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ЭтаКнига" defaultThemeVersion="124226"/>
  <mc:AlternateContent xmlns:mc="http://schemas.openxmlformats.org/markup-compatibility/2006">
    <mc:Choice Requires="x15">
      <x15ac:absPath xmlns:x15ac="http://schemas.microsoft.com/office/spreadsheetml/2010/11/ac" url="C:\Users\Пользователь\Documents\diplom\materials\"/>
    </mc:Choice>
  </mc:AlternateContent>
  <bookViews>
    <workbookView xWindow="0" yWindow="0" windowWidth="20035" windowHeight="7488" tabRatio="889" firstSheet="2" activeTab="3"/>
  </bookViews>
  <sheets>
    <sheet name="расчет" sheetId="3" r:id="rId1"/>
    <sheet name="реекстр к папке ДИ" sheetId="7" r:id="rId2"/>
    <sheet name="штатное все" sheetId="2" r:id="rId3"/>
    <sheet name="кадры" sheetId="1" r:id="rId4"/>
    <sheet name="увол22-23" sheetId="21" r:id="rId5"/>
    <sheet name="увол6" sheetId="20" r:id="rId6"/>
    <sheet name="увол5" sheetId="18" r:id="rId7"/>
    <sheet name="увол4" sheetId="17" r:id="rId8"/>
    <sheet name="увол3" sheetId="15" r:id="rId9"/>
    <sheet name="увол2" sheetId="12" r:id="rId10"/>
    <sheet name="уволенные1" sheetId="4" r:id="rId11"/>
    <sheet name="список на питание" sheetId="5" r:id="rId12"/>
    <sheet name="доки к тариф" sheetId="11" r:id="rId13"/>
    <sheet name="доп. сведения" sheetId="14" r:id="rId14"/>
    <sheet name="Лист1" sheetId="16" r:id="rId15"/>
    <sheet name="Лист2" sheetId="19" r:id="rId16"/>
    <sheet name="T-61" sheetId="22" r:id="rId17"/>
    <sheet name="Отпуск" sheetId="23" r:id="rId18"/>
  </sheets>
  <externalReferences>
    <externalReference r:id="rId19"/>
  </externalReferences>
  <definedNames>
    <definedName name="_xlnm._FilterDatabase" localSheetId="12" hidden="1">'доки к тариф'!$A$1:$D$1</definedName>
    <definedName name="_xlnm._FilterDatabase" localSheetId="3" hidden="1">кадры!$A$1:$XEI$15</definedName>
    <definedName name="_xlnm._FilterDatabase" localSheetId="17" hidden="1">Отпуск!$A$22:$AA$107</definedName>
    <definedName name="_xlnm._FilterDatabase" localSheetId="11" hidden="1">'список на питание'!$A$7:$E$34</definedName>
    <definedName name="_xlnm._FilterDatabase" localSheetId="10" hidden="1">уволенные1!$A$3:$AN$18</definedName>
    <definedName name="obr">[1]KITS!$U$14:$U$17</definedName>
    <definedName name="Ranks">[1]KITS!$P$2:$P$7</definedName>
    <definedName name="_xlnm.Print_Titles" localSheetId="12">'доки к тариф'!$3:$3</definedName>
    <definedName name="_xlnm.Print_Titles" localSheetId="3">кадры!$1:$1</definedName>
    <definedName name="_xlnm.Print_Titles" localSheetId="17">Отпуск!$19:$21</definedName>
    <definedName name="_xlnm.Print_Area" localSheetId="12">'доки к тариф'!$A$2:$D$30</definedName>
    <definedName name="_xlnm.Print_Area" localSheetId="13">'доп. сведения'!$A$1:$J$37</definedName>
    <definedName name="_xlnm.Print_Area" localSheetId="3">кадры!$F$1:$XEV$668</definedName>
    <definedName name="_xlnm.Print_Area" localSheetId="14">Лист1!$K$14:$N$18</definedName>
    <definedName name="_xlnm.Print_Area" localSheetId="15">Лист2!$A$1:$F$7</definedName>
    <definedName name="_xlnm.Print_Area" localSheetId="17">Отпуск!$B$1:$T$112</definedName>
    <definedName name="_xlnm.Print_Area" localSheetId="1">'реекстр к папке ДИ'!$A$1:$C$64</definedName>
    <definedName name="_xlnm.Print_Area" localSheetId="11">'список на питание'!$A$1:$E$103</definedName>
    <definedName name="_xlnm.Print_Area" localSheetId="2">'штатное все'!$B$1:$C$62</definedName>
  </definedNames>
  <calcPr calcId="162913"/>
</workbook>
</file>

<file path=xl/calcChain.xml><?xml version="1.0" encoding="utf-8"?>
<calcChain xmlns="http://schemas.openxmlformats.org/spreadsheetml/2006/main">
  <c r="W109" i="23" l="1"/>
  <c r="M109" i="23"/>
  <c r="H109" i="23"/>
  <c r="W107" i="23"/>
  <c r="M107" i="23"/>
  <c r="L107" i="23"/>
  <c r="H107" i="23"/>
  <c r="W106" i="23"/>
  <c r="M106" i="23"/>
  <c r="H106" i="23"/>
  <c r="W105" i="23"/>
  <c r="M105" i="23"/>
  <c r="H105" i="23"/>
  <c r="W104" i="23"/>
  <c r="M104" i="23"/>
  <c r="L104" i="23"/>
  <c r="H104" i="23"/>
  <c r="W103" i="23"/>
  <c r="M103" i="23"/>
  <c r="L103" i="23"/>
  <c r="W102" i="23"/>
  <c r="M102" i="23"/>
  <c r="H102" i="23"/>
  <c r="W101" i="23"/>
  <c r="M101" i="23"/>
  <c r="H101" i="23"/>
  <c r="W99" i="23"/>
  <c r="M99" i="23"/>
  <c r="H99" i="23"/>
  <c r="M98" i="23"/>
  <c r="H98" i="23"/>
  <c r="M97" i="23"/>
  <c r="L97" i="23"/>
  <c r="M96" i="23"/>
  <c r="H96" i="23"/>
  <c r="M95" i="23"/>
  <c r="H95" i="23"/>
  <c r="M94" i="23"/>
  <c r="H94" i="23"/>
  <c r="W93" i="23"/>
  <c r="M93" i="23"/>
  <c r="H93" i="23"/>
  <c r="W92" i="23"/>
  <c r="M92" i="23"/>
  <c r="H92" i="23"/>
  <c r="W91" i="23"/>
  <c r="M91" i="23"/>
  <c r="H91" i="23"/>
  <c r="W90" i="23"/>
  <c r="M90" i="23"/>
  <c r="L90" i="23"/>
  <c r="H90" i="23"/>
  <c r="W89" i="23"/>
  <c r="M89" i="23"/>
  <c r="H89" i="23"/>
  <c r="W88" i="23"/>
  <c r="M88" i="23"/>
  <c r="H88" i="23"/>
  <c r="W87" i="23"/>
  <c r="M87" i="23"/>
  <c r="L87" i="23"/>
  <c r="H87" i="23"/>
  <c r="W86" i="23"/>
  <c r="M86" i="23"/>
  <c r="L86" i="23"/>
  <c r="H86" i="23"/>
  <c r="W85" i="23"/>
  <c r="M85" i="23"/>
  <c r="L85" i="23"/>
  <c r="H85" i="23"/>
  <c r="W84" i="23"/>
  <c r="M84" i="23"/>
  <c r="H84" i="23"/>
  <c r="W83" i="23"/>
  <c r="M83" i="23"/>
  <c r="L83" i="23"/>
  <c r="H83" i="23"/>
  <c r="W82" i="23"/>
  <c r="M82" i="23"/>
  <c r="H82" i="23"/>
  <c r="W80" i="23"/>
  <c r="M80" i="23"/>
  <c r="L80" i="23"/>
  <c r="H80" i="23"/>
  <c r="W79" i="23"/>
  <c r="M79" i="23"/>
  <c r="H79" i="23"/>
  <c r="W78" i="23"/>
  <c r="M78" i="23"/>
  <c r="L78" i="23"/>
  <c r="H78" i="23"/>
  <c r="W77" i="23"/>
  <c r="M77" i="23"/>
  <c r="H77" i="23"/>
  <c r="W76" i="23"/>
  <c r="M76" i="23"/>
  <c r="L76" i="23"/>
  <c r="H76" i="23"/>
  <c r="W75" i="23"/>
  <c r="M75" i="23"/>
  <c r="L75" i="23"/>
  <c r="M74" i="23"/>
  <c r="H74" i="23"/>
  <c r="W73" i="23"/>
  <c r="M73" i="23"/>
  <c r="L73" i="23"/>
  <c r="H73" i="23"/>
  <c r="W71" i="23"/>
  <c r="M71" i="23"/>
  <c r="L71" i="23"/>
  <c r="H71" i="23"/>
  <c r="M70" i="23"/>
  <c r="L70" i="23"/>
  <c r="H70" i="23"/>
  <c r="M69" i="23"/>
  <c r="H69" i="23"/>
  <c r="M68" i="23"/>
  <c r="H68" i="23"/>
  <c r="M67" i="23"/>
  <c r="H67" i="23"/>
  <c r="W66" i="23"/>
  <c r="M66" i="23"/>
  <c r="H66" i="23"/>
  <c r="W65" i="23"/>
  <c r="M65" i="23"/>
  <c r="H65" i="23"/>
  <c r="W64" i="23"/>
  <c r="M64" i="23"/>
  <c r="L64" i="23"/>
  <c r="H64" i="23"/>
  <c r="W63" i="23"/>
  <c r="M63" i="23"/>
  <c r="H63" i="23"/>
  <c r="W62" i="23"/>
  <c r="M62" i="23"/>
  <c r="H62" i="23"/>
  <c r="W61" i="23"/>
  <c r="M61" i="23"/>
  <c r="L61" i="23"/>
  <c r="H61" i="23"/>
  <c r="W60" i="23"/>
  <c r="M60" i="23"/>
  <c r="H60" i="23"/>
  <c r="W59" i="23"/>
  <c r="M59" i="23"/>
  <c r="H59" i="23"/>
  <c r="W58" i="23"/>
  <c r="M58" i="23"/>
  <c r="H58" i="23"/>
  <c r="W57" i="23"/>
  <c r="M57" i="23"/>
  <c r="H57" i="23"/>
  <c r="W56" i="23"/>
  <c r="M56" i="23"/>
  <c r="H56" i="23"/>
  <c r="W55" i="23"/>
  <c r="M55" i="23"/>
  <c r="L55" i="23"/>
  <c r="H55" i="23"/>
  <c r="W54" i="23"/>
  <c r="M54" i="23"/>
  <c r="H54" i="23"/>
  <c r="W53" i="23"/>
  <c r="M53" i="23"/>
  <c r="H53" i="23"/>
  <c r="W52" i="23"/>
  <c r="M52" i="23"/>
  <c r="L52" i="23"/>
  <c r="H52" i="23"/>
  <c r="W51" i="23"/>
  <c r="M51" i="23"/>
  <c r="H51" i="23"/>
  <c r="W50" i="23"/>
  <c r="M50" i="23"/>
  <c r="H50" i="23"/>
  <c r="W49" i="23"/>
  <c r="M49" i="23"/>
  <c r="H49" i="23"/>
  <c r="W48" i="23"/>
  <c r="M48" i="23"/>
  <c r="H48" i="23"/>
  <c r="W47" i="23"/>
  <c r="M47" i="23"/>
  <c r="W46" i="23"/>
  <c r="M46" i="23"/>
  <c r="L46" i="23"/>
  <c r="W45" i="23"/>
  <c r="M45" i="23"/>
  <c r="L45" i="23"/>
  <c r="H45" i="23"/>
  <c r="W44" i="23"/>
  <c r="O44" i="23"/>
  <c r="L44" i="23"/>
  <c r="H44" i="23"/>
  <c r="W43" i="23"/>
  <c r="M43" i="23"/>
  <c r="L43" i="23"/>
  <c r="H43" i="23"/>
  <c r="W42" i="23"/>
  <c r="M42" i="23"/>
  <c r="H42" i="23"/>
  <c r="W41" i="23"/>
  <c r="M41" i="23"/>
  <c r="H41" i="23"/>
  <c r="W40" i="23"/>
  <c r="M40" i="23"/>
  <c r="L40" i="23"/>
  <c r="H40" i="23"/>
  <c r="W39" i="23"/>
  <c r="M39" i="23"/>
  <c r="H39" i="23"/>
  <c r="W38" i="23"/>
  <c r="M38" i="23"/>
  <c r="H38" i="23"/>
  <c r="W37" i="23"/>
  <c r="M37" i="23"/>
  <c r="H37" i="23"/>
  <c r="W36" i="23"/>
  <c r="M36" i="23"/>
  <c r="H36" i="23"/>
  <c r="W35" i="23"/>
  <c r="M35" i="23"/>
  <c r="L35" i="23"/>
  <c r="H35" i="23"/>
  <c r="W34" i="23"/>
  <c r="M34" i="23"/>
  <c r="H34" i="23"/>
  <c r="W33" i="23"/>
  <c r="M33" i="23"/>
  <c r="H33" i="23"/>
  <c r="M31" i="23"/>
  <c r="M30" i="23"/>
  <c r="H30" i="23"/>
  <c r="W29" i="23"/>
  <c r="M29" i="23"/>
  <c r="H29" i="23"/>
  <c r="W28" i="23"/>
  <c r="M28" i="23"/>
  <c r="H28" i="23"/>
  <c r="W26" i="23"/>
  <c r="M26" i="23"/>
  <c r="W24" i="23"/>
  <c r="H24" i="23"/>
  <c r="K42" i="22"/>
  <c r="Y30" i="22"/>
  <c r="T30" i="22"/>
  <c r="N30" i="22"/>
  <c r="L30" i="22"/>
  <c r="Z25" i="22"/>
  <c r="T25" i="22"/>
  <c r="R25" i="22"/>
  <c r="A22" i="22"/>
  <c r="AF18" i="22"/>
  <c r="A18" i="22"/>
  <c r="AC9" i="22"/>
  <c r="AC8" i="22"/>
  <c r="E7" i="19"/>
  <c r="D7" i="19"/>
  <c r="C7" i="19"/>
  <c r="B7" i="19"/>
  <c r="E6" i="19"/>
  <c r="E5" i="19"/>
  <c r="E4" i="19"/>
  <c r="E3" i="19"/>
  <c r="E2" i="19"/>
  <c r="G31" i="16"/>
  <c r="D31" i="16"/>
  <c r="A31" i="16"/>
  <c r="G30" i="16"/>
  <c r="D30" i="16"/>
  <c r="A30" i="16"/>
  <c r="G29" i="16"/>
  <c r="D29" i="16"/>
  <c r="A29" i="16"/>
  <c r="G28" i="16"/>
  <c r="D28" i="16"/>
  <c r="A28" i="16"/>
  <c r="G27" i="16"/>
  <c r="D27" i="16"/>
  <c r="A27" i="16"/>
  <c r="G26" i="16"/>
  <c r="D26" i="16"/>
  <c r="A26" i="16"/>
  <c r="G25" i="16"/>
  <c r="D25" i="16"/>
  <c r="A25" i="16"/>
  <c r="G24" i="16"/>
  <c r="D24" i="16"/>
  <c r="A24" i="16"/>
  <c r="G23" i="16"/>
  <c r="D23" i="16"/>
  <c r="A23" i="16"/>
  <c r="G22" i="16"/>
  <c r="D22" i="16"/>
  <c r="A22" i="16"/>
  <c r="G21" i="16"/>
  <c r="D21" i="16"/>
  <c r="A21" i="16"/>
  <c r="G20" i="16"/>
  <c r="D20" i="16"/>
  <c r="A20" i="16"/>
  <c r="G19" i="16"/>
  <c r="D19" i="16"/>
  <c r="A19" i="16"/>
  <c r="N18" i="16"/>
  <c r="M18" i="16"/>
  <c r="G18" i="16"/>
  <c r="D18" i="16"/>
  <c r="A18" i="16"/>
  <c r="N17" i="16"/>
  <c r="M17" i="16"/>
  <c r="G17" i="16"/>
  <c r="D17" i="16"/>
  <c r="A17" i="16"/>
  <c r="N16" i="16"/>
  <c r="M16" i="16"/>
  <c r="G16" i="16"/>
  <c r="D16" i="16"/>
  <c r="A16" i="16"/>
  <c r="N15" i="16"/>
  <c r="M15" i="16"/>
  <c r="G15" i="16"/>
  <c r="D15" i="16"/>
  <c r="A15" i="16"/>
  <c r="G14" i="16"/>
  <c r="D14" i="16"/>
  <c r="A14" i="16"/>
  <c r="G13" i="16"/>
  <c r="D13" i="16"/>
  <c r="A13" i="16"/>
  <c r="G12" i="16"/>
  <c r="D12" i="16"/>
  <c r="A12" i="16"/>
  <c r="G11" i="16"/>
  <c r="D11" i="16"/>
  <c r="A11" i="16"/>
  <c r="G10" i="16"/>
  <c r="D10" i="16"/>
  <c r="A10" i="16"/>
  <c r="G9" i="16"/>
  <c r="D9" i="16"/>
  <c r="A9" i="16"/>
  <c r="G8" i="16"/>
  <c r="D8" i="16"/>
  <c r="A8" i="16"/>
  <c r="G7" i="16"/>
  <c r="D7" i="16"/>
  <c r="A7" i="16"/>
  <c r="G6" i="16"/>
  <c r="D6" i="16"/>
  <c r="A6" i="16"/>
  <c r="N5" i="16"/>
  <c r="M5" i="16"/>
  <c r="G5" i="16"/>
  <c r="D5" i="16"/>
  <c r="A5" i="16"/>
  <c r="N4" i="16"/>
  <c r="M4" i="16"/>
  <c r="G4" i="16"/>
  <c r="D4" i="16"/>
  <c r="A4" i="16"/>
  <c r="N3" i="16"/>
  <c r="M3" i="16"/>
  <c r="G3" i="16"/>
  <c r="D3" i="16"/>
  <c r="A3" i="16"/>
  <c r="N2" i="16"/>
  <c r="M2" i="16"/>
  <c r="G35" i="14"/>
  <c r="D35" i="14"/>
  <c r="C35" i="14"/>
  <c r="E28" i="14"/>
  <c r="E27" i="14"/>
  <c r="G25" i="14"/>
  <c r="C25" i="14"/>
  <c r="B24" i="14"/>
  <c r="E23" i="14"/>
  <c r="B23" i="14"/>
  <c r="C19" i="14"/>
  <c r="D17" i="14"/>
  <c r="C17" i="14"/>
  <c r="F12" i="14"/>
  <c r="C9" i="14"/>
  <c r="F7" i="14"/>
  <c r="B7" i="14"/>
  <c r="D5" i="14"/>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5" i="5"/>
  <c r="A24" i="5"/>
  <c r="A23" i="5"/>
  <c r="A22" i="5"/>
  <c r="A21" i="5"/>
  <c r="A20" i="5"/>
  <c r="A19" i="5"/>
  <c r="A18" i="5"/>
  <c r="A17" i="5"/>
  <c r="A16" i="5"/>
  <c r="A15" i="5"/>
  <c r="A14" i="5"/>
  <c r="A13" i="5"/>
  <c r="A12" i="5"/>
  <c r="A11" i="5"/>
  <c r="A10" i="5"/>
  <c r="A9" i="5"/>
  <c r="A8" i="5"/>
  <c r="A7" i="5"/>
  <c r="AE17" i="4"/>
  <c r="AE16" i="4"/>
  <c r="S16" i="4"/>
  <c r="L16" i="4"/>
  <c r="AE13" i="4"/>
  <c r="S13" i="4"/>
  <c r="L13" i="4"/>
  <c r="AE11" i="4"/>
  <c r="AE10" i="4"/>
  <c r="S10" i="4"/>
  <c r="L10" i="4"/>
  <c r="AE7" i="4"/>
  <c r="S7" i="4"/>
  <c r="L7" i="4"/>
  <c r="AE4" i="4"/>
  <c r="S4" i="4"/>
  <c r="DR24" i="12"/>
  <c r="DQ24" i="12"/>
  <c r="DP24" i="12"/>
  <c r="DO24" i="12"/>
  <c r="DN24" i="12"/>
  <c r="DM24" i="12"/>
  <c r="DL24" i="12"/>
  <c r="DI24" i="12"/>
  <c r="DH24" i="12"/>
  <c r="DF24" i="12"/>
  <c r="DE24" i="12"/>
  <c r="DD24" i="12"/>
  <c r="DC24" i="12"/>
  <c r="CX24" i="12"/>
  <c r="CW24" i="12"/>
  <c r="DR23" i="12"/>
  <c r="DQ23" i="12"/>
  <c r="DP23" i="12"/>
  <c r="DO23" i="12"/>
  <c r="DN23" i="12"/>
  <c r="DM23" i="12"/>
  <c r="DL23" i="12"/>
  <c r="DI23" i="12"/>
  <c r="DH23" i="12"/>
  <c r="DF23" i="12"/>
  <c r="DE23" i="12"/>
  <c r="DD23" i="12"/>
  <c r="DC23" i="12"/>
  <c r="CX23" i="12"/>
  <c r="CW23" i="12"/>
  <c r="DR22" i="12"/>
  <c r="DQ22" i="12"/>
  <c r="DP22" i="12"/>
  <c r="DO22" i="12"/>
  <c r="DN22" i="12"/>
  <c r="DM22" i="12"/>
  <c r="DL22" i="12"/>
  <c r="DI22" i="12"/>
  <c r="DH22" i="12"/>
  <c r="DF22" i="12"/>
  <c r="DE22" i="12"/>
  <c r="DD22" i="12"/>
  <c r="DC22" i="12"/>
  <c r="CX22" i="12"/>
  <c r="CW22" i="12"/>
  <c r="CR22" i="12"/>
  <c r="AF22" i="12"/>
  <c r="I22" i="12"/>
  <c r="D22" i="12"/>
  <c r="CQ22" i="12" s="1"/>
  <c r="C22" i="12"/>
  <c r="A22" i="12"/>
  <c r="DR21" i="12"/>
  <c r="DQ21" i="12"/>
  <c r="DP21" i="12"/>
  <c r="DO21" i="12"/>
  <c r="DN21" i="12"/>
  <c r="DM21" i="12"/>
  <c r="DL21" i="12"/>
  <c r="DI21" i="12"/>
  <c r="DH21" i="12"/>
  <c r="DF21" i="12"/>
  <c r="DE21" i="12"/>
  <c r="DD21" i="12"/>
  <c r="DC21" i="12"/>
  <c r="CX21" i="12"/>
  <c r="CW21" i="12"/>
  <c r="DR20" i="12"/>
  <c r="DQ20" i="12"/>
  <c r="DP20" i="12"/>
  <c r="DO20" i="12"/>
  <c r="DN20" i="12"/>
  <c r="DM20" i="12"/>
  <c r="DL20" i="12"/>
  <c r="DI20" i="12"/>
  <c r="DH20" i="12"/>
  <c r="DF20" i="12"/>
  <c r="DE20" i="12"/>
  <c r="DD20" i="12"/>
  <c r="DC20" i="12"/>
  <c r="CX20" i="12"/>
  <c r="CW20" i="12"/>
  <c r="DR19" i="12"/>
  <c r="DQ19" i="12"/>
  <c r="DP19" i="12"/>
  <c r="DO19" i="12"/>
  <c r="DN19" i="12"/>
  <c r="DM19" i="12"/>
  <c r="DL19" i="12"/>
  <c r="DI19" i="12"/>
  <c r="DH19" i="12"/>
  <c r="DF19" i="12"/>
  <c r="DE19" i="12"/>
  <c r="DD19" i="12"/>
  <c r="DC19" i="12"/>
  <c r="CX19" i="12"/>
  <c r="CW19" i="12"/>
  <c r="CR19" i="12"/>
  <c r="AF19" i="12"/>
  <c r="I19" i="12"/>
  <c r="D19" i="12"/>
  <c r="C19" i="12"/>
  <c r="A19" i="12"/>
  <c r="DR18" i="12"/>
  <c r="DQ18" i="12"/>
  <c r="DP18" i="12"/>
  <c r="DO18" i="12"/>
  <c r="DN18" i="12"/>
  <c r="DM18" i="12"/>
  <c r="DL18" i="12"/>
  <c r="DI18" i="12"/>
  <c r="DH18" i="12"/>
  <c r="DF18" i="12"/>
  <c r="DE18" i="12"/>
  <c r="DD18" i="12"/>
  <c r="DC18" i="12"/>
  <c r="CX18" i="12"/>
  <c r="CW18" i="12"/>
  <c r="DR17" i="12"/>
  <c r="DQ17" i="12"/>
  <c r="DP17" i="12"/>
  <c r="DO17" i="12"/>
  <c r="DN17" i="12"/>
  <c r="DM17" i="12"/>
  <c r="DL17" i="12"/>
  <c r="DI17" i="12"/>
  <c r="DH17" i="12"/>
  <c r="DF17" i="12"/>
  <c r="DE17" i="12"/>
  <c r="DD17" i="12"/>
  <c r="DC17" i="12"/>
  <c r="CX17" i="12"/>
  <c r="CW17" i="12"/>
  <c r="V17" i="12"/>
  <c r="S17" i="12"/>
  <c r="DQ16" i="12"/>
  <c r="DP16" i="12"/>
  <c r="DO16" i="12"/>
  <c r="DN16" i="12"/>
  <c r="DM16" i="12"/>
  <c r="DL16" i="12"/>
  <c r="DI16" i="12"/>
  <c r="DH16" i="12"/>
  <c r="DF16" i="12"/>
  <c r="DE16" i="12"/>
  <c r="DD16" i="12"/>
  <c r="DC16" i="12"/>
  <c r="CX16" i="12"/>
  <c r="CW16" i="12"/>
  <c r="CR16" i="12"/>
  <c r="BV16" i="12"/>
  <c r="AZ16" i="12"/>
  <c r="DR16" i="12" s="1"/>
  <c r="AF16" i="12"/>
  <c r="I16" i="12"/>
  <c r="D16" i="12"/>
  <c r="CQ16" i="12" s="1"/>
  <c r="C16" i="12"/>
  <c r="A16" i="12"/>
  <c r="DR15" i="12"/>
  <c r="DQ15" i="12"/>
  <c r="DP15" i="12"/>
  <c r="DO15" i="12"/>
  <c r="DN15" i="12"/>
  <c r="DM15" i="12"/>
  <c r="DL15" i="12"/>
  <c r="DI15" i="12"/>
  <c r="DH15" i="12"/>
  <c r="DF15" i="12"/>
  <c r="DE15" i="12"/>
  <c r="DD15" i="12"/>
  <c r="DC15" i="12"/>
  <c r="CX15" i="12"/>
  <c r="CW15" i="12"/>
  <c r="DR14" i="12"/>
  <c r="DQ14" i="12"/>
  <c r="DP14" i="12"/>
  <c r="DO14" i="12"/>
  <c r="DN14" i="12"/>
  <c r="DM14" i="12"/>
  <c r="DL14" i="12"/>
  <c r="DI14" i="12"/>
  <c r="DH14" i="12"/>
  <c r="DF14" i="12"/>
  <c r="DE14" i="12"/>
  <c r="DD14" i="12"/>
  <c r="DC14" i="12"/>
  <c r="CX14" i="12"/>
  <c r="CW14" i="12"/>
  <c r="DQ13" i="12"/>
  <c r="DP13" i="12"/>
  <c r="DO13" i="12"/>
  <c r="DN13" i="12"/>
  <c r="DM13" i="12"/>
  <c r="DL13" i="12"/>
  <c r="DI13" i="12"/>
  <c r="DH13" i="12"/>
  <c r="DF13" i="12"/>
  <c r="DE13" i="12"/>
  <c r="DD13" i="12"/>
  <c r="DC13" i="12"/>
  <c r="CX13" i="12"/>
  <c r="CW13" i="12"/>
  <c r="CR13" i="12"/>
  <c r="AZ13" i="12"/>
  <c r="DR13" i="12" s="1"/>
  <c r="AF13" i="12"/>
  <c r="I13" i="12"/>
  <c r="D13" i="12"/>
  <c r="E13" i="12" s="1"/>
  <c r="C13" i="12"/>
  <c r="A13" i="12"/>
  <c r="DR12" i="12"/>
  <c r="DQ12" i="12"/>
  <c r="DP12" i="12"/>
  <c r="DO12" i="12"/>
  <c r="DN12" i="12"/>
  <c r="DM12" i="12"/>
  <c r="DL12" i="12"/>
  <c r="DI12" i="12"/>
  <c r="DH12" i="12"/>
  <c r="DF12" i="12"/>
  <c r="DE12" i="12"/>
  <c r="DD12" i="12"/>
  <c r="DC12" i="12"/>
  <c r="CX12" i="12"/>
  <c r="CW12" i="12"/>
  <c r="DR11" i="12"/>
  <c r="DQ11" i="12"/>
  <c r="DP11" i="12"/>
  <c r="DO11" i="12"/>
  <c r="DN11" i="12"/>
  <c r="DM11" i="12"/>
  <c r="DL11" i="12"/>
  <c r="DI11" i="12"/>
  <c r="DH11" i="12"/>
  <c r="DF11" i="12"/>
  <c r="DE11" i="12"/>
  <c r="DD11" i="12"/>
  <c r="DC11" i="12"/>
  <c r="CX11" i="12"/>
  <c r="CW11" i="12"/>
  <c r="DR10" i="12"/>
  <c r="DQ10" i="12"/>
  <c r="DP10" i="12"/>
  <c r="DO10" i="12"/>
  <c r="DN10" i="12"/>
  <c r="DM10" i="12"/>
  <c r="DL10" i="12"/>
  <c r="DI10" i="12"/>
  <c r="DH10" i="12"/>
  <c r="DF10" i="12"/>
  <c r="DE10" i="12"/>
  <c r="DD10" i="12"/>
  <c r="DC10" i="12"/>
  <c r="CX10" i="12"/>
  <c r="CW10" i="12"/>
  <c r="CR10" i="12"/>
  <c r="AF10" i="12"/>
  <c r="I10" i="12"/>
  <c r="D10" i="12"/>
  <c r="E10" i="12" s="1"/>
  <c r="CO10" i="12" s="1"/>
  <c r="C10" i="12"/>
  <c r="A10" i="12"/>
  <c r="DR9" i="12"/>
  <c r="DQ9" i="12"/>
  <c r="DP9" i="12"/>
  <c r="DO9" i="12"/>
  <c r="DN9" i="12"/>
  <c r="DM9" i="12"/>
  <c r="DL9" i="12"/>
  <c r="DI9" i="12"/>
  <c r="DH9" i="12"/>
  <c r="DF9" i="12"/>
  <c r="DE9" i="12"/>
  <c r="DD9" i="12"/>
  <c r="DC9" i="12"/>
  <c r="CX9" i="12"/>
  <c r="CW9" i="12"/>
  <c r="DR8" i="12"/>
  <c r="DQ8" i="12"/>
  <c r="DP8" i="12"/>
  <c r="DO8" i="12"/>
  <c r="DN8" i="12"/>
  <c r="DM8" i="12"/>
  <c r="DL8" i="12"/>
  <c r="DI8" i="12"/>
  <c r="DH8" i="12"/>
  <c r="DF8" i="12"/>
  <c r="DE8" i="12"/>
  <c r="DD8" i="12"/>
  <c r="DC8" i="12"/>
  <c r="CX8" i="12"/>
  <c r="CW8" i="12"/>
  <c r="DQ7" i="12"/>
  <c r="DP7" i="12"/>
  <c r="DO7" i="12"/>
  <c r="DN7" i="12"/>
  <c r="DM7" i="12"/>
  <c r="DL7" i="12"/>
  <c r="DI7" i="12"/>
  <c r="DH7" i="12"/>
  <c r="DF7" i="12"/>
  <c r="DE7" i="12"/>
  <c r="DD7" i="12"/>
  <c r="DC7" i="12"/>
  <c r="CX7" i="12"/>
  <c r="CW7" i="12"/>
  <c r="CR7" i="12"/>
  <c r="BV7" i="12"/>
  <c r="AZ7" i="12"/>
  <c r="DR7" i="12" s="1"/>
  <c r="AF7" i="12"/>
  <c r="I7" i="12"/>
  <c r="D7" i="12"/>
  <c r="CQ7" i="12" s="1"/>
  <c r="C7" i="12"/>
  <c r="A7" i="12"/>
  <c r="DR6" i="12"/>
  <c r="DQ6" i="12"/>
  <c r="DP6" i="12"/>
  <c r="DO6" i="12"/>
  <c r="DN6" i="12"/>
  <c r="DM6" i="12"/>
  <c r="DL6" i="12"/>
  <c r="DI6" i="12"/>
  <c r="DH6" i="12"/>
  <c r="DF6" i="12"/>
  <c r="DE6" i="12"/>
  <c r="DD6" i="12"/>
  <c r="DC6" i="12"/>
  <c r="CX6" i="12"/>
  <c r="CW6" i="12"/>
  <c r="DR5" i="12"/>
  <c r="DQ5" i="12"/>
  <c r="DP5" i="12"/>
  <c r="DO5" i="12"/>
  <c r="DN5" i="12"/>
  <c r="DM5" i="12"/>
  <c r="DL5" i="12"/>
  <c r="DI5" i="12"/>
  <c r="DH5" i="12"/>
  <c r="DF5" i="12"/>
  <c r="DE5" i="12"/>
  <c r="DD5" i="12"/>
  <c r="DC5" i="12"/>
  <c r="CX5" i="12"/>
  <c r="CW5" i="12"/>
  <c r="DQ4" i="12"/>
  <c r="DP4" i="12"/>
  <c r="DO4" i="12"/>
  <c r="DN4" i="12"/>
  <c r="DM4" i="12"/>
  <c r="DL4" i="12"/>
  <c r="DI4" i="12"/>
  <c r="DH4" i="12"/>
  <c r="DF4" i="12"/>
  <c r="DE4" i="12"/>
  <c r="DD4" i="12"/>
  <c r="DC4" i="12"/>
  <c r="CX4" i="12"/>
  <c r="CW4" i="12"/>
  <c r="CR4" i="12"/>
  <c r="BV4" i="12"/>
  <c r="AZ4" i="12"/>
  <c r="DR4" i="12" s="1"/>
  <c r="AF4" i="12"/>
  <c r="I4" i="12"/>
  <c r="D4" i="12"/>
  <c r="E4" i="12" s="1"/>
  <c r="CO4" i="12" s="1"/>
  <c r="C4" i="12"/>
  <c r="A4" i="12"/>
  <c r="DR3" i="12"/>
  <c r="DQ3" i="12"/>
  <c r="DP3" i="12"/>
  <c r="DO3" i="12"/>
  <c r="DN3" i="12"/>
  <c r="DM3" i="12"/>
  <c r="DL3" i="12"/>
  <c r="DI3" i="12"/>
  <c r="DH3" i="12"/>
  <c r="DF3" i="12"/>
  <c r="DE3" i="12"/>
  <c r="DD3" i="12"/>
  <c r="DC3" i="12"/>
  <c r="CX3" i="12"/>
  <c r="CW3" i="12"/>
  <c r="DR2" i="12"/>
  <c r="DQ2" i="12"/>
  <c r="DP2" i="12"/>
  <c r="DO2" i="12"/>
  <c r="DN2" i="12"/>
  <c r="DM2" i="12"/>
  <c r="DL2" i="12"/>
  <c r="DI2" i="12"/>
  <c r="DH2" i="12"/>
  <c r="DF2" i="12"/>
  <c r="DE2" i="12"/>
  <c r="DD2" i="12"/>
  <c r="DC2" i="12"/>
  <c r="CX2" i="12"/>
  <c r="CW2" i="12"/>
  <c r="DQ1" i="12"/>
  <c r="DP1" i="12"/>
  <c r="DO1" i="12"/>
  <c r="DN1" i="12"/>
  <c r="DM1" i="12"/>
  <c r="DL1" i="12"/>
  <c r="DI1" i="12"/>
  <c r="DH1" i="12"/>
  <c r="DF1" i="12"/>
  <c r="DE1" i="12"/>
  <c r="DD1" i="12"/>
  <c r="DC1" i="12"/>
  <c r="CX1" i="12"/>
  <c r="CW1" i="12"/>
  <c r="CR1" i="12"/>
  <c r="AZ1" i="12"/>
  <c r="DR1" i="12" s="1"/>
  <c r="AF1" i="12"/>
  <c r="I1" i="12"/>
  <c r="D1" i="12"/>
  <c r="E1" i="12" s="1"/>
  <c r="C1" i="12"/>
  <c r="A1" i="12"/>
  <c r="EI39" i="15"/>
  <c r="EH39" i="15"/>
  <c r="EG39" i="15"/>
  <c r="EF39" i="15"/>
  <c r="EE39" i="15"/>
  <c r="EC39" i="15"/>
  <c r="EB39" i="15"/>
  <c r="EA39" i="15"/>
  <c r="DY39" i="15"/>
  <c r="DW39" i="15"/>
  <c r="DV39" i="15"/>
  <c r="DU39" i="15"/>
  <c r="DT39" i="15"/>
  <c r="DQ39" i="15"/>
  <c r="DP39" i="15"/>
  <c r="DO39" i="15"/>
  <c r="DN39" i="15"/>
  <c r="CE39" i="15"/>
  <c r="BF39" i="15"/>
  <c r="N39" i="15"/>
  <c r="L39" i="15"/>
  <c r="D39" i="15"/>
  <c r="C39" i="15"/>
  <c r="A39" i="15"/>
  <c r="EI38" i="15"/>
  <c r="EH38" i="15"/>
  <c r="EG38" i="15"/>
  <c r="EF38" i="15"/>
  <c r="EE38" i="15"/>
  <c r="EC38" i="15"/>
  <c r="EB38" i="15"/>
  <c r="EA38" i="15"/>
  <c r="DY38" i="15"/>
  <c r="DW38" i="15"/>
  <c r="DV38" i="15"/>
  <c r="DU38" i="15"/>
  <c r="DT38" i="15"/>
  <c r="DQ38" i="15"/>
  <c r="DP38" i="15"/>
  <c r="DO38" i="15"/>
  <c r="DN38" i="15"/>
  <c r="CE38" i="15"/>
  <c r="BF38" i="15"/>
  <c r="N38" i="15"/>
  <c r="L38" i="15"/>
  <c r="D38" i="15"/>
  <c r="C38" i="15"/>
  <c r="A38" i="15"/>
  <c r="EH37" i="15"/>
  <c r="EG37" i="15"/>
  <c r="EF37" i="15"/>
  <c r="EE37" i="15"/>
  <c r="EC37" i="15"/>
  <c r="DY37" i="15"/>
  <c r="DW37" i="15"/>
  <c r="DV37" i="15"/>
  <c r="DU37" i="15"/>
  <c r="DT37" i="15"/>
  <c r="DQ37" i="15"/>
  <c r="DP37" i="15"/>
  <c r="DO37" i="15"/>
  <c r="DN37" i="15"/>
  <c r="DI37" i="15"/>
  <c r="CJ37" i="15"/>
  <c r="CE37" i="15"/>
  <c r="CD37" i="15"/>
  <c r="BL37" i="15"/>
  <c r="EI37" i="15" s="1"/>
  <c r="BF37" i="15"/>
  <c r="AM37" i="15"/>
  <c r="AF37" i="15"/>
  <c r="AD37" i="15"/>
  <c r="AC37" i="15"/>
  <c r="H37" i="15"/>
  <c r="D37" i="15"/>
  <c r="C37" i="15"/>
  <c r="A37" i="15"/>
  <c r="EI36" i="15"/>
  <c r="EH36" i="15"/>
  <c r="EG36" i="15"/>
  <c r="EF36" i="15"/>
  <c r="EE36" i="15"/>
  <c r="EC36" i="15"/>
  <c r="EB36" i="15"/>
  <c r="EA36" i="15"/>
  <c r="DY36" i="15"/>
  <c r="DW36" i="15"/>
  <c r="DV36" i="15"/>
  <c r="DU36" i="15"/>
  <c r="DT36" i="15"/>
  <c r="DQ36" i="15"/>
  <c r="DP36" i="15"/>
  <c r="DO36" i="15"/>
  <c r="DN36" i="15"/>
  <c r="CE36" i="15"/>
  <c r="BF36" i="15"/>
  <c r="N36" i="15"/>
  <c r="L36" i="15"/>
  <c r="D36" i="15"/>
  <c r="C36" i="15"/>
  <c r="A36" i="15"/>
  <c r="EI35" i="15"/>
  <c r="EH35" i="15"/>
  <c r="EG35" i="15"/>
  <c r="EF35" i="15"/>
  <c r="EE35" i="15"/>
  <c r="EC35" i="15"/>
  <c r="EB35" i="15"/>
  <c r="EA35" i="15"/>
  <c r="DY35" i="15"/>
  <c r="DW35" i="15"/>
  <c r="DV35" i="15"/>
  <c r="DU35" i="15"/>
  <c r="DT35" i="15"/>
  <c r="DQ35" i="15"/>
  <c r="DP35" i="15"/>
  <c r="DO35" i="15"/>
  <c r="DN35" i="15"/>
  <c r="CE35" i="15"/>
  <c r="BF35" i="15"/>
  <c r="N35" i="15"/>
  <c r="L35" i="15"/>
  <c r="D35" i="15"/>
  <c r="C35" i="15"/>
  <c r="A35" i="15"/>
  <c r="EH34" i="15"/>
  <c r="EG34" i="15"/>
  <c r="EF34" i="15"/>
  <c r="EE34" i="15"/>
  <c r="EC34" i="15"/>
  <c r="DY34" i="15"/>
  <c r="DW34" i="15"/>
  <c r="DV34" i="15"/>
  <c r="DU34" i="15"/>
  <c r="DT34" i="15"/>
  <c r="DQ34" i="15"/>
  <c r="DP34" i="15"/>
  <c r="DO34" i="15"/>
  <c r="DN34" i="15"/>
  <c r="DI34" i="15"/>
  <c r="CJ34" i="15"/>
  <c r="CE34" i="15"/>
  <c r="CD34" i="15"/>
  <c r="BL34" i="15"/>
  <c r="EI34" i="15" s="1"/>
  <c r="BF34" i="15"/>
  <c r="AR34" i="15"/>
  <c r="AM34" i="15"/>
  <c r="AF34" i="15"/>
  <c r="AD34" i="15"/>
  <c r="AC34" i="15"/>
  <c r="AB34" i="15"/>
  <c r="AA34" i="15"/>
  <c r="Z34" i="15"/>
  <c r="H34" i="15"/>
  <c r="D34" i="15"/>
  <c r="DE34" i="15" s="1"/>
  <c r="C34" i="15"/>
  <c r="A34" i="15"/>
  <c r="EH33" i="15"/>
  <c r="EG33" i="15"/>
  <c r="EF33" i="15"/>
  <c r="EE33" i="15"/>
  <c r="ED33" i="15"/>
  <c r="EB33" i="15"/>
  <c r="EA33" i="15"/>
  <c r="DZ33" i="15"/>
  <c r="DY33" i="15"/>
  <c r="DX33" i="15"/>
  <c r="DV33" i="15"/>
  <c r="DU33" i="15"/>
  <c r="DT33" i="15"/>
  <c r="DS33" i="15"/>
  <c r="DP33" i="15"/>
  <c r="DO33" i="15"/>
  <c r="DN33" i="15"/>
  <c r="DM33" i="15"/>
  <c r="CD33" i="15"/>
  <c r="BE33" i="15"/>
  <c r="AE33" i="15"/>
  <c r="N33" i="15"/>
  <c r="L33" i="15"/>
  <c r="D33" i="15"/>
  <c r="C33" i="15"/>
  <c r="A33" i="15"/>
  <c r="EH32" i="15"/>
  <c r="EG32" i="15"/>
  <c r="EF32" i="15"/>
  <c r="EE32" i="15"/>
  <c r="ED32" i="15"/>
  <c r="EB32" i="15"/>
  <c r="EA32" i="15"/>
  <c r="DZ32" i="15"/>
  <c r="DY32" i="15"/>
  <c r="DX32" i="15"/>
  <c r="DV32" i="15"/>
  <c r="DU32" i="15"/>
  <c r="DT32" i="15"/>
  <c r="DS32" i="15"/>
  <c r="DR32" i="15"/>
  <c r="DP32" i="15"/>
  <c r="DO32" i="15"/>
  <c r="DN32" i="15"/>
  <c r="DM32" i="15"/>
  <c r="CD32" i="15"/>
  <c r="BE32" i="15"/>
  <c r="AE32" i="15"/>
  <c r="AA32" i="15"/>
  <c r="Z32" i="15"/>
  <c r="N32" i="15"/>
  <c r="L32" i="15"/>
  <c r="D32" i="15"/>
  <c r="C32" i="15"/>
  <c r="A32" i="15"/>
  <c r="EG31" i="15"/>
  <c r="EF31" i="15"/>
  <c r="EE31" i="15"/>
  <c r="ED31" i="15"/>
  <c r="EB31" i="15"/>
  <c r="DY31" i="15"/>
  <c r="DX31" i="15"/>
  <c r="DV31" i="15"/>
  <c r="DU31" i="15"/>
  <c r="DT31" i="15"/>
  <c r="DS31" i="15"/>
  <c r="DP31" i="15"/>
  <c r="DO31" i="15"/>
  <c r="DN31" i="15"/>
  <c r="DM31" i="15"/>
  <c r="DH31" i="15"/>
  <c r="CI31" i="15"/>
  <c r="CD31" i="15"/>
  <c r="BK31" i="15"/>
  <c r="EH31" i="15" s="1"/>
  <c r="EM31" i="15" s="1"/>
  <c r="EN31" i="15" s="1"/>
  <c r="EO31" i="15" s="1"/>
  <c r="EP31" i="15" s="1"/>
  <c r="EQ31" i="15" s="1"/>
  <c r="BE31" i="15"/>
  <c r="AL31" i="15"/>
  <c r="AE31" i="15"/>
  <c r="AC31" i="15"/>
  <c r="AB31" i="15"/>
  <c r="AA31" i="15"/>
  <c r="Z31" i="15"/>
  <c r="D31" i="15"/>
  <c r="DD31" i="15" s="1"/>
  <c r="C31" i="15"/>
  <c r="A31" i="15"/>
  <c r="ED30" i="15"/>
  <c r="EC30" i="15"/>
  <c r="EB30" i="15"/>
  <c r="EA30" i="15"/>
  <c r="DZ30" i="15"/>
  <c r="DX30" i="15"/>
  <c r="DW30" i="15"/>
  <c r="DV30" i="15"/>
  <c r="DU30" i="15"/>
  <c r="DT30" i="15"/>
  <c r="DR30" i="15"/>
  <c r="DQ30" i="15"/>
  <c r="DP30" i="15"/>
  <c r="DO30" i="15"/>
  <c r="DL30" i="15"/>
  <c r="DK30" i="15"/>
  <c r="DJ30" i="15"/>
  <c r="DI30" i="15"/>
  <c r="BZ30" i="15"/>
  <c r="BA30" i="15"/>
  <c r="N30" i="15"/>
  <c r="L30" i="15"/>
  <c r="D30" i="15"/>
  <c r="C30" i="15"/>
  <c r="A30" i="15"/>
  <c r="ED29" i="15"/>
  <c r="EC29" i="15"/>
  <c r="EB29" i="15"/>
  <c r="EA29" i="15"/>
  <c r="DZ29" i="15"/>
  <c r="DX29" i="15"/>
  <c r="DW29" i="15"/>
  <c r="DV29" i="15"/>
  <c r="DU29" i="15"/>
  <c r="DT29" i="15"/>
  <c r="DR29" i="15"/>
  <c r="DQ29" i="15"/>
  <c r="DP29" i="15"/>
  <c r="DO29" i="15"/>
  <c r="DL29" i="15"/>
  <c r="DK29" i="15"/>
  <c r="DJ29" i="15"/>
  <c r="DI29" i="15"/>
  <c r="BZ29" i="15"/>
  <c r="BY29" i="15"/>
  <c r="BA29" i="15"/>
  <c r="AB29" i="15"/>
  <c r="X29" i="15"/>
  <c r="W29" i="15"/>
  <c r="N29" i="15"/>
  <c r="D29" i="15"/>
  <c r="C29" i="15"/>
  <c r="A29" i="15"/>
  <c r="EC28" i="15"/>
  <c r="EB28" i="15"/>
  <c r="EA28" i="15"/>
  <c r="DZ28" i="15"/>
  <c r="DX28" i="15"/>
  <c r="DU28" i="15"/>
  <c r="DT28" i="15"/>
  <c r="DR28" i="15"/>
  <c r="DQ28" i="15"/>
  <c r="DP28" i="15"/>
  <c r="DO28" i="15"/>
  <c r="DL28" i="15"/>
  <c r="DK28" i="15"/>
  <c r="DJ28" i="15"/>
  <c r="DI28" i="15"/>
  <c r="DD28" i="15"/>
  <c r="CE28" i="15"/>
  <c r="BZ28" i="15"/>
  <c r="BY28" i="15"/>
  <c r="BG28" i="15"/>
  <c r="ED28" i="15" s="1"/>
  <c r="EI28" i="15" s="1"/>
  <c r="EJ28" i="15" s="1"/>
  <c r="EK28" i="15" s="1"/>
  <c r="EL28" i="15" s="1"/>
  <c r="EM28" i="15" s="1"/>
  <c r="BA28" i="15"/>
  <c r="AI28" i="15"/>
  <c r="AB28" i="15"/>
  <c r="Z28" i="15"/>
  <c r="Y28" i="15"/>
  <c r="X28" i="15"/>
  <c r="W28" i="15"/>
  <c r="H28" i="15"/>
  <c r="D28" i="15"/>
  <c r="C28" i="15"/>
  <c r="A28" i="15"/>
  <c r="ED27" i="15"/>
  <c r="EC27" i="15"/>
  <c r="EB27" i="15"/>
  <c r="EA27" i="15"/>
  <c r="DZ27" i="15"/>
  <c r="DX27" i="15"/>
  <c r="DW27" i="15"/>
  <c r="DV27" i="15"/>
  <c r="DU27" i="15"/>
  <c r="DT27" i="15"/>
  <c r="DR27" i="15"/>
  <c r="DQ27" i="15"/>
  <c r="DP27" i="15"/>
  <c r="DO27" i="15"/>
  <c r="DL27" i="15"/>
  <c r="DK27" i="15"/>
  <c r="DJ27" i="15"/>
  <c r="DI27" i="15"/>
  <c r="BZ27" i="15"/>
  <c r="BA27" i="15"/>
  <c r="N27" i="15"/>
  <c r="L27" i="15"/>
  <c r="D27" i="15"/>
  <c r="C27" i="15"/>
  <c r="A27" i="15"/>
  <c r="ED26" i="15"/>
  <c r="EC26" i="15"/>
  <c r="EB26" i="15"/>
  <c r="EA26" i="15"/>
  <c r="DZ26" i="15"/>
  <c r="DX26" i="15"/>
  <c r="DW26" i="15"/>
  <c r="DV26" i="15"/>
  <c r="DU26" i="15"/>
  <c r="DT26" i="15"/>
  <c r="DR26" i="15"/>
  <c r="DQ26" i="15"/>
  <c r="DP26" i="15"/>
  <c r="DO26" i="15"/>
  <c r="DL26" i="15"/>
  <c r="DK26" i="15"/>
  <c r="DJ26" i="15"/>
  <c r="DI26" i="15"/>
  <c r="BZ26" i="15"/>
  <c r="BA26" i="15"/>
  <c r="N26" i="15"/>
  <c r="L26" i="15"/>
  <c r="D26" i="15"/>
  <c r="C26" i="15"/>
  <c r="A26" i="15"/>
  <c r="EC25" i="15"/>
  <c r="EB25" i="15"/>
  <c r="EA25" i="15"/>
  <c r="DZ25" i="15"/>
  <c r="DX25" i="15"/>
  <c r="DU25" i="15"/>
  <c r="DT25" i="15"/>
  <c r="DR25" i="15"/>
  <c r="DQ25" i="15"/>
  <c r="DP25" i="15"/>
  <c r="DO25" i="15"/>
  <c r="DL25" i="15"/>
  <c r="DK25" i="15"/>
  <c r="DJ25" i="15"/>
  <c r="DI25" i="15"/>
  <c r="DD25" i="15"/>
  <c r="CE25" i="15"/>
  <c r="BZ25" i="15"/>
  <c r="BG25" i="15"/>
  <c r="ED25" i="15" s="1"/>
  <c r="EI25" i="15" s="1"/>
  <c r="EJ25" i="15" s="1"/>
  <c r="EK25" i="15" s="1"/>
  <c r="EL25" i="15" s="1"/>
  <c r="EM25" i="15" s="1"/>
  <c r="BA25" i="15"/>
  <c r="AI25" i="15"/>
  <c r="AB25" i="15"/>
  <c r="Z25" i="15"/>
  <c r="Y25" i="15"/>
  <c r="X25" i="15"/>
  <c r="W25" i="15"/>
  <c r="H25" i="15"/>
  <c r="D25" i="15"/>
  <c r="CZ25" i="15" s="1"/>
  <c r="C25" i="15"/>
  <c r="A25" i="15"/>
  <c r="ED24" i="15"/>
  <c r="EC24" i="15"/>
  <c r="EB24" i="15"/>
  <c r="EA24" i="15"/>
  <c r="DZ24" i="15"/>
  <c r="DX24" i="15"/>
  <c r="DW24" i="15"/>
  <c r="DV24" i="15"/>
  <c r="DU24" i="15"/>
  <c r="DT24" i="15"/>
  <c r="DR24" i="15"/>
  <c r="DQ24" i="15"/>
  <c r="DP24" i="15"/>
  <c r="DO24" i="15"/>
  <c r="DL24" i="15"/>
  <c r="DK24" i="15"/>
  <c r="DJ24" i="15"/>
  <c r="DI24" i="15"/>
  <c r="BZ24" i="15"/>
  <c r="BA24" i="15"/>
  <c r="N24" i="15"/>
  <c r="L24" i="15"/>
  <c r="D24" i="15"/>
  <c r="C24" i="15"/>
  <c r="A24" i="15"/>
  <c r="ED23" i="15"/>
  <c r="EC23" i="15"/>
  <c r="EB23" i="15"/>
  <c r="EA23" i="15"/>
  <c r="DZ23" i="15"/>
  <c r="DX23" i="15"/>
  <c r="DW23" i="15"/>
  <c r="DV23" i="15"/>
  <c r="DU23" i="15"/>
  <c r="DT23" i="15"/>
  <c r="DR23" i="15"/>
  <c r="DQ23" i="15"/>
  <c r="DP23" i="15"/>
  <c r="DO23" i="15"/>
  <c r="DL23" i="15"/>
  <c r="DK23" i="15"/>
  <c r="DJ23" i="15"/>
  <c r="DI23" i="15"/>
  <c r="BZ23" i="15"/>
  <c r="BA23" i="15"/>
  <c r="AB23" i="15"/>
  <c r="X23" i="15"/>
  <c r="W23" i="15"/>
  <c r="N23" i="15"/>
  <c r="L23" i="15"/>
  <c r="D23" i="15"/>
  <c r="C23" i="15"/>
  <c r="A23" i="15"/>
  <c r="EC22" i="15"/>
  <c r="EB22" i="15"/>
  <c r="EA22" i="15"/>
  <c r="DZ22" i="15"/>
  <c r="DX22" i="15"/>
  <c r="DU22" i="15"/>
  <c r="DT22" i="15"/>
  <c r="DR22" i="15"/>
  <c r="DQ22" i="15"/>
  <c r="DP22" i="15"/>
  <c r="DO22" i="15"/>
  <c r="DL22" i="15"/>
  <c r="DK22" i="15"/>
  <c r="DJ22" i="15"/>
  <c r="DI22" i="15"/>
  <c r="DD22" i="15"/>
  <c r="CE22" i="15"/>
  <c r="BZ22" i="15"/>
  <c r="BG22" i="15"/>
  <c r="ED22" i="15" s="1"/>
  <c r="EI22" i="15" s="1"/>
  <c r="EJ22" i="15" s="1"/>
  <c r="EK22" i="15" s="1"/>
  <c r="EL22" i="15" s="1"/>
  <c r="EM22" i="15" s="1"/>
  <c r="BA22" i="15"/>
  <c r="AI22" i="15"/>
  <c r="AB22" i="15"/>
  <c r="Z22" i="15"/>
  <c r="Y22" i="15"/>
  <c r="X22" i="15"/>
  <c r="W22" i="15"/>
  <c r="H22" i="15"/>
  <c r="D22" i="15"/>
  <c r="C22" i="15"/>
  <c r="A22" i="15"/>
  <c r="ED21" i="15"/>
  <c r="EC21" i="15"/>
  <c r="EB21" i="15"/>
  <c r="EA21" i="15"/>
  <c r="DZ21" i="15"/>
  <c r="DX21" i="15"/>
  <c r="DU21" i="15"/>
  <c r="DT21" i="15"/>
  <c r="DR21" i="15"/>
  <c r="DQ21" i="15"/>
  <c r="DP21" i="15"/>
  <c r="DO21" i="15"/>
  <c r="DJ21" i="15"/>
  <c r="DI21" i="15"/>
  <c r="AB21" i="15"/>
  <c r="N21" i="15"/>
  <c r="L21" i="15"/>
  <c r="D21" i="15"/>
  <c r="C21" i="15"/>
  <c r="A21" i="15"/>
  <c r="ED20" i="15"/>
  <c r="EC20" i="15"/>
  <c r="EB20" i="15"/>
  <c r="EA20" i="15"/>
  <c r="DZ20" i="15"/>
  <c r="DX20" i="15"/>
  <c r="DU20" i="15"/>
  <c r="DT20" i="15"/>
  <c r="DR20" i="15"/>
  <c r="DQ20" i="15"/>
  <c r="DP20" i="15"/>
  <c r="DO20" i="15"/>
  <c r="DJ20" i="15"/>
  <c r="DI20" i="15"/>
  <c r="AB20" i="15"/>
  <c r="N20" i="15"/>
  <c r="L20" i="15"/>
  <c r="D20" i="15"/>
  <c r="C20" i="15"/>
  <c r="A20" i="15"/>
  <c r="ED19" i="15"/>
  <c r="EC19" i="15"/>
  <c r="EB19" i="15"/>
  <c r="EA19" i="15"/>
  <c r="DZ19" i="15"/>
  <c r="DX19" i="15"/>
  <c r="DU19" i="15"/>
  <c r="DT19" i="15"/>
  <c r="DR19" i="15"/>
  <c r="DQ19" i="15"/>
  <c r="DP19" i="15"/>
  <c r="DO19" i="15"/>
  <c r="DK19" i="15"/>
  <c r="DJ19" i="15"/>
  <c r="DI19" i="15"/>
  <c r="DD19" i="15"/>
  <c r="AI19" i="15"/>
  <c r="AB19" i="15"/>
  <c r="Z19" i="15"/>
  <c r="Y19" i="15"/>
  <c r="H19" i="15"/>
  <c r="D19" i="15"/>
  <c r="CZ19" i="15" s="1"/>
  <c r="C19" i="15"/>
  <c r="A19" i="15"/>
  <c r="ED18" i="15"/>
  <c r="EC18" i="15"/>
  <c r="EB18" i="15"/>
  <c r="EA18" i="15"/>
  <c r="DZ18" i="15"/>
  <c r="DX18" i="15"/>
  <c r="DW18" i="15"/>
  <c r="DV18" i="15"/>
  <c r="DU18" i="15"/>
  <c r="DT18" i="15"/>
  <c r="DR18" i="15"/>
  <c r="DQ18" i="15"/>
  <c r="DP18" i="15"/>
  <c r="DO18" i="15"/>
  <c r="DL18" i="15"/>
  <c r="DK18" i="15"/>
  <c r="DJ18" i="15"/>
  <c r="DI18" i="15"/>
  <c r="BZ18" i="15"/>
  <c r="BA18" i="15"/>
  <c r="AB18" i="15"/>
  <c r="N18" i="15"/>
  <c r="L18" i="15"/>
  <c r="D18" i="15"/>
  <c r="C18" i="15"/>
  <c r="A18" i="15"/>
  <c r="ED17" i="15"/>
  <c r="EC17" i="15"/>
  <c r="EB17" i="15"/>
  <c r="EA17" i="15"/>
  <c r="DZ17" i="15"/>
  <c r="DX17" i="15"/>
  <c r="DW17" i="15"/>
  <c r="DV17" i="15"/>
  <c r="DU17" i="15"/>
  <c r="DT17" i="15"/>
  <c r="DR17" i="15"/>
  <c r="DQ17" i="15"/>
  <c r="DP17" i="15"/>
  <c r="DO17" i="15"/>
  <c r="DL17" i="15"/>
  <c r="DK17" i="15"/>
  <c r="DJ17" i="15"/>
  <c r="DI17" i="15"/>
  <c r="BZ17" i="15"/>
  <c r="BA17" i="15"/>
  <c r="AB17" i="15"/>
  <c r="N17" i="15"/>
  <c r="L17" i="15"/>
  <c r="D17" i="15"/>
  <c r="C17" i="15"/>
  <c r="A17" i="15"/>
  <c r="EC16" i="15"/>
  <c r="EB16" i="15"/>
  <c r="EA16" i="15"/>
  <c r="DZ16" i="15"/>
  <c r="DX16" i="15"/>
  <c r="DU16" i="15"/>
  <c r="DT16" i="15"/>
  <c r="DR16" i="15"/>
  <c r="DQ16" i="15"/>
  <c r="DP16" i="15"/>
  <c r="DO16" i="15"/>
  <c r="DL16" i="15"/>
  <c r="DK16" i="15"/>
  <c r="DJ16" i="15"/>
  <c r="DI16" i="15"/>
  <c r="DD16" i="15"/>
  <c r="CE16" i="15"/>
  <c r="BZ16" i="15"/>
  <c r="BG16" i="15"/>
  <c r="ED16" i="15" s="1"/>
  <c r="EI16" i="15" s="1"/>
  <c r="EJ16" i="15" s="1"/>
  <c r="EK16" i="15" s="1"/>
  <c r="EL16" i="15" s="1"/>
  <c r="EM16" i="15" s="1"/>
  <c r="BA16" i="15"/>
  <c r="AI16" i="15"/>
  <c r="AB16" i="15"/>
  <c r="Z16" i="15"/>
  <c r="Y16" i="15"/>
  <c r="X16" i="15"/>
  <c r="W16" i="15"/>
  <c r="H16" i="15"/>
  <c r="D16" i="15"/>
  <c r="C16" i="15"/>
  <c r="A16" i="15"/>
  <c r="ED15" i="15"/>
  <c r="EC15" i="15"/>
  <c r="EB15" i="15"/>
  <c r="EA15" i="15"/>
  <c r="DZ15" i="15"/>
  <c r="DX15" i="15"/>
  <c r="DW15" i="15"/>
  <c r="DV15" i="15"/>
  <c r="DU15" i="15"/>
  <c r="DT15" i="15"/>
  <c r="DR15" i="15"/>
  <c r="DQ15" i="15"/>
  <c r="DP15" i="15"/>
  <c r="DO15" i="15"/>
  <c r="DL15" i="15"/>
  <c r="DK15" i="15"/>
  <c r="DJ15" i="15"/>
  <c r="DI15" i="15"/>
  <c r="BZ15" i="15"/>
  <c r="BA15" i="15"/>
  <c r="N15" i="15"/>
  <c r="L15" i="15"/>
  <c r="D15" i="15"/>
  <c r="C15" i="15"/>
  <c r="A15" i="15"/>
  <c r="ED14" i="15"/>
  <c r="EC14" i="15"/>
  <c r="EB14" i="15"/>
  <c r="EA14" i="15"/>
  <c r="DZ14" i="15"/>
  <c r="DX14" i="15"/>
  <c r="DW14" i="15"/>
  <c r="DV14" i="15"/>
  <c r="DU14" i="15"/>
  <c r="DT14" i="15"/>
  <c r="DR14" i="15"/>
  <c r="DQ14" i="15"/>
  <c r="DP14" i="15"/>
  <c r="DO14" i="15"/>
  <c r="DL14" i="15"/>
  <c r="DK14" i="15"/>
  <c r="DJ14" i="15"/>
  <c r="DI14" i="15"/>
  <c r="BZ14" i="15"/>
  <c r="BA14" i="15"/>
  <c r="AB14" i="15"/>
  <c r="X14" i="15"/>
  <c r="W14" i="15"/>
  <c r="N14" i="15"/>
  <c r="L14" i="15"/>
  <c r="D14" i="15"/>
  <c r="C14" i="15"/>
  <c r="A14" i="15"/>
  <c r="EC13" i="15"/>
  <c r="EB13" i="15"/>
  <c r="EA13" i="15"/>
  <c r="DZ13" i="15"/>
  <c r="DX13" i="15"/>
  <c r="DU13" i="15"/>
  <c r="DT13" i="15"/>
  <c r="DR13" i="15"/>
  <c r="DQ13" i="15"/>
  <c r="DP13" i="15"/>
  <c r="DO13" i="15"/>
  <c r="DL13" i="15"/>
  <c r="DK13" i="15"/>
  <c r="DJ13" i="15"/>
  <c r="DI13" i="15"/>
  <c r="DD13" i="15"/>
  <c r="CE13" i="15"/>
  <c r="BZ13" i="15"/>
  <c r="BG13" i="15"/>
  <c r="ED13" i="15" s="1"/>
  <c r="EI13" i="15" s="1"/>
  <c r="EJ13" i="15" s="1"/>
  <c r="EK13" i="15" s="1"/>
  <c r="EL13" i="15" s="1"/>
  <c r="EM13" i="15" s="1"/>
  <c r="BA13" i="15"/>
  <c r="AI13" i="15"/>
  <c r="AB13" i="15"/>
  <c r="Z13" i="15"/>
  <c r="Y13" i="15"/>
  <c r="X13" i="15"/>
  <c r="W13" i="15"/>
  <c r="D13" i="15"/>
  <c r="CZ13" i="15" s="1"/>
  <c r="C13" i="15"/>
  <c r="A13" i="15"/>
  <c r="ED12" i="15"/>
  <c r="EC12" i="15"/>
  <c r="EB12" i="15"/>
  <c r="EA12" i="15"/>
  <c r="DZ12" i="15"/>
  <c r="DX12" i="15"/>
  <c r="DW12" i="15"/>
  <c r="DV12" i="15"/>
  <c r="DU12" i="15"/>
  <c r="DT12" i="15"/>
  <c r="DR12" i="15"/>
  <c r="DQ12" i="15"/>
  <c r="DP12" i="15"/>
  <c r="DO12" i="15"/>
  <c r="DL12" i="15"/>
  <c r="DK12" i="15"/>
  <c r="DJ12" i="15"/>
  <c r="DI12" i="15"/>
  <c r="BZ12" i="15"/>
  <c r="BA12" i="15"/>
  <c r="N12" i="15"/>
  <c r="L12" i="15"/>
  <c r="D12" i="15"/>
  <c r="C12" i="15"/>
  <c r="A12" i="15"/>
  <c r="ED11" i="15"/>
  <c r="EC11" i="15"/>
  <c r="EB11" i="15"/>
  <c r="EA11" i="15"/>
  <c r="DZ11" i="15"/>
  <c r="DX11" i="15"/>
  <c r="DW11" i="15"/>
  <c r="DV11" i="15"/>
  <c r="DU11" i="15"/>
  <c r="DT11" i="15"/>
  <c r="DR11" i="15"/>
  <c r="DQ11" i="15"/>
  <c r="DP11" i="15"/>
  <c r="DO11" i="15"/>
  <c r="DL11" i="15"/>
  <c r="DK11" i="15"/>
  <c r="DJ11" i="15"/>
  <c r="DI11" i="15"/>
  <c r="BZ11" i="15"/>
  <c r="BA11" i="15"/>
  <c r="N11" i="15"/>
  <c r="L11" i="15"/>
  <c r="D11" i="15"/>
  <c r="C11" i="15"/>
  <c r="A11" i="15"/>
  <c r="EC10" i="15"/>
  <c r="EB10" i="15"/>
  <c r="EA10" i="15"/>
  <c r="DZ10" i="15"/>
  <c r="DX10" i="15"/>
  <c r="DU10" i="15"/>
  <c r="DT10" i="15"/>
  <c r="DR10" i="15"/>
  <c r="DQ10" i="15"/>
  <c r="DP10" i="15"/>
  <c r="DO10" i="15"/>
  <c r="DL10" i="15"/>
  <c r="DK10" i="15"/>
  <c r="DJ10" i="15"/>
  <c r="DI10" i="15"/>
  <c r="DD10" i="15"/>
  <c r="CE10" i="15"/>
  <c r="BZ10" i="15"/>
  <c r="BG10" i="15"/>
  <c r="ED10" i="15" s="1"/>
  <c r="EI10" i="15" s="1"/>
  <c r="EJ10" i="15" s="1"/>
  <c r="EK10" i="15" s="1"/>
  <c r="EL10" i="15" s="1"/>
  <c r="EM10" i="15" s="1"/>
  <c r="BA10" i="15"/>
  <c r="AI10" i="15"/>
  <c r="AB10" i="15"/>
  <c r="Z10" i="15"/>
  <c r="Y10" i="15"/>
  <c r="X10" i="15"/>
  <c r="W10" i="15"/>
  <c r="H10" i="15"/>
  <c r="D10" i="15"/>
  <c r="CZ10" i="15" s="1"/>
  <c r="C10" i="15"/>
  <c r="A10" i="15"/>
  <c r="ED9" i="15"/>
  <c r="EC9" i="15"/>
  <c r="EB9" i="15"/>
  <c r="EA9" i="15"/>
  <c r="DZ9" i="15"/>
  <c r="DX9" i="15"/>
  <c r="DW9" i="15"/>
  <c r="DV9" i="15"/>
  <c r="DU9" i="15"/>
  <c r="DT9" i="15"/>
  <c r="DR9" i="15"/>
  <c r="DQ9" i="15"/>
  <c r="DP9" i="15"/>
  <c r="DO9" i="15"/>
  <c r="DL9" i="15"/>
  <c r="DK9" i="15"/>
  <c r="DJ9" i="15"/>
  <c r="DI9" i="15"/>
  <c r="BZ9" i="15"/>
  <c r="BA9" i="15"/>
  <c r="N9" i="15"/>
  <c r="L9" i="15"/>
  <c r="D9" i="15"/>
  <c r="C9" i="15"/>
  <c r="A9" i="15"/>
  <c r="ED8" i="15"/>
  <c r="EC8" i="15"/>
  <c r="EB8" i="15"/>
  <c r="EA8" i="15"/>
  <c r="DZ8" i="15"/>
  <c r="DX8" i="15"/>
  <c r="DW8" i="15"/>
  <c r="DV8" i="15"/>
  <c r="DU8" i="15"/>
  <c r="DT8" i="15"/>
  <c r="DR8" i="15"/>
  <c r="DQ8" i="15"/>
  <c r="DP8" i="15"/>
  <c r="DO8" i="15"/>
  <c r="DL8" i="15"/>
  <c r="DK8" i="15"/>
  <c r="DJ8" i="15"/>
  <c r="DI8" i="15"/>
  <c r="BZ8" i="15"/>
  <c r="BA8" i="15"/>
  <c r="N8" i="15"/>
  <c r="L8" i="15"/>
  <c r="D8" i="15"/>
  <c r="C8" i="15"/>
  <c r="A8" i="15"/>
  <c r="EC7" i="15"/>
  <c r="EB7" i="15"/>
  <c r="EA7" i="15"/>
  <c r="DZ7" i="15"/>
  <c r="DX7" i="15"/>
  <c r="DU7" i="15"/>
  <c r="DT7" i="15"/>
  <c r="DR7" i="15"/>
  <c r="DQ7" i="15"/>
  <c r="DP7" i="15"/>
  <c r="DO7" i="15"/>
  <c r="DL7" i="15"/>
  <c r="DK7" i="15"/>
  <c r="DJ7" i="15"/>
  <c r="DI7" i="15"/>
  <c r="DD7" i="15"/>
  <c r="CE7" i="15"/>
  <c r="BZ7" i="15"/>
  <c r="BG7" i="15"/>
  <c r="ED7" i="15" s="1"/>
  <c r="EI7" i="15" s="1"/>
  <c r="EJ7" i="15" s="1"/>
  <c r="EK7" i="15" s="1"/>
  <c r="EL7" i="15" s="1"/>
  <c r="EM7" i="15" s="1"/>
  <c r="BA7" i="15"/>
  <c r="AI7" i="15"/>
  <c r="AB7" i="15"/>
  <c r="Z7" i="15"/>
  <c r="Y7" i="15"/>
  <c r="X7" i="15"/>
  <c r="W7" i="15"/>
  <c r="D7" i="15"/>
  <c r="C7" i="15"/>
  <c r="A7" i="15"/>
  <c r="ED6" i="15"/>
  <c r="EC6" i="15"/>
  <c r="EB6" i="15"/>
  <c r="EA6" i="15"/>
  <c r="DZ6" i="15"/>
  <c r="DX6" i="15"/>
  <c r="DW6" i="15"/>
  <c r="DV6" i="15"/>
  <c r="DU6" i="15"/>
  <c r="DT6" i="15"/>
  <c r="DR6" i="15"/>
  <c r="DQ6" i="15"/>
  <c r="DP6" i="15"/>
  <c r="DO6" i="15"/>
  <c r="DL6" i="15"/>
  <c r="DK6" i="15"/>
  <c r="DJ6" i="15"/>
  <c r="DI6" i="15"/>
  <c r="BZ6" i="15"/>
  <c r="BA6" i="15"/>
  <c r="N6" i="15"/>
  <c r="L6" i="15"/>
  <c r="D6" i="15"/>
  <c r="C6" i="15"/>
  <c r="A6" i="15"/>
  <c r="ED5" i="15"/>
  <c r="EC5" i="15"/>
  <c r="EB5" i="15"/>
  <c r="EA5" i="15"/>
  <c r="DZ5" i="15"/>
  <c r="DX5" i="15"/>
  <c r="DW5" i="15"/>
  <c r="DV5" i="15"/>
  <c r="DU5" i="15"/>
  <c r="DT5" i="15"/>
  <c r="DR5" i="15"/>
  <c r="DQ5" i="15"/>
  <c r="DP5" i="15"/>
  <c r="DO5" i="15"/>
  <c r="DL5" i="15"/>
  <c r="DK5" i="15"/>
  <c r="DJ5" i="15"/>
  <c r="DI5" i="15"/>
  <c r="BZ5" i="15"/>
  <c r="BA5" i="15"/>
  <c r="N5" i="15"/>
  <c r="L5" i="15"/>
  <c r="D5" i="15"/>
  <c r="C5" i="15"/>
  <c r="A5" i="15"/>
  <c r="EC4" i="15"/>
  <c r="EB4" i="15"/>
  <c r="EA4" i="15"/>
  <c r="DZ4" i="15"/>
  <c r="DX4" i="15"/>
  <c r="DU4" i="15"/>
  <c r="DT4" i="15"/>
  <c r="DR4" i="15"/>
  <c r="DQ4" i="15"/>
  <c r="DP4" i="15"/>
  <c r="DO4" i="15"/>
  <c r="DL4" i="15"/>
  <c r="DK4" i="15"/>
  <c r="DJ4" i="15"/>
  <c r="DI4" i="15"/>
  <c r="DD4" i="15"/>
  <c r="CE4" i="15"/>
  <c r="BZ4" i="15"/>
  <c r="BY4" i="15"/>
  <c r="BG4" i="15"/>
  <c r="ED4" i="15" s="1"/>
  <c r="EI4" i="15" s="1"/>
  <c r="EJ4" i="15" s="1"/>
  <c r="EK4" i="15" s="1"/>
  <c r="EL4" i="15" s="1"/>
  <c r="EM4" i="15" s="1"/>
  <c r="BA4" i="15"/>
  <c r="AI4" i="15"/>
  <c r="AB4" i="15"/>
  <c r="Z4" i="15"/>
  <c r="Y4" i="15"/>
  <c r="X4" i="15"/>
  <c r="W4" i="15"/>
  <c r="H4" i="15"/>
  <c r="D4" i="15"/>
  <c r="CZ4" i="15" s="1"/>
  <c r="C4" i="15"/>
  <c r="A4" i="15"/>
  <c r="ED3" i="15"/>
  <c r="EC3" i="15"/>
  <c r="EB3" i="15"/>
  <c r="EA3" i="15"/>
  <c r="DZ3" i="15"/>
  <c r="DX3" i="15"/>
  <c r="DW3" i="15"/>
  <c r="DV3" i="15"/>
  <c r="DT3" i="15"/>
  <c r="DR3" i="15"/>
  <c r="DQ3" i="15"/>
  <c r="DP3" i="15"/>
  <c r="DO3" i="15"/>
  <c r="DL3" i="15"/>
  <c r="DK3" i="15"/>
  <c r="DJ3" i="15"/>
  <c r="DI3" i="15"/>
  <c r="BZ3" i="15"/>
  <c r="BA3" i="15"/>
  <c r="N3" i="15"/>
  <c r="L3" i="15"/>
  <c r="D3" i="15"/>
  <c r="C3" i="15"/>
  <c r="A3" i="15"/>
  <c r="ED2" i="15"/>
  <c r="EC2" i="15"/>
  <c r="EB2" i="15"/>
  <c r="EA2" i="15"/>
  <c r="DZ2" i="15"/>
  <c r="DX2" i="15"/>
  <c r="DW2" i="15"/>
  <c r="DV2" i="15"/>
  <c r="DT2" i="15"/>
  <c r="DR2" i="15"/>
  <c r="DQ2" i="15"/>
  <c r="DP2" i="15"/>
  <c r="DO2" i="15"/>
  <c r="DL2" i="15"/>
  <c r="DK2" i="15"/>
  <c r="DJ2" i="15"/>
  <c r="DI2" i="15"/>
  <c r="BZ2" i="15"/>
  <c r="BA2" i="15"/>
  <c r="N2" i="15"/>
  <c r="L2" i="15"/>
  <c r="D2" i="15"/>
  <c r="C2" i="15"/>
  <c r="A2" i="15"/>
  <c r="EC1" i="15"/>
  <c r="EB1" i="15"/>
  <c r="EA1" i="15"/>
  <c r="DZ1" i="15"/>
  <c r="DX1" i="15"/>
  <c r="DT1" i="15"/>
  <c r="DR1" i="15"/>
  <c r="DQ1" i="15"/>
  <c r="DP1" i="15"/>
  <c r="DO1" i="15"/>
  <c r="DL1" i="15"/>
  <c r="DK1" i="15"/>
  <c r="DJ1" i="15"/>
  <c r="DI1" i="15"/>
  <c r="DD1" i="15"/>
  <c r="CE1" i="15"/>
  <c r="BZ1" i="15"/>
  <c r="BY1" i="15"/>
  <c r="BG1" i="15"/>
  <c r="ED1" i="15" s="1"/>
  <c r="BA1" i="15"/>
  <c r="AI1" i="15"/>
  <c r="AB1" i="15"/>
  <c r="Z1" i="15"/>
  <c r="Y1" i="15"/>
  <c r="X1" i="15"/>
  <c r="W1" i="15"/>
  <c r="H1" i="15"/>
  <c r="D1" i="15"/>
  <c r="CZ1" i="15" s="1"/>
  <c r="C1" i="15"/>
  <c r="A1" i="15"/>
  <c r="DU3" i="15" s="1"/>
  <c r="ET12" i="17"/>
  <c r="ES12" i="17"/>
  <c r="ER12" i="17"/>
  <c r="EQ12" i="17"/>
  <c r="EP12" i="17"/>
  <c r="EN12" i="17"/>
  <c r="EM12" i="17"/>
  <c r="EL12" i="17"/>
  <c r="EK12" i="17"/>
  <c r="EJ12" i="17"/>
  <c r="EH12" i="17"/>
  <c r="EG12" i="17"/>
  <c r="EF12" i="17"/>
  <c r="EE12" i="17"/>
  <c r="EB12" i="17"/>
  <c r="EA12" i="17"/>
  <c r="DZ12" i="17"/>
  <c r="DY12" i="17"/>
  <c r="CL12" i="17"/>
  <c r="BJ12" i="17"/>
  <c r="AJ12" i="17"/>
  <c r="R12" i="17"/>
  <c r="Q12" i="17"/>
  <c r="P12" i="17"/>
  <c r="O12" i="17"/>
  <c r="N12" i="17"/>
  <c r="C12" i="17"/>
  <c r="B12" i="17"/>
  <c r="A12" i="17"/>
  <c r="ET11" i="17"/>
  <c r="ES11" i="17"/>
  <c r="ER11" i="17"/>
  <c r="EQ11" i="17"/>
  <c r="EP11" i="17"/>
  <c r="EN11" i="17"/>
  <c r="EM11" i="17"/>
  <c r="EL11" i="17"/>
  <c r="EK11" i="17"/>
  <c r="EJ11" i="17"/>
  <c r="EH11" i="17"/>
  <c r="EG11" i="17"/>
  <c r="EF11" i="17"/>
  <c r="EE11" i="17"/>
  <c r="EB11" i="17"/>
  <c r="EA11" i="17"/>
  <c r="DZ11" i="17"/>
  <c r="DY11" i="17"/>
  <c r="CL11" i="17"/>
  <c r="BJ11" i="17"/>
  <c r="AJ11" i="17"/>
  <c r="R11" i="17"/>
  <c r="Q11" i="17"/>
  <c r="P11" i="17"/>
  <c r="O11" i="17"/>
  <c r="N11" i="17"/>
  <c r="C11" i="17"/>
  <c r="B11" i="17"/>
  <c r="A11" i="17"/>
  <c r="ES10" i="17"/>
  <c r="ER10" i="17"/>
  <c r="EQ10" i="17"/>
  <c r="EP10" i="17"/>
  <c r="EN10" i="17"/>
  <c r="EK10" i="17"/>
  <c r="EJ10" i="17"/>
  <c r="EH10" i="17"/>
  <c r="EG10" i="17"/>
  <c r="EF10" i="17"/>
  <c r="EE10" i="17"/>
  <c r="EB10" i="17"/>
  <c r="EA10" i="17"/>
  <c r="DZ10" i="17"/>
  <c r="DY10" i="17"/>
  <c r="DQ10" i="17"/>
  <c r="DP10" i="17"/>
  <c r="CQ10" i="17"/>
  <c r="CL10" i="17"/>
  <c r="BP10" i="17"/>
  <c r="ET10" i="17" s="1"/>
  <c r="EY10" i="17" s="1"/>
  <c r="EZ10" i="17" s="1"/>
  <c r="FA10" i="17" s="1"/>
  <c r="FB10" i="17" s="1"/>
  <c r="FC10" i="17" s="1"/>
  <c r="BJ10" i="17"/>
  <c r="AV10" i="17"/>
  <c r="AQ10" i="17"/>
  <c r="AJ10" i="17"/>
  <c r="AH10" i="17"/>
  <c r="AG10" i="17"/>
  <c r="AF10" i="17"/>
  <c r="AE10" i="17"/>
  <c r="C10" i="17"/>
  <c r="B10" i="17"/>
  <c r="A10" i="17"/>
  <c r="ET9" i="17"/>
  <c r="ES9" i="17"/>
  <c r="ER9" i="17"/>
  <c r="EQ9" i="17"/>
  <c r="EP9" i="17"/>
  <c r="EN9" i="17"/>
  <c r="EM9" i="17"/>
  <c r="EL9" i="17"/>
  <c r="EK9" i="17"/>
  <c r="EJ9" i="17"/>
  <c r="EH9" i="17"/>
  <c r="EG9" i="17"/>
  <c r="EF9" i="17"/>
  <c r="EE9" i="17"/>
  <c r="EB9" i="17"/>
  <c r="EA9" i="17"/>
  <c r="DZ9" i="17"/>
  <c r="DY9" i="17"/>
  <c r="CL9" i="17"/>
  <c r="BJ9" i="17"/>
  <c r="AJ9" i="17"/>
  <c r="R9" i="17"/>
  <c r="Q9" i="17"/>
  <c r="P9" i="17"/>
  <c r="O9" i="17"/>
  <c r="N9" i="17"/>
  <c r="C9" i="17"/>
  <c r="B9" i="17"/>
  <c r="A9" i="17"/>
  <c r="ET8" i="17"/>
  <c r="ES8" i="17"/>
  <c r="ER8" i="17"/>
  <c r="EQ8" i="17"/>
  <c r="EP8" i="17"/>
  <c r="EN8" i="17"/>
  <c r="EM8" i="17"/>
  <c r="EL8" i="17"/>
  <c r="EK8" i="17"/>
  <c r="EJ8" i="17"/>
  <c r="EH8" i="17"/>
  <c r="EG8" i="17"/>
  <c r="EF8" i="17"/>
  <c r="EE8" i="17"/>
  <c r="EB8" i="17"/>
  <c r="EA8" i="17"/>
  <c r="DZ8" i="17"/>
  <c r="DY8" i="17"/>
  <c r="CL8" i="17"/>
  <c r="BJ8" i="17"/>
  <c r="AJ8" i="17"/>
  <c r="AF8" i="17"/>
  <c r="AE8" i="17"/>
  <c r="R8" i="17"/>
  <c r="Q8" i="17"/>
  <c r="P8" i="17"/>
  <c r="O8" i="17"/>
  <c r="N8" i="17"/>
  <c r="C8" i="17"/>
  <c r="B8" i="17"/>
  <c r="A8" i="17"/>
  <c r="ES7" i="17"/>
  <c r="ER7" i="17"/>
  <c r="EQ7" i="17"/>
  <c r="EP7" i="17"/>
  <c r="EN7" i="17"/>
  <c r="EK7" i="17"/>
  <c r="EJ7" i="17"/>
  <c r="EH7" i="17"/>
  <c r="EG7" i="17"/>
  <c r="EF7" i="17"/>
  <c r="EE7" i="17"/>
  <c r="EB7" i="17"/>
  <c r="EA7" i="17"/>
  <c r="DZ7" i="17"/>
  <c r="DY7" i="17"/>
  <c r="DQ7" i="17"/>
  <c r="DP7" i="17"/>
  <c r="CL7" i="17"/>
  <c r="BP7" i="17"/>
  <c r="ET7" i="17" s="1"/>
  <c r="EY7" i="17" s="1"/>
  <c r="EZ7" i="17" s="1"/>
  <c r="FA7" i="17" s="1"/>
  <c r="FB7" i="17" s="1"/>
  <c r="FC7" i="17" s="1"/>
  <c r="BJ7" i="17"/>
  <c r="AV7" i="17"/>
  <c r="AQ7" i="17"/>
  <c r="AJ7" i="17"/>
  <c r="AH7" i="17"/>
  <c r="AG7" i="17"/>
  <c r="AF7" i="17"/>
  <c r="C7" i="17"/>
  <c r="DL7" i="17" s="1"/>
  <c r="B7" i="17"/>
  <c r="A7" i="17"/>
  <c r="ET6" i="17"/>
  <c r="ES6" i="17"/>
  <c r="ER6" i="17"/>
  <c r="EQ6" i="17"/>
  <c r="EP6" i="17"/>
  <c r="EN6" i="17"/>
  <c r="EM6" i="17"/>
  <c r="EL6" i="17"/>
  <c r="EK6" i="17"/>
  <c r="EJ6" i="17"/>
  <c r="EH6" i="17"/>
  <c r="EG6" i="17"/>
  <c r="EF6" i="17"/>
  <c r="EE6" i="17"/>
  <c r="EB6" i="17"/>
  <c r="EA6" i="17"/>
  <c r="DZ6" i="17"/>
  <c r="DY6" i="17"/>
  <c r="DX6" i="17"/>
  <c r="CL6" i="17"/>
  <c r="BJ6" i="17"/>
  <c r="AJ6" i="17"/>
  <c r="AF6" i="17"/>
  <c r="AE6" i="17"/>
  <c r="W6" i="17"/>
  <c r="V6" i="17"/>
  <c r="U6" i="17"/>
  <c r="R6" i="17"/>
  <c r="Q6" i="17"/>
  <c r="P6" i="17"/>
  <c r="O6" i="17"/>
  <c r="N6" i="17"/>
  <c r="C6" i="17"/>
  <c r="B6" i="17"/>
  <c r="A6" i="17"/>
  <c r="ET5" i="17"/>
  <c r="ES5" i="17"/>
  <c r="ER5" i="17"/>
  <c r="EQ5" i="17"/>
  <c r="EP5" i="17"/>
  <c r="EN5" i="17"/>
  <c r="EM5" i="17"/>
  <c r="EL5" i="17"/>
  <c r="EK5" i="17"/>
  <c r="EJ5" i="17"/>
  <c r="EH5" i="17"/>
  <c r="EG5" i="17"/>
  <c r="EF5" i="17"/>
  <c r="EE5" i="17"/>
  <c r="EB5" i="17"/>
  <c r="EA5" i="17"/>
  <c r="DZ5" i="17"/>
  <c r="DY5" i="17"/>
  <c r="DX5" i="17"/>
  <c r="CL5" i="17"/>
  <c r="CK5" i="17"/>
  <c r="BJ5" i="17"/>
  <c r="AF5" i="17"/>
  <c r="AE5" i="17"/>
  <c r="W5" i="17"/>
  <c r="V5" i="17"/>
  <c r="U5" i="17"/>
  <c r="R5" i="17"/>
  <c r="Q5" i="17"/>
  <c r="P5" i="17"/>
  <c r="O5" i="17"/>
  <c r="N5" i="17"/>
  <c r="C5" i="17"/>
  <c r="B5" i="17"/>
  <c r="A5" i="17"/>
  <c r="ES4" i="17"/>
  <c r="ER4" i="17"/>
  <c r="EQ4" i="17"/>
  <c r="EP4" i="17"/>
  <c r="EN4" i="17"/>
  <c r="EK4" i="17"/>
  <c r="EJ4" i="17"/>
  <c r="EH4" i="17"/>
  <c r="EG4" i="17"/>
  <c r="EF4" i="17"/>
  <c r="EE4" i="17"/>
  <c r="EB4" i="17"/>
  <c r="EA4" i="17"/>
  <c r="DZ4" i="17"/>
  <c r="DY4" i="17"/>
  <c r="DQ4" i="17"/>
  <c r="DP4" i="17"/>
  <c r="CL4" i="17"/>
  <c r="CK4" i="17"/>
  <c r="BP4" i="17"/>
  <c r="ET4" i="17" s="1"/>
  <c r="EY4" i="17" s="1"/>
  <c r="EZ4" i="17" s="1"/>
  <c r="FA4" i="17" s="1"/>
  <c r="FB4" i="17" s="1"/>
  <c r="FC4" i="17" s="1"/>
  <c r="BJ4" i="17"/>
  <c r="AV4" i="17"/>
  <c r="AQ4" i="17"/>
  <c r="AJ4" i="17"/>
  <c r="AH4" i="17"/>
  <c r="AG4" i="17"/>
  <c r="AF4" i="17"/>
  <c r="AE4" i="17"/>
  <c r="C4" i="17"/>
  <c r="DL4" i="17" s="1"/>
  <c r="B4" i="17"/>
  <c r="EQ3" i="17"/>
  <c r="EP3" i="17"/>
  <c r="EO3" i="17"/>
  <c r="EN3" i="17"/>
  <c r="EM3" i="17"/>
  <c r="EK3" i="17"/>
  <c r="EJ3" i="17"/>
  <c r="EI3" i="17"/>
  <c r="EG3" i="17"/>
  <c r="EE3" i="17"/>
  <c r="ED3" i="17"/>
  <c r="EC3" i="17"/>
  <c r="EB3" i="17"/>
  <c r="DY3" i="17"/>
  <c r="DX3" i="17"/>
  <c r="DW3" i="17"/>
  <c r="DV3" i="17"/>
  <c r="CI3" i="17"/>
  <c r="BJ3" i="17"/>
  <c r="AJ3" i="17"/>
  <c r="R3" i="17"/>
  <c r="Q3" i="17"/>
  <c r="P3" i="17"/>
  <c r="O3" i="17"/>
  <c r="C3" i="17"/>
  <c r="B3" i="17"/>
  <c r="A3" i="17"/>
  <c r="EQ2" i="17"/>
  <c r="EP2" i="17"/>
  <c r="EO2" i="17"/>
  <c r="EN2" i="17"/>
  <c r="EM2" i="17"/>
  <c r="EK2" i="17"/>
  <c r="EJ2" i="17"/>
  <c r="EI2" i="17"/>
  <c r="EG2" i="17"/>
  <c r="EE2" i="17"/>
  <c r="ED2" i="17"/>
  <c r="EC2" i="17"/>
  <c r="EB2" i="17"/>
  <c r="EA2" i="17"/>
  <c r="DY2" i="17"/>
  <c r="DX2" i="17"/>
  <c r="DW2" i="17"/>
  <c r="DV2" i="17"/>
  <c r="CI2" i="17"/>
  <c r="BJ2" i="17"/>
  <c r="AJ2" i="17"/>
  <c r="AF2" i="17"/>
  <c r="AE2" i="17"/>
  <c r="R2" i="17"/>
  <c r="Q2" i="17"/>
  <c r="P2" i="17"/>
  <c r="O2" i="17"/>
  <c r="C2" i="17"/>
  <c r="B2" i="17"/>
  <c r="A2" i="17"/>
  <c r="EP1" i="17"/>
  <c r="EO1" i="17"/>
  <c r="EN1" i="17"/>
  <c r="EM1" i="17"/>
  <c r="EK1" i="17"/>
  <c r="EG1" i="17"/>
  <c r="EE1" i="17"/>
  <c r="ED1" i="17"/>
  <c r="EC1" i="17"/>
  <c r="EB1" i="17"/>
  <c r="DY1" i="17"/>
  <c r="DX1" i="17"/>
  <c r="DW1" i="17"/>
  <c r="DV1" i="17"/>
  <c r="DN1" i="17"/>
  <c r="DM1" i="17"/>
  <c r="CN1" i="17"/>
  <c r="CI1" i="17"/>
  <c r="BP1" i="17"/>
  <c r="EQ1" i="17" s="1"/>
  <c r="BJ1" i="17"/>
  <c r="AV1" i="17"/>
  <c r="AQ1" i="17"/>
  <c r="AJ1" i="17"/>
  <c r="AH1" i="17"/>
  <c r="AG1" i="17"/>
  <c r="AF1" i="17"/>
  <c r="AE1" i="17"/>
  <c r="C1" i="17"/>
  <c r="DI1" i="17" s="1"/>
  <c r="B1" i="17"/>
  <c r="A1" i="17"/>
  <c r="EH3" i="17" s="1"/>
  <c r="FD34" i="18"/>
  <c r="FC34" i="18"/>
  <c r="FB34" i="18"/>
  <c r="FA34" i="18"/>
  <c r="EZ34" i="18"/>
  <c r="EX34" i="18"/>
  <c r="EW34" i="18"/>
  <c r="EV34" i="18"/>
  <c r="EU34" i="18"/>
  <c r="ET34" i="18"/>
  <c r="ER34" i="18"/>
  <c r="EQ34" i="18"/>
  <c r="EP34" i="18"/>
  <c r="EO34" i="18"/>
  <c r="EL34" i="18"/>
  <c r="EK34" i="18"/>
  <c r="EJ34" i="18"/>
  <c r="EI34" i="18"/>
  <c r="CR34" i="18"/>
  <c r="BL34" i="18"/>
  <c r="AJ34" i="18"/>
  <c r="W34" i="18"/>
  <c r="V34" i="18"/>
  <c r="U34" i="18"/>
  <c r="T34" i="18"/>
  <c r="S34" i="18"/>
  <c r="R34" i="18"/>
  <c r="Q34" i="18"/>
  <c r="P34" i="18"/>
  <c r="O34" i="18"/>
  <c r="N34" i="18"/>
  <c r="C34" i="18"/>
  <c r="B34" i="18"/>
  <c r="A34" i="18"/>
  <c r="FD33" i="18"/>
  <c r="FC33" i="18"/>
  <c r="FB33" i="18"/>
  <c r="FA33" i="18"/>
  <c r="EZ33" i="18"/>
  <c r="EX33" i="18"/>
  <c r="EW33" i="18"/>
  <c r="EV33" i="18"/>
  <c r="EU33" i="18"/>
  <c r="ET33" i="18"/>
  <c r="ER33" i="18"/>
  <c r="EQ33" i="18"/>
  <c r="EP33" i="18"/>
  <c r="EO33" i="18"/>
  <c r="EL33" i="18"/>
  <c r="EK33" i="18"/>
  <c r="EJ33" i="18"/>
  <c r="EI33" i="18"/>
  <c r="CR33" i="18"/>
  <c r="CQ33" i="18"/>
  <c r="BL33" i="18"/>
  <c r="AJ33" i="18"/>
  <c r="AF33" i="18"/>
  <c r="AE33" i="18"/>
  <c r="AD33" i="18"/>
  <c r="W33" i="18"/>
  <c r="V33" i="18"/>
  <c r="U33" i="18"/>
  <c r="T33" i="18"/>
  <c r="S33" i="18"/>
  <c r="R33" i="18"/>
  <c r="Q33" i="18"/>
  <c r="P33" i="18"/>
  <c r="O33" i="18"/>
  <c r="N33" i="18"/>
  <c r="C33" i="18"/>
  <c r="B33" i="18"/>
  <c r="A33" i="18"/>
  <c r="FC32" i="18"/>
  <c r="FB32" i="18"/>
  <c r="FA32" i="18"/>
  <c r="EZ32" i="18"/>
  <c r="EX32" i="18"/>
  <c r="EU32" i="18"/>
  <c r="ET32" i="18"/>
  <c r="ER32" i="18"/>
  <c r="EQ32" i="18"/>
  <c r="EP32" i="18"/>
  <c r="EO32" i="18"/>
  <c r="EL32" i="18"/>
  <c r="EJ32" i="18"/>
  <c r="EI32" i="18"/>
  <c r="DA32" i="18"/>
  <c r="CR32" i="18"/>
  <c r="CQ32" i="18"/>
  <c r="BS32" i="18"/>
  <c r="FD32" i="18" s="1"/>
  <c r="FI32" i="18" s="1"/>
  <c r="FJ32" i="18" s="1"/>
  <c r="FK32" i="18" s="1"/>
  <c r="FL32" i="18" s="1"/>
  <c r="FM32" i="18" s="1"/>
  <c r="BL32" i="18"/>
  <c r="AV32" i="18"/>
  <c r="AQ32" i="18"/>
  <c r="AJ32" i="18"/>
  <c r="AH32" i="18"/>
  <c r="AG32" i="18"/>
  <c r="AF32" i="18"/>
  <c r="AE32" i="18"/>
  <c r="AD32" i="18"/>
  <c r="T32" i="18"/>
  <c r="S32" i="18"/>
  <c r="R32" i="18"/>
  <c r="C32" i="18"/>
  <c r="DV32" i="18" s="1"/>
  <c r="B32" i="18"/>
  <c r="A32" i="18"/>
  <c r="FD28" i="18"/>
  <c r="FC28" i="18"/>
  <c r="FB28" i="18"/>
  <c r="FA28" i="18"/>
  <c r="EZ28" i="18"/>
  <c r="EX28" i="18"/>
  <c r="EW28" i="18"/>
  <c r="EV28" i="18"/>
  <c r="EU28" i="18"/>
  <c r="ET28" i="18"/>
  <c r="ER28" i="18"/>
  <c r="EQ28" i="18"/>
  <c r="EP28" i="18"/>
  <c r="EO28" i="18"/>
  <c r="EL28" i="18"/>
  <c r="EK28" i="18"/>
  <c r="EJ28" i="18"/>
  <c r="EI28" i="18"/>
  <c r="CR28" i="18"/>
  <c r="BL28" i="18"/>
  <c r="AJ28" i="18"/>
  <c r="W28" i="18"/>
  <c r="V28" i="18"/>
  <c r="U28" i="18"/>
  <c r="T28" i="18"/>
  <c r="R28" i="18"/>
  <c r="Q28" i="18"/>
  <c r="P28" i="18"/>
  <c r="O28" i="18"/>
  <c r="N28" i="18"/>
  <c r="C28" i="18"/>
  <c r="B28" i="18"/>
  <c r="A28" i="18"/>
  <c r="FD27" i="18"/>
  <c r="FC27" i="18"/>
  <c r="FB27" i="18"/>
  <c r="FA27" i="18"/>
  <c r="EZ27" i="18"/>
  <c r="EX27" i="18"/>
  <c r="EW27" i="18"/>
  <c r="EV27" i="18"/>
  <c r="EU27" i="18"/>
  <c r="ET27" i="18"/>
  <c r="ER27" i="18"/>
  <c r="EQ27" i="18"/>
  <c r="EP27" i="18"/>
  <c r="EO27" i="18"/>
  <c r="EL27" i="18"/>
  <c r="EK27" i="18"/>
  <c r="EJ27" i="18"/>
  <c r="EI27" i="18"/>
  <c r="DA27" i="18"/>
  <c r="CR27" i="18"/>
  <c r="BL27" i="18"/>
  <c r="AJ27" i="18"/>
  <c r="W27" i="18"/>
  <c r="V27" i="18"/>
  <c r="U27" i="18"/>
  <c r="T27" i="18"/>
  <c r="R27" i="18"/>
  <c r="Q27" i="18"/>
  <c r="P27" i="18"/>
  <c r="O27" i="18"/>
  <c r="N27" i="18"/>
  <c r="C27" i="18"/>
  <c r="B27" i="18"/>
  <c r="A27" i="18"/>
  <c r="FC26" i="18"/>
  <c r="FB26" i="18"/>
  <c r="FA26" i="18"/>
  <c r="EZ26" i="18"/>
  <c r="EX26" i="18"/>
  <c r="EU26" i="18"/>
  <c r="ET26" i="18"/>
  <c r="ER26" i="18"/>
  <c r="EQ26" i="18"/>
  <c r="EP26" i="18"/>
  <c r="EO26" i="18"/>
  <c r="EL26" i="18"/>
  <c r="EK26" i="18"/>
  <c r="EJ26" i="18"/>
  <c r="EI26" i="18"/>
  <c r="EA26" i="18"/>
  <c r="DZ26" i="18"/>
  <c r="DA26" i="18"/>
  <c r="CR26" i="18"/>
  <c r="BS26" i="18"/>
  <c r="FD26" i="18" s="1"/>
  <c r="FI26" i="18" s="1"/>
  <c r="FJ26" i="18" s="1"/>
  <c r="FK26" i="18" s="1"/>
  <c r="FL26" i="18" s="1"/>
  <c r="FM26" i="18" s="1"/>
  <c r="BL26" i="18"/>
  <c r="AV26" i="18"/>
  <c r="AQ26" i="18"/>
  <c r="FR26" i="18" s="1"/>
  <c r="FS26" i="18" s="1"/>
  <c r="AJ26" i="18"/>
  <c r="AH26" i="18"/>
  <c r="AG26" i="18"/>
  <c r="AF26" i="18"/>
  <c r="AE26" i="18"/>
  <c r="AD26" i="18"/>
  <c r="T26" i="18"/>
  <c r="R26" i="18"/>
  <c r="C26" i="18"/>
  <c r="DV26" i="18" s="1"/>
  <c r="B26" i="18"/>
  <c r="A26" i="18"/>
  <c r="FD25" i="18"/>
  <c r="FC25" i="18"/>
  <c r="FB25" i="18"/>
  <c r="FA25" i="18"/>
  <c r="EZ25" i="18"/>
  <c r="EX25" i="18"/>
  <c r="EW25" i="18"/>
  <c r="EV25" i="18"/>
  <c r="EU25" i="18"/>
  <c r="ET25" i="18"/>
  <c r="ER25" i="18"/>
  <c r="EQ25" i="18"/>
  <c r="EP25" i="18"/>
  <c r="EO25" i="18"/>
  <c r="EL25" i="18"/>
  <c r="EK25" i="18"/>
  <c r="EJ25" i="18"/>
  <c r="EI25" i="18"/>
  <c r="CR25" i="18"/>
  <c r="BL25" i="18"/>
  <c r="AJ25" i="18"/>
  <c r="V25" i="18"/>
  <c r="U25" i="18"/>
  <c r="T25" i="18"/>
  <c r="R25" i="18"/>
  <c r="Q25" i="18"/>
  <c r="P25" i="18"/>
  <c r="O25" i="18"/>
  <c r="N25" i="18"/>
  <c r="C25" i="18"/>
  <c r="B25" i="18"/>
  <c r="A25" i="18"/>
  <c r="FD24" i="18"/>
  <c r="FC24" i="18"/>
  <c r="FB24" i="18"/>
  <c r="FA24" i="18"/>
  <c r="EZ24" i="18"/>
  <c r="EX24" i="18"/>
  <c r="EW24" i="18"/>
  <c r="EV24" i="18"/>
  <c r="EU24" i="18"/>
  <c r="ET24" i="18"/>
  <c r="ER24" i="18"/>
  <c r="EQ24" i="18"/>
  <c r="EP24" i="18"/>
  <c r="EO24" i="18"/>
  <c r="EL24" i="18"/>
  <c r="EK24" i="18"/>
  <c r="EJ24" i="18"/>
  <c r="EI24" i="18"/>
  <c r="CR24" i="18"/>
  <c r="BL24" i="18"/>
  <c r="AJ24" i="18"/>
  <c r="V24" i="18"/>
  <c r="U24" i="18"/>
  <c r="T24" i="18"/>
  <c r="R24" i="18"/>
  <c r="Q24" i="18"/>
  <c r="P24" i="18"/>
  <c r="O24" i="18"/>
  <c r="N24" i="18"/>
  <c r="C24" i="18"/>
  <c r="B24" i="18"/>
  <c r="A24" i="18"/>
  <c r="FC23" i="18"/>
  <c r="FB23" i="18"/>
  <c r="FA23" i="18"/>
  <c r="EZ23" i="18"/>
  <c r="EX23" i="18"/>
  <c r="EU23" i="18"/>
  <c r="ET23" i="18"/>
  <c r="ER23" i="18"/>
  <c r="EQ23" i="18"/>
  <c r="EP23" i="18"/>
  <c r="EO23" i="18"/>
  <c r="EL23" i="18"/>
  <c r="EK23" i="18"/>
  <c r="EJ23" i="18"/>
  <c r="EI23" i="18"/>
  <c r="EA23" i="18"/>
  <c r="DZ23" i="18"/>
  <c r="DA23" i="18"/>
  <c r="CR23" i="18"/>
  <c r="BS23" i="18"/>
  <c r="FD23" i="18" s="1"/>
  <c r="FI23" i="18" s="1"/>
  <c r="FJ23" i="18" s="1"/>
  <c r="FK23" i="18" s="1"/>
  <c r="FL23" i="18" s="1"/>
  <c r="FM23" i="18" s="1"/>
  <c r="BL23" i="18"/>
  <c r="AV23" i="18"/>
  <c r="AQ23" i="18"/>
  <c r="AJ23" i="18"/>
  <c r="AH23" i="18"/>
  <c r="AG23" i="18"/>
  <c r="AF23" i="18"/>
  <c r="AE23" i="18"/>
  <c r="AD23" i="18"/>
  <c r="T23" i="18"/>
  <c r="R23" i="18"/>
  <c r="C23" i="18"/>
  <c r="B23" i="18"/>
  <c r="A23" i="18"/>
  <c r="EV22" i="18"/>
  <c r="EU22" i="18"/>
  <c r="ET22" i="18"/>
  <c r="ES22" i="18"/>
  <c r="ER22" i="18"/>
  <c r="EP22" i="18"/>
  <c r="EO22" i="18"/>
  <c r="EN22" i="18"/>
  <c r="EM22" i="18"/>
  <c r="EL22" i="18"/>
  <c r="EJ22" i="18"/>
  <c r="EI22" i="18"/>
  <c r="EH22" i="18"/>
  <c r="EG22" i="18"/>
  <c r="ED22" i="18"/>
  <c r="EC22" i="18"/>
  <c r="EB22" i="18"/>
  <c r="EA22" i="18"/>
  <c r="CN22" i="18"/>
  <c r="CM22" i="18"/>
  <c r="CJ22" i="18"/>
  <c r="CI22" i="18"/>
  <c r="CH22" i="18"/>
  <c r="CG22" i="18"/>
  <c r="BL22" i="18"/>
  <c r="AJ22" i="18"/>
  <c r="AF22" i="18"/>
  <c r="AE22" i="18"/>
  <c r="R22" i="18"/>
  <c r="Q22" i="18"/>
  <c r="P22" i="18"/>
  <c r="O22" i="18"/>
  <c r="M22" i="18"/>
  <c r="L22" i="18"/>
  <c r="C22" i="18"/>
  <c r="DN22" i="18" s="1"/>
  <c r="B22" i="18"/>
  <c r="A22" i="18"/>
  <c r="EV21" i="18"/>
  <c r="EU21" i="18"/>
  <c r="ET21" i="18"/>
  <c r="ES21" i="18"/>
  <c r="ER21" i="18"/>
  <c r="EP21" i="18"/>
  <c r="EO21" i="18"/>
  <c r="EN21" i="18"/>
  <c r="EM21" i="18"/>
  <c r="EL21" i="18"/>
  <c r="EJ21" i="18"/>
  <c r="EI21" i="18"/>
  <c r="EH21" i="18"/>
  <c r="EG21" i="18"/>
  <c r="ED21" i="18"/>
  <c r="EC21" i="18"/>
  <c r="EB21" i="18"/>
  <c r="EA21" i="18"/>
  <c r="CN21" i="18"/>
  <c r="CM21" i="18"/>
  <c r="BL21" i="18"/>
  <c r="AJ21" i="18"/>
  <c r="AF21" i="18"/>
  <c r="AE21" i="18"/>
  <c r="R21" i="18"/>
  <c r="Q21" i="18"/>
  <c r="P21" i="18"/>
  <c r="O21" i="18"/>
  <c r="C21" i="18"/>
  <c r="B21" i="18"/>
  <c r="A21" i="18"/>
  <c r="EU20" i="18"/>
  <c r="ET20" i="18"/>
  <c r="ES20" i="18"/>
  <c r="ER20" i="18"/>
  <c r="EP20" i="18"/>
  <c r="EM20" i="18"/>
  <c r="EL20" i="18"/>
  <c r="EJ20" i="18"/>
  <c r="EI20" i="18"/>
  <c r="EH20" i="18"/>
  <c r="EG20" i="18"/>
  <c r="ED20" i="18"/>
  <c r="EC20" i="18"/>
  <c r="EB20" i="18"/>
  <c r="EA20" i="18"/>
  <c r="DS20" i="18"/>
  <c r="DR20" i="18"/>
  <c r="CS20" i="18"/>
  <c r="CN20" i="18"/>
  <c r="CM20" i="18"/>
  <c r="BR20" i="18"/>
  <c r="EV20" i="18" s="1"/>
  <c r="FA20" i="18" s="1"/>
  <c r="FB20" i="18" s="1"/>
  <c r="FC20" i="18" s="1"/>
  <c r="FD20" i="18" s="1"/>
  <c r="FE20" i="18" s="1"/>
  <c r="BL20" i="18"/>
  <c r="AV20" i="18"/>
  <c r="AQ20" i="18"/>
  <c r="AJ20" i="18"/>
  <c r="AH20" i="18"/>
  <c r="AG20" i="18"/>
  <c r="AF20" i="18"/>
  <c r="AE20" i="18"/>
  <c r="AD20" i="18"/>
  <c r="C20" i="18"/>
  <c r="B20" i="18"/>
  <c r="A20" i="18"/>
  <c r="EV19" i="18"/>
  <c r="EU19" i="18"/>
  <c r="ET19" i="18"/>
  <c r="ES19" i="18"/>
  <c r="ER19" i="18"/>
  <c r="EP19" i="18"/>
  <c r="EO19" i="18"/>
  <c r="EN19" i="18"/>
  <c r="EM19" i="18"/>
  <c r="EL19" i="18"/>
  <c r="EJ19" i="18"/>
  <c r="EI19" i="18"/>
  <c r="EH19" i="18"/>
  <c r="EG19" i="18"/>
  <c r="ED19" i="18"/>
  <c r="EC19" i="18"/>
  <c r="EB19" i="18"/>
  <c r="EA19" i="18"/>
  <c r="CN19" i="18"/>
  <c r="BL19" i="18"/>
  <c r="AJ19" i="18"/>
  <c r="W19" i="18"/>
  <c r="V19" i="18"/>
  <c r="U19" i="18"/>
  <c r="T19" i="18"/>
  <c r="R19" i="18"/>
  <c r="Q19" i="18"/>
  <c r="P19" i="18"/>
  <c r="O19" i="18"/>
  <c r="N19" i="18"/>
  <c r="C19" i="18"/>
  <c r="B19" i="18"/>
  <c r="A19" i="18"/>
  <c r="EV18" i="18"/>
  <c r="EU18" i="18"/>
  <c r="ET18" i="18"/>
  <c r="ES18" i="18"/>
  <c r="ER18" i="18"/>
  <c r="EP18" i="18"/>
  <c r="EO18" i="18"/>
  <c r="EN18" i="18"/>
  <c r="EM18" i="18"/>
  <c r="EL18" i="18"/>
  <c r="EJ18" i="18"/>
  <c r="EI18" i="18"/>
  <c r="EH18" i="18"/>
  <c r="EG18" i="18"/>
  <c r="ED18" i="18"/>
  <c r="EC18" i="18"/>
  <c r="EB18" i="18"/>
  <c r="EA18" i="18"/>
  <c r="CN18" i="18"/>
  <c r="BL18" i="18"/>
  <c r="AJ18" i="18"/>
  <c r="AF18" i="18"/>
  <c r="AE18" i="18"/>
  <c r="W18" i="18"/>
  <c r="V18" i="18"/>
  <c r="U18" i="18"/>
  <c r="T18" i="18"/>
  <c r="R18" i="18"/>
  <c r="Q18" i="18"/>
  <c r="P18" i="18"/>
  <c r="O18" i="18"/>
  <c r="N18" i="18"/>
  <c r="C18" i="18"/>
  <c r="B18" i="18"/>
  <c r="A18" i="18"/>
  <c r="EV17" i="18"/>
  <c r="EU17" i="18"/>
  <c r="ET17" i="18"/>
  <c r="ES17" i="18"/>
  <c r="ER17" i="18"/>
  <c r="EP17" i="18"/>
  <c r="EO17" i="18"/>
  <c r="EN17" i="18"/>
  <c r="EM17" i="18"/>
  <c r="EL17" i="18"/>
  <c r="EJ17" i="18"/>
  <c r="EI17" i="18"/>
  <c r="EH17" i="18"/>
  <c r="EG17" i="18"/>
  <c r="ED17" i="18"/>
  <c r="EC17" i="18"/>
  <c r="EB17" i="18"/>
  <c r="EA17" i="18"/>
  <c r="CS17" i="18"/>
  <c r="CN17" i="18"/>
  <c r="BL17" i="18"/>
  <c r="AJ17" i="18"/>
  <c r="AF17" i="18"/>
  <c r="AE17" i="18"/>
  <c r="W17" i="18"/>
  <c r="V17" i="18"/>
  <c r="U17" i="18"/>
  <c r="T17" i="18"/>
  <c r="R17" i="18"/>
  <c r="Q17" i="18"/>
  <c r="P17" i="18"/>
  <c r="O17" i="18"/>
  <c r="N17" i="18"/>
  <c r="C17" i="18"/>
  <c r="B17" i="18"/>
  <c r="A17" i="18"/>
  <c r="EU16" i="18"/>
  <c r="ET16" i="18"/>
  <c r="ES16" i="18"/>
  <c r="ER16" i="18"/>
  <c r="EP16" i="18"/>
  <c r="EM16" i="18"/>
  <c r="EL16" i="18"/>
  <c r="EJ16" i="18"/>
  <c r="EI16" i="18"/>
  <c r="EH16" i="18"/>
  <c r="EG16" i="18"/>
  <c r="ED16" i="18"/>
  <c r="EC16" i="18"/>
  <c r="EB16" i="18"/>
  <c r="EA16" i="18"/>
  <c r="DS16" i="18"/>
  <c r="DR16" i="18"/>
  <c r="CS16" i="18"/>
  <c r="CN16" i="18"/>
  <c r="CM16" i="18"/>
  <c r="BR16" i="18"/>
  <c r="EV16" i="18" s="1"/>
  <c r="FA16" i="18" s="1"/>
  <c r="FB16" i="18" s="1"/>
  <c r="FC16" i="18" s="1"/>
  <c r="FD16" i="18" s="1"/>
  <c r="FE16" i="18" s="1"/>
  <c r="BL16" i="18"/>
  <c r="AV16" i="18"/>
  <c r="AQ16" i="18"/>
  <c r="AJ16" i="18"/>
  <c r="AH16" i="18"/>
  <c r="AG16" i="18"/>
  <c r="AF16" i="18"/>
  <c r="AE16" i="18"/>
  <c r="AD16" i="18"/>
  <c r="C16" i="18"/>
  <c r="DN16" i="18" s="1"/>
  <c r="B16" i="18"/>
  <c r="A16" i="18"/>
  <c r="EV15" i="18"/>
  <c r="EU15" i="18"/>
  <c r="ET15" i="18"/>
  <c r="ES15" i="18"/>
  <c r="ER15" i="18"/>
  <c r="EP15" i="18"/>
  <c r="EO15" i="18"/>
  <c r="EN15" i="18"/>
  <c r="EM15" i="18"/>
  <c r="EL15" i="18"/>
  <c r="EJ15" i="18"/>
  <c r="EI15" i="18"/>
  <c r="EH15" i="18"/>
  <c r="EG15" i="18"/>
  <c r="ED15" i="18"/>
  <c r="EC15" i="18"/>
  <c r="EB15" i="18"/>
  <c r="EA15" i="18"/>
  <c r="CN15" i="18"/>
  <c r="BL15" i="18"/>
  <c r="AJ15" i="18"/>
  <c r="R15" i="18"/>
  <c r="Q15" i="18"/>
  <c r="P15" i="18"/>
  <c r="O15" i="18"/>
  <c r="N15" i="18"/>
  <c r="C15" i="18"/>
  <c r="B15" i="18"/>
  <c r="A15" i="18"/>
  <c r="EV14" i="18"/>
  <c r="EU14" i="18"/>
  <c r="ET14" i="18"/>
  <c r="ES14" i="18"/>
  <c r="ER14" i="18"/>
  <c r="EP14" i="18"/>
  <c r="EO14" i="18"/>
  <c r="EN14" i="18"/>
  <c r="EM14" i="18"/>
  <c r="EL14" i="18"/>
  <c r="EJ14" i="18"/>
  <c r="EI14" i="18"/>
  <c r="EH14" i="18"/>
  <c r="EG14" i="18"/>
  <c r="ED14" i="18"/>
  <c r="EC14" i="18"/>
  <c r="EB14" i="18"/>
  <c r="EA14" i="18"/>
  <c r="CN14" i="18"/>
  <c r="BL14" i="18"/>
  <c r="AJ14" i="18"/>
  <c r="AF14" i="18"/>
  <c r="AE14" i="18"/>
  <c r="R14" i="18"/>
  <c r="Q14" i="18"/>
  <c r="P14" i="18"/>
  <c r="O14" i="18"/>
  <c r="N14" i="18"/>
  <c r="C14" i="18"/>
  <c r="B14" i="18"/>
  <c r="A14" i="18"/>
  <c r="EU13" i="18"/>
  <c r="ET13" i="18"/>
  <c r="ES13" i="18"/>
  <c r="ER13" i="18"/>
  <c r="EP13" i="18"/>
  <c r="EM13" i="18"/>
  <c r="EL13" i="18"/>
  <c r="EJ13" i="18"/>
  <c r="EI13" i="18"/>
  <c r="EH13" i="18"/>
  <c r="EG13" i="18"/>
  <c r="ED13" i="18"/>
  <c r="EC13" i="18"/>
  <c r="EB13" i="18"/>
  <c r="EA13" i="18"/>
  <c r="DS13" i="18"/>
  <c r="DR13" i="18"/>
  <c r="CS13" i="18"/>
  <c r="CN13" i="18"/>
  <c r="BR13" i="18"/>
  <c r="EV13" i="18" s="1"/>
  <c r="FA13" i="18" s="1"/>
  <c r="FB13" i="18" s="1"/>
  <c r="FC13" i="18" s="1"/>
  <c r="FD13" i="18" s="1"/>
  <c r="FE13" i="18" s="1"/>
  <c r="BL13" i="18"/>
  <c r="AV13" i="18"/>
  <c r="AQ13" i="18"/>
  <c r="AJ13" i="18"/>
  <c r="AH13" i="18"/>
  <c r="AG13" i="18"/>
  <c r="AF13" i="18"/>
  <c r="C13" i="18"/>
  <c r="DN13" i="18" s="1"/>
  <c r="B13" i="18"/>
  <c r="A13" i="18"/>
  <c r="EV12" i="18"/>
  <c r="EU12" i="18"/>
  <c r="ET12" i="18"/>
  <c r="ES12" i="18"/>
  <c r="ER12" i="18"/>
  <c r="EP12" i="18"/>
  <c r="EO12" i="18"/>
  <c r="EN12" i="18"/>
  <c r="EM12" i="18"/>
  <c r="EL12" i="18"/>
  <c r="EJ12" i="18"/>
  <c r="EI12" i="18"/>
  <c r="EH12" i="18"/>
  <c r="EG12" i="18"/>
  <c r="ED12" i="18"/>
  <c r="EC12" i="18"/>
  <c r="EB12" i="18"/>
  <c r="EA12" i="18"/>
  <c r="CN12" i="18"/>
  <c r="BL12" i="18"/>
  <c r="AJ12" i="18"/>
  <c r="R12" i="18"/>
  <c r="Q12" i="18"/>
  <c r="P12" i="18"/>
  <c r="O12" i="18"/>
  <c r="N12" i="18"/>
  <c r="C12" i="18"/>
  <c r="B12" i="18"/>
  <c r="A12" i="18"/>
  <c r="EV11" i="18"/>
  <c r="EU11" i="18"/>
  <c r="ET11" i="18"/>
  <c r="ES11" i="18"/>
  <c r="ER11" i="18"/>
  <c r="EP11" i="18"/>
  <c r="EO11" i="18"/>
  <c r="EN11" i="18"/>
  <c r="EM11" i="18"/>
  <c r="EL11" i="18"/>
  <c r="EJ11" i="18"/>
  <c r="EI11" i="18"/>
  <c r="EH11" i="18"/>
  <c r="EG11" i="18"/>
  <c r="EF11" i="18"/>
  <c r="ED11" i="18"/>
  <c r="EC11" i="18"/>
  <c r="EB11" i="18"/>
  <c r="EA11" i="18"/>
  <c r="CN11" i="18"/>
  <c r="BL11" i="18"/>
  <c r="AJ11" i="18"/>
  <c r="AF11" i="18"/>
  <c r="AE11" i="18"/>
  <c r="R11" i="18"/>
  <c r="Q11" i="18"/>
  <c r="P11" i="18"/>
  <c r="O11" i="18"/>
  <c r="N11" i="18"/>
  <c r="C11" i="18"/>
  <c r="B11" i="18"/>
  <c r="A11" i="18"/>
  <c r="EU10" i="18"/>
  <c r="ET10" i="18"/>
  <c r="ES10" i="18"/>
  <c r="ER10" i="18"/>
  <c r="EP10" i="18"/>
  <c r="EM10" i="18"/>
  <c r="EL10" i="18"/>
  <c r="EJ10" i="18"/>
  <c r="EI10" i="18"/>
  <c r="EH10" i="18"/>
  <c r="EG10" i="18"/>
  <c r="ED10" i="18"/>
  <c r="EC10" i="18"/>
  <c r="EB10" i="18"/>
  <c r="EA10" i="18"/>
  <c r="DS10" i="18"/>
  <c r="DR10" i="18"/>
  <c r="CS10" i="18"/>
  <c r="CN10" i="18"/>
  <c r="BR10" i="18"/>
  <c r="EV10" i="18" s="1"/>
  <c r="FA10" i="18" s="1"/>
  <c r="FB10" i="18" s="1"/>
  <c r="FC10" i="18" s="1"/>
  <c r="FD10" i="18" s="1"/>
  <c r="FE10" i="18" s="1"/>
  <c r="BL10" i="18"/>
  <c r="AV10" i="18"/>
  <c r="AQ10" i="18"/>
  <c r="AJ10" i="18"/>
  <c r="AH10" i="18"/>
  <c r="AG10" i="18"/>
  <c r="AF10" i="18"/>
  <c r="AE10" i="18"/>
  <c r="C10" i="18"/>
  <c r="DN10" i="18" s="1"/>
  <c r="B10" i="18"/>
  <c r="A10" i="18"/>
  <c r="EV9" i="18"/>
  <c r="EU9" i="18"/>
  <c r="ET9" i="18"/>
  <c r="ES9" i="18"/>
  <c r="ER9" i="18"/>
  <c r="EP9" i="18"/>
  <c r="EO9" i="18"/>
  <c r="EN9" i="18"/>
  <c r="EM9" i="18"/>
  <c r="EL9" i="18"/>
  <c r="EJ9" i="18"/>
  <c r="EI9" i="18"/>
  <c r="EH9" i="18"/>
  <c r="EG9" i="18"/>
  <c r="ED9" i="18"/>
  <c r="EC9" i="18"/>
  <c r="EB9" i="18"/>
  <c r="EA9" i="18"/>
  <c r="CN9" i="18"/>
  <c r="BL9" i="18"/>
  <c r="R9" i="18"/>
  <c r="Q9" i="18"/>
  <c r="P9" i="18"/>
  <c r="O9" i="18"/>
  <c r="C9" i="18"/>
  <c r="B9" i="18"/>
  <c r="A9" i="18"/>
  <c r="EV8" i="18"/>
  <c r="EU8" i="18"/>
  <c r="ET8" i="18"/>
  <c r="ES8" i="18"/>
  <c r="ER8" i="18"/>
  <c r="EP8" i="18"/>
  <c r="EO8" i="18"/>
  <c r="EN8" i="18"/>
  <c r="EM8" i="18"/>
  <c r="EL8" i="18"/>
  <c r="EJ8" i="18"/>
  <c r="EI8" i="18"/>
  <c r="EH8" i="18"/>
  <c r="EG8" i="18"/>
  <c r="EF8" i="18"/>
  <c r="ED8" i="18"/>
  <c r="EC8" i="18"/>
  <c r="EB8" i="18"/>
  <c r="EA8" i="18"/>
  <c r="CN8" i="18"/>
  <c r="BL8" i="18"/>
  <c r="AJ8" i="18"/>
  <c r="AF8" i="18"/>
  <c r="AE8" i="18"/>
  <c r="R8" i="18"/>
  <c r="Q8" i="18"/>
  <c r="P8" i="18"/>
  <c r="O8" i="18"/>
  <c r="C8" i="18"/>
  <c r="B8" i="18"/>
  <c r="A8" i="18"/>
  <c r="EU7" i="18"/>
  <c r="ET7" i="18"/>
  <c r="ES7" i="18"/>
  <c r="ER7" i="18"/>
  <c r="EP7" i="18"/>
  <c r="EM7" i="18"/>
  <c r="EL7" i="18"/>
  <c r="EJ7" i="18"/>
  <c r="EI7" i="18"/>
  <c r="EH7" i="18"/>
  <c r="EG7" i="18"/>
  <c r="ED7" i="18"/>
  <c r="EC7" i="18"/>
  <c r="EB7" i="18"/>
  <c r="EA7" i="18"/>
  <c r="DS7" i="18"/>
  <c r="DR7" i="18"/>
  <c r="CS7" i="18"/>
  <c r="CN7" i="18"/>
  <c r="BR7" i="18"/>
  <c r="EV7" i="18" s="1"/>
  <c r="FA7" i="18" s="1"/>
  <c r="FB7" i="18" s="1"/>
  <c r="FC7" i="18" s="1"/>
  <c r="FD7" i="18" s="1"/>
  <c r="FE7" i="18" s="1"/>
  <c r="BL7" i="18"/>
  <c r="AV7" i="18"/>
  <c r="AQ7" i="18"/>
  <c r="FJ7" i="18" s="1"/>
  <c r="FK7" i="18" s="1"/>
  <c r="AJ7" i="18"/>
  <c r="AH7" i="18"/>
  <c r="AG7" i="18"/>
  <c r="AF7" i="18"/>
  <c r="AE7" i="18"/>
  <c r="C7" i="18"/>
  <c r="B7" i="18"/>
  <c r="A7" i="18"/>
  <c r="EV6" i="18"/>
  <c r="EU6" i="18"/>
  <c r="ET6" i="18"/>
  <c r="ES6" i="18"/>
  <c r="ER6" i="18"/>
  <c r="EP6" i="18"/>
  <c r="EM6" i="18"/>
  <c r="EL6" i="18"/>
  <c r="EJ6" i="18"/>
  <c r="EI6" i="18"/>
  <c r="EH6" i="18"/>
  <c r="EG6" i="18"/>
  <c r="ED6" i="18"/>
  <c r="EC6" i="18"/>
  <c r="EB6" i="18"/>
  <c r="EA6" i="18"/>
  <c r="CN6" i="18"/>
  <c r="BL6" i="18"/>
  <c r="R6" i="18"/>
  <c r="Q6" i="18"/>
  <c r="P6" i="18"/>
  <c r="O6" i="18"/>
  <c r="C6" i="18"/>
  <c r="B6" i="18"/>
  <c r="A6" i="18"/>
  <c r="EV5" i="18"/>
  <c r="EU5" i="18"/>
  <c r="ET5" i="18"/>
  <c r="ES5" i="18"/>
  <c r="ER5" i="18"/>
  <c r="EP5" i="18"/>
  <c r="EM5" i="18"/>
  <c r="EL5" i="18"/>
  <c r="EJ5" i="18"/>
  <c r="EI5" i="18"/>
  <c r="EH5" i="18"/>
  <c r="EG5" i="18"/>
  <c r="ED5" i="18"/>
  <c r="EC5" i="18"/>
  <c r="EB5" i="18"/>
  <c r="EA5" i="18"/>
  <c r="CN5" i="18"/>
  <c r="BL5" i="18"/>
  <c r="R5" i="18"/>
  <c r="Q5" i="18"/>
  <c r="P5" i="18"/>
  <c r="O5" i="18"/>
  <c r="C5" i="18"/>
  <c r="B5" i="18"/>
  <c r="A5" i="18"/>
  <c r="EU4" i="18"/>
  <c r="ET4" i="18"/>
  <c r="ES4" i="18"/>
  <c r="ER4" i="18"/>
  <c r="EP4" i="18"/>
  <c r="EM4" i="18"/>
  <c r="EL4" i="18"/>
  <c r="EJ4" i="18"/>
  <c r="EI4" i="18"/>
  <c r="EH4" i="18"/>
  <c r="EG4" i="18"/>
  <c r="ED4" i="18"/>
  <c r="EC4" i="18"/>
  <c r="EB4" i="18"/>
  <c r="EA4" i="18"/>
  <c r="DS4" i="18"/>
  <c r="DR4" i="18"/>
  <c r="CS4" i="18"/>
  <c r="CN4" i="18"/>
  <c r="BR4" i="18"/>
  <c r="EV4" i="18" s="1"/>
  <c r="FA4" i="18" s="1"/>
  <c r="FB4" i="18" s="1"/>
  <c r="FC4" i="18" s="1"/>
  <c r="FD4" i="18" s="1"/>
  <c r="FE4" i="18" s="1"/>
  <c r="BL4" i="18"/>
  <c r="AV4" i="18"/>
  <c r="AQ4" i="18"/>
  <c r="AJ4" i="18"/>
  <c r="AH4" i="18"/>
  <c r="AG4" i="18"/>
  <c r="AF4" i="18"/>
  <c r="AE4" i="18"/>
  <c r="C4" i="18"/>
  <c r="DN4" i="18" s="1"/>
  <c r="B4" i="18"/>
  <c r="A4" i="18"/>
  <c r="EV3" i="18"/>
  <c r="EU3" i="18"/>
  <c r="ET3" i="18"/>
  <c r="ES3" i="18"/>
  <c r="ER3" i="18"/>
  <c r="EP3" i="18"/>
  <c r="EO3" i="18"/>
  <c r="EN3" i="18"/>
  <c r="EM3" i="18"/>
  <c r="EL3" i="18"/>
  <c r="EJ3" i="18"/>
  <c r="EI3" i="18"/>
  <c r="EH3" i="18"/>
  <c r="EG3" i="18"/>
  <c r="ED3" i="18"/>
  <c r="EC3" i="18"/>
  <c r="EB3" i="18"/>
  <c r="EA3" i="18"/>
  <c r="CN3" i="18"/>
  <c r="BL3" i="18"/>
  <c r="R3" i="18"/>
  <c r="Q3" i="18"/>
  <c r="P3" i="18"/>
  <c r="O3" i="18"/>
  <c r="C3" i="18"/>
  <c r="B3" i="18"/>
  <c r="A3" i="18"/>
  <c r="EV2" i="18"/>
  <c r="EU2" i="18"/>
  <c r="ET2" i="18"/>
  <c r="ES2" i="18"/>
  <c r="ER2" i="18"/>
  <c r="EP2" i="18"/>
  <c r="EO2" i="18"/>
  <c r="EN2" i="18"/>
  <c r="EM2" i="18"/>
  <c r="EL2" i="18"/>
  <c r="EJ2" i="18"/>
  <c r="EI2" i="18"/>
  <c r="EH2" i="18"/>
  <c r="EG2" i="18"/>
  <c r="EE2" i="18"/>
  <c r="ED2" i="18"/>
  <c r="EC2" i="18"/>
  <c r="EB2" i="18"/>
  <c r="EA2" i="18"/>
  <c r="CN2" i="18"/>
  <c r="BL2" i="18"/>
  <c r="AJ2" i="18"/>
  <c r="AF2" i="18"/>
  <c r="AE2" i="18"/>
  <c r="R2" i="18"/>
  <c r="Q2" i="18"/>
  <c r="P2" i="18"/>
  <c r="O2" i="18"/>
  <c r="C2" i="18"/>
  <c r="B2" i="18"/>
  <c r="A2" i="18"/>
  <c r="EU1" i="18"/>
  <c r="ET1" i="18"/>
  <c r="ES1" i="18"/>
  <c r="ER1" i="18"/>
  <c r="EP1" i="18"/>
  <c r="EM1" i="18"/>
  <c r="EL1" i="18"/>
  <c r="EJ1" i="18"/>
  <c r="EI1" i="18"/>
  <c r="EH1" i="18"/>
  <c r="EG1" i="18"/>
  <c r="ED1" i="18"/>
  <c r="EC1" i="18"/>
  <c r="EB1" i="18"/>
  <c r="EA1" i="18"/>
  <c r="DS1" i="18"/>
  <c r="DR1" i="18"/>
  <c r="CS1" i="18"/>
  <c r="CN1" i="18"/>
  <c r="BR1" i="18"/>
  <c r="EV1" i="18" s="1"/>
  <c r="FA1" i="18" s="1"/>
  <c r="FB1" i="18" s="1"/>
  <c r="FC1" i="18" s="1"/>
  <c r="FD1" i="18" s="1"/>
  <c r="FE1" i="18" s="1"/>
  <c r="BL1" i="18"/>
  <c r="AV1" i="18"/>
  <c r="AQ1" i="18"/>
  <c r="AJ1" i="18"/>
  <c r="AH1" i="18"/>
  <c r="AG1" i="18"/>
  <c r="AF1" i="18"/>
  <c r="AE1" i="18"/>
  <c r="C1" i="18"/>
  <c r="DN1" i="18" s="1"/>
  <c r="B1" i="18"/>
  <c r="A1" i="18"/>
  <c r="FD25" i="20"/>
  <c r="FC25" i="20"/>
  <c r="FB25" i="20"/>
  <c r="FA25" i="20"/>
  <c r="EZ25" i="20"/>
  <c r="EX25" i="20"/>
  <c r="EW25" i="20"/>
  <c r="EV25" i="20"/>
  <c r="ET25" i="20"/>
  <c r="ER25" i="20"/>
  <c r="EQ25" i="20"/>
  <c r="EP25" i="20"/>
  <c r="EO25" i="20"/>
  <c r="EL25" i="20"/>
  <c r="EK25" i="20"/>
  <c r="EJ25" i="20"/>
  <c r="EI25" i="20"/>
  <c r="CR25" i="20"/>
  <c r="CQ25" i="20"/>
  <c r="CP25" i="20"/>
  <c r="CO25" i="20"/>
  <c r="CN25" i="20"/>
  <c r="CM25" i="20"/>
  <c r="BL25" i="20"/>
  <c r="AJ25" i="20"/>
  <c r="T25" i="20"/>
  <c r="R25" i="20"/>
  <c r="Q25" i="20"/>
  <c r="P25" i="20"/>
  <c r="O25" i="20"/>
  <c r="C25" i="20"/>
  <c r="B25" i="20"/>
  <c r="A25" i="20"/>
  <c r="FD24" i="20"/>
  <c r="FC24" i="20"/>
  <c r="FB24" i="20"/>
  <c r="FA24" i="20"/>
  <c r="EZ24" i="20"/>
  <c r="EX24" i="20"/>
  <c r="EW24" i="20"/>
  <c r="EV24" i="20"/>
  <c r="ET24" i="20"/>
  <c r="ER24" i="20"/>
  <c r="EQ24" i="20"/>
  <c r="EP24" i="20"/>
  <c r="EO24" i="20"/>
  <c r="EL24" i="20"/>
  <c r="EK24" i="20"/>
  <c r="EJ24" i="20"/>
  <c r="EI24" i="20"/>
  <c r="CR24" i="20"/>
  <c r="CQ24" i="20"/>
  <c r="CP24" i="20"/>
  <c r="CO24" i="20"/>
  <c r="CN24" i="20"/>
  <c r="CM24" i="20"/>
  <c r="CL24" i="20"/>
  <c r="CK24" i="20"/>
  <c r="BL24" i="20"/>
  <c r="AJ24" i="20"/>
  <c r="AF24" i="20"/>
  <c r="AE24" i="20"/>
  <c r="AD24" i="20"/>
  <c r="T24" i="20"/>
  <c r="R24" i="20"/>
  <c r="Q24" i="20"/>
  <c r="P24" i="20"/>
  <c r="O24" i="20"/>
  <c r="C24" i="20"/>
  <c r="B24" i="20"/>
  <c r="A24" i="20"/>
  <c r="FC23" i="20"/>
  <c r="FB23" i="20"/>
  <c r="FA23" i="20"/>
  <c r="EZ23" i="20"/>
  <c r="EX23" i="20"/>
  <c r="ET23" i="20"/>
  <c r="ER23" i="20"/>
  <c r="EQ23" i="20"/>
  <c r="EP23" i="20"/>
  <c r="EO23" i="20"/>
  <c r="EL23" i="20"/>
  <c r="EK23" i="20"/>
  <c r="EJ23" i="20"/>
  <c r="EI23" i="20"/>
  <c r="EA23" i="20"/>
  <c r="DZ23" i="20"/>
  <c r="DA23" i="20"/>
  <c r="CR23" i="20"/>
  <c r="CQ23" i="20"/>
  <c r="BS23" i="20"/>
  <c r="FD23" i="20" s="1"/>
  <c r="BL23" i="20"/>
  <c r="AV23" i="20"/>
  <c r="AQ23" i="20"/>
  <c r="FR23" i="20" s="1"/>
  <c r="FS23" i="20" s="1"/>
  <c r="AJ23" i="20"/>
  <c r="AH23" i="20"/>
  <c r="AG23" i="20"/>
  <c r="AF23" i="20"/>
  <c r="AE23" i="20"/>
  <c r="AD23" i="20"/>
  <c r="T23" i="20"/>
  <c r="R23" i="20"/>
  <c r="C23" i="20"/>
  <c r="DV23" i="20" s="1"/>
  <c r="B23" i="20"/>
  <c r="A23" i="20"/>
  <c r="FD22" i="20"/>
  <c r="FC22" i="20"/>
  <c r="FB22" i="20"/>
  <c r="FA22" i="20"/>
  <c r="EZ22" i="20"/>
  <c r="EX22" i="20"/>
  <c r="EW22" i="20"/>
  <c r="EV22" i="20"/>
  <c r="ET22" i="20"/>
  <c r="ER22" i="20"/>
  <c r="EQ22" i="20"/>
  <c r="EP22" i="20"/>
  <c r="EO22" i="20"/>
  <c r="EL22" i="20"/>
  <c r="EK22" i="20"/>
  <c r="EJ22" i="20"/>
  <c r="EI22" i="20"/>
  <c r="CR22" i="20"/>
  <c r="BL22" i="20"/>
  <c r="AJ22" i="20"/>
  <c r="T22" i="20"/>
  <c r="R22" i="20"/>
  <c r="Q22" i="20"/>
  <c r="P22" i="20"/>
  <c r="O22" i="20"/>
  <c r="C22" i="20"/>
  <c r="B22" i="20"/>
  <c r="A22" i="20"/>
  <c r="FD21" i="20"/>
  <c r="FC21" i="20"/>
  <c r="FB21" i="20"/>
  <c r="FA21" i="20"/>
  <c r="EZ21" i="20"/>
  <c r="EX21" i="20"/>
  <c r="EW21" i="20"/>
  <c r="EV21" i="20"/>
  <c r="ET21" i="20"/>
  <c r="ER21" i="20"/>
  <c r="EQ21" i="20"/>
  <c r="EP21" i="20"/>
  <c r="EO21" i="20"/>
  <c r="EL21" i="20"/>
  <c r="EK21" i="20"/>
  <c r="EJ21" i="20"/>
  <c r="EI21" i="20"/>
  <c r="CR21" i="20"/>
  <c r="BL21" i="20"/>
  <c r="AJ21" i="20"/>
  <c r="T21" i="20"/>
  <c r="R21" i="20"/>
  <c r="Q21" i="20"/>
  <c r="P21" i="20"/>
  <c r="O21" i="20"/>
  <c r="C21" i="20"/>
  <c r="B21" i="20"/>
  <c r="A21" i="20"/>
  <c r="FF20" i="20"/>
  <c r="FC20" i="20"/>
  <c r="FB20" i="20"/>
  <c r="FA20" i="20"/>
  <c r="EZ20" i="20"/>
  <c r="EX20" i="20"/>
  <c r="ET20" i="20"/>
  <c r="ER20" i="20"/>
  <c r="EQ20" i="20"/>
  <c r="EP20" i="20"/>
  <c r="EO20" i="20"/>
  <c r="EL20" i="20"/>
  <c r="EK20" i="20"/>
  <c r="EJ20" i="20"/>
  <c r="EI20" i="20"/>
  <c r="EA20" i="20"/>
  <c r="DZ20" i="20"/>
  <c r="DA20" i="20"/>
  <c r="CR20" i="20"/>
  <c r="BS20" i="20"/>
  <c r="FD20" i="20" s="1"/>
  <c r="BL20" i="20"/>
  <c r="AV20" i="20"/>
  <c r="AQ20" i="20"/>
  <c r="AJ20" i="20"/>
  <c r="AH20" i="20"/>
  <c r="AG20" i="20"/>
  <c r="AF20" i="20"/>
  <c r="AE20" i="20"/>
  <c r="AD20" i="20"/>
  <c r="T20" i="20"/>
  <c r="R20" i="20"/>
  <c r="C20" i="20"/>
  <c r="DV20" i="20" s="1"/>
  <c r="B20" i="20"/>
  <c r="A20" i="20"/>
  <c r="FP19" i="20"/>
  <c r="FO19" i="20"/>
  <c r="FN19" i="20"/>
  <c r="FD19" i="20"/>
  <c r="FC19" i="20"/>
  <c r="FB19" i="20"/>
  <c r="FA19" i="20"/>
  <c r="EZ19" i="20"/>
  <c r="EX19" i="20"/>
  <c r="EW19" i="20"/>
  <c r="EV19" i="20"/>
  <c r="ET19" i="20"/>
  <c r="ER19" i="20"/>
  <c r="EQ19" i="20"/>
  <c r="EP19" i="20"/>
  <c r="EO19" i="20"/>
  <c r="EL19" i="20"/>
  <c r="EK19" i="20"/>
  <c r="EJ19" i="20"/>
  <c r="EI19" i="20"/>
  <c r="DS19" i="20"/>
  <c r="DR19" i="20"/>
  <c r="DQ19" i="20"/>
  <c r="DP19" i="20"/>
  <c r="DO19" i="20"/>
  <c r="DN19" i="20"/>
  <c r="CR19" i="20"/>
  <c r="CQ19" i="20"/>
  <c r="BL19" i="20"/>
  <c r="AJ19" i="20"/>
  <c r="T19" i="20"/>
  <c r="R19" i="20"/>
  <c r="Q19" i="20"/>
  <c r="P19" i="20"/>
  <c r="O19" i="20"/>
  <c r="C19" i="20"/>
  <c r="B19" i="20"/>
  <c r="A19" i="20"/>
  <c r="FD18" i="20"/>
  <c r="FC18" i="20"/>
  <c r="FB18" i="20"/>
  <c r="FA18" i="20"/>
  <c r="EZ18" i="20"/>
  <c r="EX18" i="20"/>
  <c r="EW18" i="20"/>
  <c r="EV18" i="20"/>
  <c r="ET18" i="20"/>
  <c r="ER18" i="20"/>
  <c r="EQ18" i="20"/>
  <c r="EP18" i="20"/>
  <c r="EO18" i="20"/>
  <c r="EM18" i="20"/>
  <c r="EL18" i="20"/>
  <c r="EK18" i="20"/>
  <c r="EJ18" i="20"/>
  <c r="EI18" i="20"/>
  <c r="DA18" i="20"/>
  <c r="CR18" i="20"/>
  <c r="CQ18" i="20"/>
  <c r="BL18" i="20"/>
  <c r="AJ18" i="20"/>
  <c r="AF18" i="20"/>
  <c r="AE18" i="20"/>
  <c r="AD18" i="20"/>
  <c r="T18" i="20"/>
  <c r="R18" i="20"/>
  <c r="Q18" i="20"/>
  <c r="P18" i="20"/>
  <c r="O18" i="20"/>
  <c r="C18" i="20"/>
  <c r="B18" i="20"/>
  <c r="A18" i="20"/>
  <c r="FC17" i="20"/>
  <c r="FB17" i="20"/>
  <c r="FA17" i="20"/>
  <c r="EZ17" i="20"/>
  <c r="EX17" i="20"/>
  <c r="ET17" i="20"/>
  <c r="ER17" i="20"/>
  <c r="EQ17" i="20"/>
  <c r="EP17" i="20"/>
  <c r="EO17" i="20"/>
  <c r="EL17" i="20"/>
  <c r="EJ17" i="20"/>
  <c r="EI17" i="20"/>
  <c r="EA17" i="20"/>
  <c r="DZ17" i="20"/>
  <c r="DA17" i="20"/>
  <c r="CR17" i="20"/>
  <c r="CQ17" i="20"/>
  <c r="BS17" i="20"/>
  <c r="BL17" i="20"/>
  <c r="AV17" i="20"/>
  <c r="AQ17" i="20"/>
  <c r="AJ17" i="20"/>
  <c r="AH17" i="20"/>
  <c r="AG17" i="20"/>
  <c r="AF17" i="20"/>
  <c r="AE17" i="20"/>
  <c r="AD17" i="20"/>
  <c r="T17" i="20"/>
  <c r="R17" i="20"/>
  <c r="C17" i="20"/>
  <c r="B17" i="20"/>
  <c r="A17" i="20"/>
  <c r="FD16" i="20"/>
  <c r="FC16" i="20"/>
  <c r="FB16" i="20"/>
  <c r="FA16" i="20"/>
  <c r="EZ16" i="20"/>
  <c r="EX16" i="20"/>
  <c r="EW16" i="20"/>
  <c r="EV16" i="20"/>
  <c r="ET16" i="20"/>
  <c r="ER16" i="20"/>
  <c r="EQ16" i="20"/>
  <c r="EP16" i="20"/>
  <c r="EO16" i="20"/>
  <c r="EL16" i="20"/>
  <c r="EK16" i="20"/>
  <c r="EJ16" i="20"/>
  <c r="EI16" i="20"/>
  <c r="CR16" i="20"/>
  <c r="BL16" i="20"/>
  <c r="AJ16" i="20"/>
  <c r="T16" i="20"/>
  <c r="R16" i="20"/>
  <c r="Q16" i="20"/>
  <c r="P16" i="20"/>
  <c r="O16" i="20"/>
  <c r="C16" i="20"/>
  <c r="B16" i="20"/>
  <c r="A16" i="20"/>
  <c r="FD15" i="20"/>
  <c r="FC15" i="20"/>
  <c r="FB15" i="20"/>
  <c r="FA15" i="20"/>
  <c r="EZ15" i="20"/>
  <c r="EX15" i="20"/>
  <c r="EW15" i="20"/>
  <c r="EV15" i="20"/>
  <c r="ET15" i="20"/>
  <c r="ER15" i="20"/>
  <c r="EQ15" i="20"/>
  <c r="EP15" i="20"/>
  <c r="EO15" i="20"/>
  <c r="EL15" i="20"/>
  <c r="EK15" i="20"/>
  <c r="EJ15" i="20"/>
  <c r="EI15" i="20"/>
  <c r="CR15" i="20"/>
  <c r="BL15" i="20"/>
  <c r="AJ15" i="20"/>
  <c r="T15" i="20"/>
  <c r="R15" i="20"/>
  <c r="Q15" i="20"/>
  <c r="P15" i="20"/>
  <c r="O15" i="20"/>
  <c r="C15" i="20"/>
  <c r="B15" i="20"/>
  <c r="A15" i="20"/>
  <c r="FC14" i="20"/>
  <c r="FB14" i="20"/>
  <c r="FA14" i="20"/>
  <c r="EZ14" i="20"/>
  <c r="EX14" i="20"/>
  <c r="ET14" i="20"/>
  <c r="ER14" i="20"/>
  <c r="EQ14" i="20"/>
  <c r="EP14" i="20"/>
  <c r="EO14" i="20"/>
  <c r="EL14" i="20"/>
  <c r="EK14" i="20"/>
  <c r="EJ14" i="20"/>
  <c r="EI14" i="20"/>
  <c r="EA14" i="20"/>
  <c r="DZ14" i="20"/>
  <c r="DA14" i="20"/>
  <c r="CR14" i="20"/>
  <c r="BS14" i="20"/>
  <c r="FD14" i="20" s="1"/>
  <c r="BL14" i="20"/>
  <c r="AV14" i="20"/>
  <c r="AQ14" i="20"/>
  <c r="AJ14" i="20"/>
  <c r="AH14" i="20"/>
  <c r="AG14" i="20"/>
  <c r="AF14" i="20"/>
  <c r="AE14" i="20"/>
  <c r="AD14" i="20"/>
  <c r="T14" i="20"/>
  <c r="R14" i="20"/>
  <c r="C14" i="20"/>
  <c r="B14" i="20"/>
  <c r="A14" i="20"/>
  <c r="FD13" i="20"/>
  <c r="FC13" i="20"/>
  <c r="FB13" i="20"/>
  <c r="FA13" i="20"/>
  <c r="EZ13" i="20"/>
  <c r="EX13" i="20"/>
  <c r="EW13" i="20"/>
  <c r="EV13" i="20"/>
  <c r="ET13" i="20"/>
  <c r="ER13" i="20"/>
  <c r="EQ13" i="20"/>
  <c r="EP13" i="20"/>
  <c r="EO13" i="20"/>
  <c r="EL13" i="20"/>
  <c r="EK13" i="20"/>
  <c r="EJ13" i="20"/>
  <c r="EI13" i="20"/>
  <c r="CR13" i="20"/>
  <c r="BL13" i="20"/>
  <c r="AJ13" i="20"/>
  <c r="W13" i="20"/>
  <c r="V13" i="20"/>
  <c r="U13" i="20"/>
  <c r="T13" i="20"/>
  <c r="R13" i="20"/>
  <c r="Q13" i="20"/>
  <c r="P13" i="20"/>
  <c r="O13" i="20"/>
  <c r="N13" i="20"/>
  <c r="C13" i="20"/>
  <c r="B13" i="20"/>
  <c r="A13" i="20"/>
  <c r="FD12" i="20"/>
  <c r="FC12" i="20"/>
  <c r="FB12" i="20"/>
  <c r="FA12" i="20"/>
  <c r="EZ12" i="20"/>
  <c r="EX12" i="20"/>
  <c r="EW12" i="20"/>
  <c r="EV12" i="20"/>
  <c r="ET12" i="20"/>
  <c r="ER12" i="20"/>
  <c r="EQ12" i="20"/>
  <c r="EP12" i="20"/>
  <c r="EO12" i="20"/>
  <c r="EL12" i="20"/>
  <c r="EK12" i="20"/>
  <c r="EJ12" i="20"/>
  <c r="EI12" i="20"/>
  <c r="CR12" i="20"/>
  <c r="BL12" i="20"/>
  <c r="AJ12" i="20"/>
  <c r="W12" i="20"/>
  <c r="V12" i="20"/>
  <c r="U12" i="20"/>
  <c r="T12" i="20"/>
  <c r="R12" i="20"/>
  <c r="Q12" i="20"/>
  <c r="P12" i="20"/>
  <c r="O12" i="20"/>
  <c r="N12" i="20"/>
  <c r="C12" i="20"/>
  <c r="B12" i="20"/>
  <c r="A12" i="20"/>
  <c r="FD11" i="20"/>
  <c r="FC11" i="20"/>
  <c r="FB11" i="20"/>
  <c r="FA11" i="20"/>
  <c r="EZ11" i="20"/>
  <c r="EX11" i="20"/>
  <c r="EW11" i="20"/>
  <c r="EV11" i="20"/>
  <c r="ET11" i="20"/>
  <c r="ER11" i="20"/>
  <c r="EQ11" i="20"/>
  <c r="EP11" i="20"/>
  <c r="EO11" i="20"/>
  <c r="EL11" i="20"/>
  <c r="EK11" i="20"/>
  <c r="EJ11" i="20"/>
  <c r="EI11" i="20"/>
  <c r="CR11" i="20"/>
  <c r="BL11" i="20"/>
  <c r="AJ11" i="20"/>
  <c r="W11" i="20"/>
  <c r="V11" i="20"/>
  <c r="U11" i="20"/>
  <c r="T11" i="20"/>
  <c r="R11" i="20"/>
  <c r="Q11" i="20"/>
  <c r="P11" i="20"/>
  <c r="O11" i="20"/>
  <c r="N11" i="20"/>
  <c r="C11" i="20"/>
  <c r="B11" i="20"/>
  <c r="A11" i="20"/>
  <c r="FC10" i="20"/>
  <c r="FB10" i="20"/>
  <c r="FA10" i="20"/>
  <c r="EZ10" i="20"/>
  <c r="EX10" i="20"/>
  <c r="ET10" i="20"/>
  <c r="ER10" i="20"/>
  <c r="EQ10" i="20"/>
  <c r="EP10" i="20"/>
  <c r="EO10" i="20"/>
  <c r="EL10" i="20"/>
  <c r="EK10" i="20"/>
  <c r="EJ10" i="20"/>
  <c r="EI10" i="20"/>
  <c r="EA10" i="20"/>
  <c r="DZ10" i="20"/>
  <c r="DA10" i="20"/>
  <c r="CR10" i="20"/>
  <c r="CQ10" i="20"/>
  <c r="BS10" i="20"/>
  <c r="FD10" i="20" s="1"/>
  <c r="BL10" i="20"/>
  <c r="AV10" i="20"/>
  <c r="AQ10" i="20"/>
  <c r="AJ10" i="20"/>
  <c r="AH10" i="20"/>
  <c r="AG10" i="20"/>
  <c r="AF10" i="20"/>
  <c r="AE10" i="20"/>
  <c r="AD10" i="20"/>
  <c r="T10" i="20"/>
  <c r="R10" i="20"/>
  <c r="M10" i="20"/>
  <c r="C10" i="20"/>
  <c r="DV10" i="20" s="1"/>
  <c r="B10" i="20"/>
  <c r="A10" i="20"/>
  <c r="FD9" i="20"/>
  <c r="FC9" i="20"/>
  <c r="FB9" i="20"/>
  <c r="FA9" i="20"/>
  <c r="EZ9" i="20"/>
  <c r="EX9" i="20"/>
  <c r="EW9" i="20"/>
  <c r="EV9" i="20"/>
  <c r="EU9" i="20"/>
  <c r="ET9" i="20"/>
  <c r="ER9" i="20"/>
  <c r="EQ9" i="20"/>
  <c r="EP9" i="20"/>
  <c r="EO9" i="20"/>
  <c r="EL9" i="20"/>
  <c r="EK9" i="20"/>
  <c r="EJ9" i="20"/>
  <c r="EI9" i="20"/>
  <c r="CR9" i="20"/>
  <c r="BL9" i="20"/>
  <c r="AJ9" i="20"/>
  <c r="W9" i="20"/>
  <c r="V9" i="20"/>
  <c r="U9" i="20"/>
  <c r="T9" i="20"/>
  <c r="R9" i="20"/>
  <c r="Q9" i="20"/>
  <c r="P9" i="20"/>
  <c r="O9" i="20"/>
  <c r="N9" i="20"/>
  <c r="C9" i="20"/>
  <c r="B9" i="20"/>
  <c r="A9" i="20"/>
  <c r="FD8" i="20"/>
  <c r="FC8" i="20"/>
  <c r="FB8" i="20"/>
  <c r="FA8" i="20"/>
  <c r="EZ8" i="20"/>
  <c r="EX8" i="20"/>
  <c r="EW8" i="20"/>
  <c r="EV8" i="20"/>
  <c r="EU8" i="20"/>
  <c r="ET8" i="20"/>
  <c r="ER8" i="20"/>
  <c r="EQ8" i="20"/>
  <c r="EP8" i="20"/>
  <c r="EO8" i="20"/>
  <c r="EL8" i="20"/>
  <c r="EK8" i="20"/>
  <c r="EJ8" i="20"/>
  <c r="EI8" i="20"/>
  <c r="CR8" i="20"/>
  <c r="BL8" i="20"/>
  <c r="AJ8" i="20"/>
  <c r="W8" i="20"/>
  <c r="V8" i="20"/>
  <c r="U8" i="20"/>
  <c r="T8" i="20"/>
  <c r="R8" i="20"/>
  <c r="Q8" i="20"/>
  <c r="P8" i="20"/>
  <c r="O8" i="20"/>
  <c r="N8" i="20"/>
  <c r="C8" i="20"/>
  <c r="B8" i="20"/>
  <c r="A8" i="20"/>
  <c r="FC7" i="20"/>
  <c r="FB7" i="20"/>
  <c r="FA7" i="20"/>
  <c r="EZ7" i="20"/>
  <c r="EX7" i="20"/>
  <c r="EU7" i="20"/>
  <c r="ET7" i="20"/>
  <c r="ER7" i="20"/>
  <c r="EQ7" i="20"/>
  <c r="EP7" i="20"/>
  <c r="EO7" i="20"/>
  <c r="EL7" i="20"/>
  <c r="EK7" i="20"/>
  <c r="EJ7" i="20"/>
  <c r="EI7" i="20"/>
  <c r="EA7" i="20"/>
  <c r="DZ7" i="20"/>
  <c r="DA7" i="20"/>
  <c r="CR7" i="20"/>
  <c r="BS7" i="20"/>
  <c r="FD7" i="20" s="1"/>
  <c r="FI7" i="20" s="1"/>
  <c r="FJ7" i="20" s="1"/>
  <c r="FK7" i="20" s="1"/>
  <c r="FL7" i="20" s="1"/>
  <c r="FM7" i="20" s="1"/>
  <c r="BL7" i="20"/>
  <c r="AV7" i="20"/>
  <c r="AQ7" i="20"/>
  <c r="AJ7" i="20"/>
  <c r="AH7" i="20"/>
  <c r="AG7" i="20"/>
  <c r="AF7" i="20"/>
  <c r="AE7" i="20"/>
  <c r="AD7" i="20"/>
  <c r="T7" i="20"/>
  <c r="R7" i="20"/>
  <c r="C7" i="20"/>
  <c r="B7" i="20"/>
  <c r="A7" i="20"/>
  <c r="FD6" i="20"/>
  <c r="FC6" i="20"/>
  <c r="FB6" i="20"/>
  <c r="FA6" i="20"/>
  <c r="EZ6" i="20"/>
  <c r="EX6" i="20"/>
  <c r="EW6" i="20"/>
  <c r="EV6" i="20"/>
  <c r="EU6" i="20"/>
  <c r="ET6" i="20"/>
  <c r="ER6" i="20"/>
  <c r="EQ6" i="20"/>
  <c r="EP6" i="20"/>
  <c r="EO6" i="20"/>
  <c r="EL6" i="20"/>
  <c r="EK6" i="20"/>
  <c r="EJ6" i="20"/>
  <c r="EI6" i="20"/>
  <c r="CR6" i="20"/>
  <c r="BL6" i="20"/>
  <c r="AJ6" i="20"/>
  <c r="W6" i="20"/>
  <c r="V6" i="20"/>
  <c r="U6" i="20"/>
  <c r="T6" i="20"/>
  <c r="R6" i="20"/>
  <c r="Q6" i="20"/>
  <c r="P6" i="20"/>
  <c r="O6" i="20"/>
  <c r="N6" i="20"/>
  <c r="C6" i="20"/>
  <c r="B6" i="20"/>
  <c r="A6" i="20"/>
  <c r="FD5" i="20"/>
  <c r="FC5" i="20"/>
  <c r="FB5" i="20"/>
  <c r="FA5" i="20"/>
  <c r="EZ5" i="20"/>
  <c r="EX5" i="20"/>
  <c r="EW5" i="20"/>
  <c r="EV5" i="20"/>
  <c r="EU5" i="20"/>
  <c r="ET5" i="20"/>
  <c r="ER5" i="20"/>
  <c r="EQ5" i="20"/>
  <c r="EP5" i="20"/>
  <c r="EO5" i="20"/>
  <c r="EL5" i="20"/>
  <c r="EK5" i="20"/>
  <c r="EJ5" i="20"/>
  <c r="EI5" i="20"/>
  <c r="CR5" i="20"/>
  <c r="BL5" i="20"/>
  <c r="AJ5" i="20"/>
  <c r="W5" i="20"/>
  <c r="V5" i="20"/>
  <c r="U5" i="20"/>
  <c r="T5" i="20"/>
  <c r="R5" i="20"/>
  <c r="Q5" i="20"/>
  <c r="P5" i="20"/>
  <c r="O5" i="20"/>
  <c r="N5" i="20"/>
  <c r="C5" i="20"/>
  <c r="B5" i="20"/>
  <c r="A5" i="20"/>
  <c r="FC4" i="20"/>
  <c r="FB4" i="20"/>
  <c r="FA4" i="20"/>
  <c r="EZ4" i="20"/>
  <c r="EX4" i="20"/>
  <c r="EU4" i="20"/>
  <c r="ET4" i="20"/>
  <c r="ER4" i="20"/>
  <c r="EQ4" i="20"/>
  <c r="EP4" i="20"/>
  <c r="EO4" i="20"/>
  <c r="EL4" i="20"/>
  <c r="EK4" i="20"/>
  <c r="EJ4" i="20"/>
  <c r="EI4" i="20"/>
  <c r="EA4" i="20"/>
  <c r="DZ4" i="20"/>
  <c r="DA4" i="20"/>
  <c r="CR4" i="20"/>
  <c r="BS4" i="20"/>
  <c r="FD4" i="20" s="1"/>
  <c r="FI4" i="20" s="1"/>
  <c r="FJ4" i="20" s="1"/>
  <c r="FK4" i="20" s="1"/>
  <c r="FL4" i="20" s="1"/>
  <c r="FM4" i="20" s="1"/>
  <c r="BL4" i="20"/>
  <c r="AV4" i="20"/>
  <c r="AQ4" i="20"/>
  <c r="AJ4" i="20"/>
  <c r="AH4" i="20"/>
  <c r="AG4" i="20"/>
  <c r="AF4" i="20"/>
  <c r="AE4" i="20"/>
  <c r="AD4" i="20"/>
  <c r="T4" i="20"/>
  <c r="R4" i="20"/>
  <c r="M4" i="20"/>
  <c r="C4" i="20"/>
  <c r="B4" i="20"/>
  <c r="A4" i="20"/>
  <c r="EV3" i="20"/>
  <c r="EU3" i="20"/>
  <c r="ET3" i="20"/>
  <c r="ES3" i="20"/>
  <c r="ER3" i="20"/>
  <c r="EP3" i="20"/>
  <c r="EO3" i="20"/>
  <c r="EN3" i="20"/>
  <c r="EM3" i="20"/>
  <c r="EL3" i="20"/>
  <c r="EJ3" i="20"/>
  <c r="EI3" i="20"/>
  <c r="EH3" i="20"/>
  <c r="EG3" i="20"/>
  <c r="CR3" i="20"/>
  <c r="CQ3" i="20"/>
  <c r="CN3" i="20"/>
  <c r="CM3" i="20"/>
  <c r="CL3" i="20"/>
  <c r="CK3" i="20"/>
  <c r="BL3" i="20"/>
  <c r="AJ3" i="20"/>
  <c r="AF3" i="20"/>
  <c r="AE3" i="20"/>
  <c r="R3" i="20"/>
  <c r="Q3" i="20"/>
  <c r="P3" i="20"/>
  <c r="O3" i="20"/>
  <c r="C3" i="20"/>
  <c r="B3" i="20"/>
  <c r="A3" i="20"/>
  <c r="EV2" i="20"/>
  <c r="EU2" i="20"/>
  <c r="ET2" i="20"/>
  <c r="ES2" i="20"/>
  <c r="ER2" i="20"/>
  <c r="EP2" i="20"/>
  <c r="EO2" i="20"/>
  <c r="EN2" i="20"/>
  <c r="EM2" i="20"/>
  <c r="EL2" i="20"/>
  <c r="EJ2" i="20"/>
  <c r="EI2" i="20"/>
  <c r="EH2" i="20"/>
  <c r="EG2" i="20"/>
  <c r="CR2" i="20"/>
  <c r="CQ2" i="20"/>
  <c r="BL2" i="20"/>
  <c r="AJ2" i="20"/>
  <c r="AF2" i="20"/>
  <c r="AE2" i="20"/>
  <c r="R2" i="20"/>
  <c r="Q2" i="20"/>
  <c r="P2" i="20"/>
  <c r="O2" i="20"/>
  <c r="C2" i="20"/>
  <c r="B2" i="20"/>
  <c r="A2" i="20"/>
  <c r="FC1" i="20"/>
  <c r="FB1" i="20"/>
  <c r="FA1" i="20"/>
  <c r="EZ1" i="20"/>
  <c r="EX1" i="20"/>
  <c r="ET1" i="20"/>
  <c r="ER1" i="20"/>
  <c r="EQ1" i="20"/>
  <c r="EP1" i="20"/>
  <c r="EO1" i="20"/>
  <c r="EL1" i="20"/>
  <c r="EK1" i="20"/>
  <c r="EJ1" i="20"/>
  <c r="EI1" i="20"/>
  <c r="EG1" i="20"/>
  <c r="EA1" i="20"/>
  <c r="DZ1" i="20"/>
  <c r="DS1" i="20"/>
  <c r="DR1" i="20"/>
  <c r="DJ1" i="20"/>
  <c r="CR1" i="20"/>
  <c r="CQ1" i="20"/>
  <c r="BS1" i="20"/>
  <c r="FD1" i="20" s="1"/>
  <c r="BL1" i="20"/>
  <c r="AV1" i="20"/>
  <c r="AQ1" i="20"/>
  <c r="AJ1" i="20"/>
  <c r="AH1" i="20"/>
  <c r="AG1" i="20"/>
  <c r="AF1" i="20"/>
  <c r="AE1" i="20"/>
  <c r="AD1" i="20"/>
  <c r="C1" i="20"/>
  <c r="B1" i="20"/>
  <c r="A1" i="20"/>
  <c r="EU16" i="20" s="1"/>
  <c r="FG42" i="21"/>
  <c r="FF42" i="21"/>
  <c r="FE42" i="21"/>
  <c r="FD42" i="21"/>
  <c r="FC42" i="21"/>
  <c r="FA42" i="21"/>
  <c r="EZ42" i="21"/>
  <c r="EY42" i="21"/>
  <c r="EX42" i="21"/>
  <c r="EW42" i="21"/>
  <c r="EU42" i="21"/>
  <c r="ET42" i="21"/>
  <c r="ES42" i="21"/>
  <c r="ER42" i="21"/>
  <c r="EO42" i="21"/>
  <c r="EN42" i="21"/>
  <c r="EM42" i="21"/>
  <c r="EL42" i="21"/>
  <c r="CR42" i="21"/>
  <c r="BL42" i="21"/>
  <c r="AJ42" i="21"/>
  <c r="T42" i="21"/>
  <c r="R42" i="21"/>
  <c r="Q42" i="21"/>
  <c r="P42" i="21"/>
  <c r="O42" i="21"/>
  <c r="C42" i="21"/>
  <c r="B42" i="21"/>
  <c r="A42" i="21"/>
  <c r="FF41" i="21"/>
  <c r="FE41" i="21"/>
  <c r="FD41" i="21"/>
  <c r="FC41" i="21"/>
  <c r="FA41" i="21"/>
  <c r="EZ41" i="21"/>
  <c r="EY41" i="21"/>
  <c r="EX41" i="21"/>
  <c r="EW41" i="21"/>
  <c r="EU41" i="21"/>
  <c r="ET41" i="21"/>
  <c r="ES41" i="21"/>
  <c r="ER41" i="21"/>
  <c r="EO41" i="21"/>
  <c r="EN41" i="21"/>
  <c r="EM41" i="21"/>
  <c r="EL41" i="21"/>
  <c r="CR41" i="21"/>
  <c r="CQ41" i="21"/>
  <c r="CP41" i="21"/>
  <c r="CO41" i="21"/>
  <c r="CN41" i="21"/>
  <c r="CM41" i="21"/>
  <c r="CL41" i="21"/>
  <c r="CK41" i="21"/>
  <c r="BS41" i="21"/>
  <c r="FG41" i="21" s="1"/>
  <c r="AJ41" i="21"/>
  <c r="AF41" i="21"/>
  <c r="AE41" i="21"/>
  <c r="T41" i="21"/>
  <c r="R41" i="21"/>
  <c r="Q41" i="21"/>
  <c r="P41" i="21"/>
  <c r="O41" i="21"/>
  <c r="C41" i="21"/>
  <c r="DY41" i="21" s="1"/>
  <c r="B41" i="21"/>
  <c r="A41" i="21"/>
  <c r="FF40" i="21"/>
  <c r="FE40" i="21"/>
  <c r="FD40" i="21"/>
  <c r="FC40" i="21"/>
  <c r="FA40" i="21"/>
  <c r="EX40" i="21"/>
  <c r="EW40" i="21"/>
  <c r="EU40" i="21"/>
  <c r="ET40" i="21"/>
  <c r="ES40" i="21"/>
  <c r="ER40" i="21"/>
  <c r="EO40" i="21"/>
  <c r="EN40" i="21"/>
  <c r="EM40" i="21"/>
  <c r="EL40" i="21"/>
  <c r="ED40" i="21"/>
  <c r="EC40" i="21"/>
  <c r="DA40" i="21"/>
  <c r="CR40" i="21"/>
  <c r="CQ40" i="21"/>
  <c r="CG40" i="21"/>
  <c r="BS40" i="21"/>
  <c r="FG40" i="21" s="1"/>
  <c r="BL40" i="21"/>
  <c r="AV40" i="21"/>
  <c r="AQ40" i="21"/>
  <c r="AJ40" i="21"/>
  <c r="AH40" i="21"/>
  <c r="AG40" i="21"/>
  <c r="AF40" i="21"/>
  <c r="AE40" i="21"/>
  <c r="AD40" i="21"/>
  <c r="T40" i="21"/>
  <c r="R40" i="21"/>
  <c r="C40" i="21"/>
  <c r="DY40" i="21" s="1"/>
  <c r="B40" i="21"/>
  <c r="A40" i="21"/>
  <c r="FG39" i="21"/>
  <c r="FF39" i="21"/>
  <c r="FE39" i="21"/>
  <c r="FD39" i="21"/>
  <c r="FC39" i="21"/>
  <c r="FA39" i="21"/>
  <c r="EZ39" i="21"/>
  <c r="EY39" i="21"/>
  <c r="EX39" i="21"/>
  <c r="EW39" i="21"/>
  <c r="EU39" i="21"/>
  <c r="ET39" i="21"/>
  <c r="ES39" i="21"/>
  <c r="ER39" i="21"/>
  <c r="EO39" i="21"/>
  <c r="EN39" i="21"/>
  <c r="EM39" i="21"/>
  <c r="EL39" i="21"/>
  <c r="CR39" i="21"/>
  <c r="BL39" i="21"/>
  <c r="AJ39" i="21"/>
  <c r="T39" i="21"/>
  <c r="R39" i="21"/>
  <c r="Q39" i="21"/>
  <c r="P39" i="21"/>
  <c r="O39" i="21"/>
  <c r="C39" i="21"/>
  <c r="B39" i="21"/>
  <c r="A39" i="21"/>
  <c r="FG38" i="21"/>
  <c r="FF38" i="21"/>
  <c r="FE38" i="21"/>
  <c r="FD38" i="21"/>
  <c r="FC38" i="21"/>
  <c r="FA38" i="21"/>
  <c r="EZ38" i="21"/>
  <c r="EY38" i="21"/>
  <c r="EX38" i="21"/>
  <c r="EW38" i="21"/>
  <c r="EU38" i="21"/>
  <c r="ET38" i="21"/>
  <c r="ES38" i="21"/>
  <c r="ER38" i="21"/>
  <c r="EO38" i="21"/>
  <c r="EN38" i="21"/>
  <c r="EM38" i="21"/>
  <c r="EL38" i="21"/>
  <c r="CR38" i="21"/>
  <c r="BL38" i="21"/>
  <c r="AJ38" i="21"/>
  <c r="T38" i="21"/>
  <c r="R38" i="21"/>
  <c r="Q38" i="21"/>
  <c r="P38" i="21"/>
  <c r="O38" i="21"/>
  <c r="C38" i="21"/>
  <c r="B38" i="21"/>
  <c r="A38" i="21"/>
  <c r="FF37" i="21"/>
  <c r="FE37" i="21"/>
  <c r="FD37" i="21"/>
  <c r="FC37" i="21"/>
  <c r="FA37" i="21"/>
  <c r="EX37" i="21"/>
  <c r="EW37" i="21"/>
  <c r="EU37" i="21"/>
  <c r="ET37" i="21"/>
  <c r="ES37" i="21"/>
  <c r="ER37" i="21"/>
  <c r="EO37" i="21"/>
  <c r="EN37" i="21"/>
  <c r="EM37" i="21"/>
  <c r="EL37" i="21"/>
  <c r="ED37" i="21"/>
  <c r="EC37" i="21"/>
  <c r="DA37" i="21"/>
  <c r="CR37" i="21"/>
  <c r="BS37" i="21"/>
  <c r="FG37" i="21" s="1"/>
  <c r="FL37" i="21" s="1"/>
  <c r="FM37" i="21" s="1"/>
  <c r="FN37" i="21" s="1"/>
  <c r="FO37" i="21" s="1"/>
  <c r="FP37" i="21" s="1"/>
  <c r="BL37" i="21"/>
  <c r="AV37" i="21"/>
  <c r="AQ37" i="21"/>
  <c r="FU37" i="21" s="1"/>
  <c r="FV37" i="21" s="1"/>
  <c r="AJ37" i="21"/>
  <c r="AH37" i="21"/>
  <c r="AG37" i="21"/>
  <c r="AF37" i="21"/>
  <c r="AE37" i="21"/>
  <c r="AD37" i="21"/>
  <c r="T37" i="21"/>
  <c r="R37" i="21"/>
  <c r="C37" i="21"/>
  <c r="DY37" i="21" s="1"/>
  <c r="B37" i="21"/>
  <c r="A37" i="21"/>
  <c r="FG36" i="21"/>
  <c r="FF36" i="21"/>
  <c r="FE36" i="21"/>
  <c r="FD36" i="21"/>
  <c r="FC36" i="21"/>
  <c r="FA36" i="21"/>
  <c r="EZ36" i="21"/>
  <c r="EY36" i="21"/>
  <c r="EX36" i="21"/>
  <c r="EW36" i="21"/>
  <c r="EU36" i="21"/>
  <c r="ET36" i="21"/>
  <c r="ES36" i="21"/>
  <c r="ER36" i="21"/>
  <c r="EO36" i="21"/>
  <c r="EN36" i="21"/>
  <c r="EM36" i="21"/>
  <c r="EL36" i="21"/>
  <c r="CR36" i="21"/>
  <c r="BL36" i="21"/>
  <c r="AJ36" i="21"/>
  <c r="T36" i="21"/>
  <c r="R36" i="21"/>
  <c r="Q36" i="21"/>
  <c r="P36" i="21"/>
  <c r="O36" i="21"/>
  <c r="C36" i="21"/>
  <c r="B36" i="21"/>
  <c r="A36" i="21"/>
  <c r="FG35" i="21"/>
  <c r="FF35" i="21"/>
  <c r="FE35" i="21"/>
  <c r="FD35" i="21"/>
  <c r="FC35" i="21"/>
  <c r="FA35" i="21"/>
  <c r="EZ35" i="21"/>
  <c r="EY35" i="21"/>
  <c r="EX35" i="21"/>
  <c r="EW35" i="21"/>
  <c r="EU35" i="21"/>
  <c r="ET35" i="21"/>
  <c r="ES35" i="21"/>
  <c r="ER35" i="21"/>
  <c r="EO35" i="21"/>
  <c r="EN35" i="21"/>
  <c r="EM35" i="21"/>
  <c r="EL35" i="21"/>
  <c r="EK35" i="21"/>
  <c r="CR35" i="21"/>
  <c r="CQ35" i="21"/>
  <c r="CN35" i="21"/>
  <c r="CM35" i="21"/>
  <c r="CL35" i="21"/>
  <c r="CK35" i="21"/>
  <c r="BL35" i="21"/>
  <c r="AJ35" i="21"/>
  <c r="AF35" i="21"/>
  <c r="AE35" i="21"/>
  <c r="AD35" i="21"/>
  <c r="T35" i="21"/>
  <c r="R35" i="21"/>
  <c r="Q35" i="21"/>
  <c r="P35" i="21"/>
  <c r="O35" i="21"/>
  <c r="C35" i="21"/>
  <c r="B35" i="21"/>
  <c r="A35" i="21"/>
  <c r="FF34" i="21"/>
  <c r="FE34" i="21"/>
  <c r="FD34" i="21"/>
  <c r="FC34" i="21"/>
  <c r="FA34" i="21"/>
  <c r="EX34" i="21"/>
  <c r="EW34" i="21"/>
  <c r="EU34" i="21"/>
  <c r="ET34" i="21"/>
  <c r="ES34" i="21"/>
  <c r="ER34" i="21"/>
  <c r="EO34" i="21"/>
  <c r="EN34" i="21"/>
  <c r="EM34" i="21"/>
  <c r="EL34" i="21"/>
  <c r="ED34" i="21"/>
  <c r="EC34" i="21"/>
  <c r="DA34" i="21"/>
  <c r="CR34" i="21"/>
  <c r="CQ34" i="21"/>
  <c r="BS34" i="21"/>
  <c r="FG34" i="21" s="1"/>
  <c r="FL34" i="21" s="1"/>
  <c r="FM34" i="21" s="1"/>
  <c r="FN34" i="21" s="1"/>
  <c r="FO34" i="21" s="1"/>
  <c r="FP34" i="21" s="1"/>
  <c r="BL34" i="21"/>
  <c r="AV34" i="21"/>
  <c r="AQ34" i="21"/>
  <c r="AJ34" i="21"/>
  <c r="AH34" i="21"/>
  <c r="AG34" i="21"/>
  <c r="AF34" i="21"/>
  <c r="AE34" i="21"/>
  <c r="AD34" i="21"/>
  <c r="T34" i="21"/>
  <c r="R34" i="21"/>
  <c r="C34" i="21"/>
  <c r="DY34" i="21" s="1"/>
  <c r="B34" i="21"/>
  <c r="A34" i="21"/>
  <c r="FF33" i="21"/>
  <c r="FE33" i="21"/>
  <c r="FD33" i="21"/>
  <c r="FC33" i="21"/>
  <c r="FA33" i="21"/>
  <c r="EZ33" i="21"/>
  <c r="EY33" i="21"/>
  <c r="EW33" i="21"/>
  <c r="EU33" i="21"/>
  <c r="ET33" i="21"/>
  <c r="ES33" i="21"/>
  <c r="ER33" i="21"/>
  <c r="EO33" i="21"/>
  <c r="EN33" i="21"/>
  <c r="EM33" i="21"/>
  <c r="EL33" i="21"/>
  <c r="CR33" i="21"/>
  <c r="CQ33" i="21"/>
  <c r="CP33" i="21"/>
  <c r="CO33" i="21"/>
  <c r="CN33" i="21"/>
  <c r="CM33" i="21"/>
  <c r="CL33" i="21"/>
  <c r="CK33" i="21"/>
  <c r="BS33" i="21"/>
  <c r="FG33" i="21" s="1"/>
  <c r="BL33" i="21"/>
  <c r="AJ33" i="21"/>
  <c r="AF33" i="21"/>
  <c r="AE33" i="21"/>
  <c r="AD33" i="21"/>
  <c r="T33" i="21"/>
  <c r="R33" i="21"/>
  <c r="Q33" i="21"/>
  <c r="P33" i="21"/>
  <c r="O33" i="21"/>
  <c r="M33" i="21"/>
  <c r="L33" i="21"/>
  <c r="FF32" i="21"/>
  <c r="FE32" i="21"/>
  <c r="FD32" i="21"/>
  <c r="FC32" i="21"/>
  <c r="FA32" i="21"/>
  <c r="EZ32" i="21"/>
  <c r="EY32" i="21"/>
  <c r="EW32" i="21"/>
  <c r="EU32" i="21"/>
  <c r="ET32" i="21"/>
  <c r="ES32" i="21"/>
  <c r="ER32" i="21"/>
  <c r="EO32" i="21"/>
  <c r="EN32" i="21"/>
  <c r="EM32" i="21"/>
  <c r="EL32" i="21"/>
  <c r="DA32" i="21"/>
  <c r="CR32" i="21"/>
  <c r="CQ32" i="21"/>
  <c r="CN32" i="21"/>
  <c r="CM32" i="21"/>
  <c r="CL32" i="21"/>
  <c r="CK32" i="21"/>
  <c r="BS32" i="21"/>
  <c r="FG32" i="21" s="1"/>
  <c r="BL32" i="21"/>
  <c r="AJ32" i="21"/>
  <c r="AF32" i="21"/>
  <c r="AE32" i="21"/>
  <c r="AD32" i="21"/>
  <c r="T32" i="21"/>
  <c r="R32" i="21"/>
  <c r="Q32" i="21"/>
  <c r="P32" i="21"/>
  <c r="O32" i="21"/>
  <c r="FF31" i="21"/>
  <c r="FE31" i="21"/>
  <c r="FD31" i="21"/>
  <c r="FC31" i="21"/>
  <c r="FA31" i="21"/>
  <c r="EW31" i="21"/>
  <c r="EU31" i="21"/>
  <c r="ET31" i="21"/>
  <c r="ES31" i="21"/>
  <c r="ER31" i="21"/>
  <c r="EO31" i="21"/>
  <c r="EN31" i="21"/>
  <c r="EM31" i="21"/>
  <c r="EL31" i="21"/>
  <c r="ED31" i="21"/>
  <c r="EC31" i="21"/>
  <c r="DA31" i="21"/>
  <c r="CR31" i="21"/>
  <c r="CQ31" i="21"/>
  <c r="BS31" i="21"/>
  <c r="FG31" i="21" s="1"/>
  <c r="BL31" i="21"/>
  <c r="AV31" i="21"/>
  <c r="AQ31" i="21"/>
  <c r="AJ31" i="21"/>
  <c r="AH31" i="21"/>
  <c r="AG31" i="21"/>
  <c r="AF31" i="21"/>
  <c r="AE31" i="21"/>
  <c r="AD31" i="21"/>
  <c r="T31" i="21"/>
  <c r="R31" i="21"/>
  <c r="FG30" i="21"/>
  <c r="FF30" i="21"/>
  <c r="FE30" i="21"/>
  <c r="FD30" i="21"/>
  <c r="FC30" i="21"/>
  <c r="FA30" i="21"/>
  <c r="EZ30" i="21"/>
  <c r="EY30" i="21"/>
  <c r="EX30" i="21"/>
  <c r="EW30" i="21"/>
  <c r="EU30" i="21"/>
  <c r="ET30" i="21"/>
  <c r="ES30" i="21"/>
  <c r="ER30" i="21"/>
  <c r="EO30" i="21"/>
  <c r="EN30" i="21"/>
  <c r="EM30" i="21"/>
  <c r="EL30" i="21"/>
  <c r="CR30" i="21"/>
  <c r="BL30" i="21"/>
  <c r="AJ30" i="21"/>
  <c r="T30" i="21"/>
  <c r="R30" i="21"/>
  <c r="Q30" i="21"/>
  <c r="P30" i="21"/>
  <c r="O30" i="21"/>
  <c r="C30" i="21"/>
  <c r="B30" i="21"/>
  <c r="A30" i="21"/>
  <c r="FG29" i="21"/>
  <c r="FF29" i="21"/>
  <c r="FE29" i="21"/>
  <c r="FD29" i="21"/>
  <c r="FC29" i="21"/>
  <c r="FA29" i="21"/>
  <c r="EZ29" i="21"/>
  <c r="EY29" i="21"/>
  <c r="EX29" i="21"/>
  <c r="EW29" i="21"/>
  <c r="EU29" i="21"/>
  <c r="ET29" i="21"/>
  <c r="ES29" i="21"/>
  <c r="ER29" i="21"/>
  <c r="EO29" i="21"/>
  <c r="EN29" i="21"/>
  <c r="EM29" i="21"/>
  <c r="EL29" i="21"/>
  <c r="CR29" i="21"/>
  <c r="BL29" i="21"/>
  <c r="AJ29" i="21"/>
  <c r="T29" i="21"/>
  <c r="R29" i="21"/>
  <c r="Q29" i="21"/>
  <c r="P29" i="21"/>
  <c r="O29" i="21"/>
  <c r="C29" i="21"/>
  <c r="B29" i="21"/>
  <c r="A29" i="21"/>
  <c r="FI28" i="21"/>
  <c r="FF28" i="21"/>
  <c r="FE28" i="21"/>
  <c r="FD28" i="21"/>
  <c r="FC28" i="21"/>
  <c r="FA28" i="21"/>
  <c r="EX28" i="21"/>
  <c r="EW28" i="21"/>
  <c r="EU28" i="21"/>
  <c r="ET28" i="21"/>
  <c r="ES28" i="21"/>
  <c r="ER28" i="21"/>
  <c r="EO28" i="21"/>
  <c r="EN28" i="21"/>
  <c r="EM28" i="21"/>
  <c r="EL28" i="21"/>
  <c r="ED28" i="21"/>
  <c r="EC28" i="21"/>
  <c r="DA28" i="21"/>
  <c r="CR28" i="21"/>
  <c r="BS28" i="21"/>
  <c r="FG28" i="21" s="1"/>
  <c r="FL28" i="21" s="1"/>
  <c r="FM28" i="21" s="1"/>
  <c r="FN28" i="21" s="1"/>
  <c r="FO28" i="21" s="1"/>
  <c r="FP28" i="21" s="1"/>
  <c r="BL28" i="21"/>
  <c r="AV28" i="21"/>
  <c r="AQ28" i="21"/>
  <c r="AJ28" i="21"/>
  <c r="AH28" i="21"/>
  <c r="AG28" i="21"/>
  <c r="AF28" i="21"/>
  <c r="AE28" i="21"/>
  <c r="AD28" i="21"/>
  <c r="T28" i="21"/>
  <c r="R28" i="21"/>
  <c r="C28" i="21"/>
  <c r="B28" i="21"/>
  <c r="A28" i="21"/>
  <c r="FG27" i="21"/>
  <c r="FF27" i="21"/>
  <c r="FE27" i="21"/>
  <c r="FD27" i="21"/>
  <c r="FC27" i="21"/>
  <c r="FA27" i="21"/>
  <c r="EZ27" i="21"/>
  <c r="EY27" i="21"/>
  <c r="EX27" i="21"/>
  <c r="EW27" i="21"/>
  <c r="EU27" i="21"/>
  <c r="ET27" i="21"/>
  <c r="ES27" i="21"/>
  <c r="ER27" i="21"/>
  <c r="EO27" i="21"/>
  <c r="EN27" i="21"/>
  <c r="EM27" i="21"/>
  <c r="EL27" i="21"/>
  <c r="CR27" i="21"/>
  <c r="BL27" i="21"/>
  <c r="AJ27" i="21"/>
  <c r="W27" i="21"/>
  <c r="V27" i="21"/>
  <c r="U27" i="21"/>
  <c r="T27" i="21"/>
  <c r="R27" i="21"/>
  <c r="Q27" i="21"/>
  <c r="P27" i="21"/>
  <c r="O27" i="21"/>
  <c r="N27" i="21"/>
  <c r="C27" i="21"/>
  <c r="B27" i="21"/>
  <c r="A27" i="21"/>
  <c r="FG26" i="21"/>
  <c r="FF26" i="21"/>
  <c r="FE26" i="21"/>
  <c r="FD26" i="21"/>
  <c r="FC26" i="21"/>
  <c r="FA26" i="21"/>
  <c r="EZ26" i="21"/>
  <c r="EY26" i="21"/>
  <c r="EX26" i="21"/>
  <c r="EW26" i="21"/>
  <c r="EU26" i="21"/>
  <c r="ET26" i="21"/>
  <c r="ES26" i="21"/>
  <c r="ER26" i="21"/>
  <c r="EO26" i="21"/>
  <c r="EN26" i="21"/>
  <c r="EM26" i="21"/>
  <c r="EL26" i="21"/>
  <c r="DA26" i="21"/>
  <c r="CR26" i="21"/>
  <c r="BL26" i="21"/>
  <c r="AJ26" i="21"/>
  <c r="W26" i="21"/>
  <c r="V26" i="21"/>
  <c r="U26" i="21"/>
  <c r="T26" i="21"/>
  <c r="R26" i="21"/>
  <c r="Q26" i="21"/>
  <c r="P26" i="21"/>
  <c r="O26" i="21"/>
  <c r="N26" i="21"/>
  <c r="C26" i="21"/>
  <c r="B26" i="21"/>
  <c r="A26" i="21"/>
  <c r="FF25" i="21"/>
  <c r="FE25" i="21"/>
  <c r="FD25" i="21"/>
  <c r="FC25" i="21"/>
  <c r="FA25" i="21"/>
  <c r="EX25" i="21"/>
  <c r="EW25" i="21"/>
  <c r="EU25" i="21"/>
  <c r="ET25" i="21"/>
  <c r="ES25" i="21"/>
  <c r="ER25" i="21"/>
  <c r="EO25" i="21"/>
  <c r="EN25" i="21"/>
  <c r="EM25" i="21"/>
  <c r="EL25" i="21"/>
  <c r="ED25" i="21"/>
  <c r="EC25" i="21"/>
  <c r="DA25" i="21"/>
  <c r="CR25" i="21"/>
  <c r="BS25" i="21"/>
  <c r="FG25" i="21" s="1"/>
  <c r="FL25" i="21" s="1"/>
  <c r="FM25" i="21" s="1"/>
  <c r="FN25" i="21" s="1"/>
  <c r="FO25" i="21" s="1"/>
  <c r="FP25" i="21" s="1"/>
  <c r="BL25" i="21"/>
  <c r="AV25" i="21"/>
  <c r="AQ25" i="21"/>
  <c r="FU25" i="21" s="1"/>
  <c r="FV25" i="21" s="1"/>
  <c r="AJ25" i="21"/>
  <c r="AH25" i="21"/>
  <c r="AG25" i="21"/>
  <c r="AF25" i="21"/>
  <c r="AE25" i="21"/>
  <c r="AD25" i="21"/>
  <c r="T25" i="21"/>
  <c r="R25" i="21"/>
  <c r="M25" i="21"/>
  <c r="C25" i="21"/>
  <c r="DY25" i="21" s="1"/>
  <c r="B25" i="21"/>
  <c r="A25" i="21"/>
  <c r="FG24" i="21"/>
  <c r="FF24" i="21"/>
  <c r="FE24" i="21"/>
  <c r="FD24" i="21"/>
  <c r="FC24" i="21"/>
  <c r="FA24" i="21"/>
  <c r="EZ24" i="21"/>
  <c r="EY24" i="21"/>
  <c r="EX24" i="21"/>
  <c r="EW24" i="21"/>
  <c r="EU24" i="21"/>
  <c r="ET24" i="21"/>
  <c r="ES24" i="21"/>
  <c r="ER24" i="21"/>
  <c r="EP24" i="21"/>
  <c r="EO24" i="21"/>
  <c r="EN24" i="21"/>
  <c r="EM24" i="21"/>
  <c r="EL24" i="21"/>
  <c r="CR24" i="21"/>
  <c r="BL24" i="21"/>
  <c r="AJ24" i="21"/>
  <c r="W24" i="21"/>
  <c r="V24" i="21"/>
  <c r="U24" i="21"/>
  <c r="T24" i="21"/>
  <c r="R24" i="21"/>
  <c r="Q24" i="21"/>
  <c r="P24" i="21"/>
  <c r="O24" i="21"/>
  <c r="N24" i="21"/>
  <c r="C24" i="21"/>
  <c r="B24" i="21"/>
  <c r="A24" i="21"/>
  <c r="FG23" i="21"/>
  <c r="FF23" i="21"/>
  <c r="FE23" i="21"/>
  <c r="FD23" i="21"/>
  <c r="FC23" i="21"/>
  <c r="FA23" i="21"/>
  <c r="EZ23" i="21"/>
  <c r="EY23" i="21"/>
  <c r="EX23" i="21"/>
  <c r="EW23" i="21"/>
  <c r="EU23" i="21"/>
  <c r="ET23" i="21"/>
  <c r="ES23" i="21"/>
  <c r="ER23" i="21"/>
  <c r="EO23" i="21"/>
  <c r="EN23" i="21"/>
  <c r="EM23" i="21"/>
  <c r="EL23" i="21"/>
  <c r="DA23" i="21"/>
  <c r="CR23" i="21"/>
  <c r="CQ23" i="21"/>
  <c r="CP23" i="21"/>
  <c r="CO23" i="21"/>
  <c r="CN23" i="21"/>
  <c r="CM23" i="21"/>
  <c r="CL23" i="21"/>
  <c r="CK23" i="21"/>
  <c r="BL23" i="21"/>
  <c r="AJ23" i="21"/>
  <c r="W23" i="21"/>
  <c r="V23" i="21"/>
  <c r="U23" i="21"/>
  <c r="T23" i="21"/>
  <c r="R23" i="21"/>
  <c r="Q23" i="21"/>
  <c r="P23" i="21"/>
  <c r="O23" i="21"/>
  <c r="N23" i="21"/>
  <c r="C23" i="21"/>
  <c r="B23" i="21"/>
  <c r="A23" i="21"/>
  <c r="FF22" i="21"/>
  <c r="FE22" i="21"/>
  <c r="FD22" i="21"/>
  <c r="FC22" i="21"/>
  <c r="FA22" i="21"/>
  <c r="EX22" i="21"/>
  <c r="EW22" i="21"/>
  <c r="EU22" i="21"/>
  <c r="ET22" i="21"/>
  <c r="ES22" i="21"/>
  <c r="ER22" i="21"/>
  <c r="EO22" i="21"/>
  <c r="EN22" i="21"/>
  <c r="EM22" i="21"/>
  <c r="EL22" i="21"/>
  <c r="ED22" i="21"/>
  <c r="EC22" i="21"/>
  <c r="DA22" i="21"/>
  <c r="CR22" i="21"/>
  <c r="CQ22" i="21"/>
  <c r="BS22" i="21"/>
  <c r="FG22" i="21" s="1"/>
  <c r="FL22" i="21" s="1"/>
  <c r="FM22" i="21" s="1"/>
  <c r="FN22" i="21" s="1"/>
  <c r="FO22" i="21" s="1"/>
  <c r="FP22" i="21" s="1"/>
  <c r="BL22" i="21"/>
  <c r="AV22" i="21"/>
  <c r="AQ22" i="21"/>
  <c r="AJ22" i="21"/>
  <c r="AH22" i="21"/>
  <c r="AG22" i="21"/>
  <c r="AF22" i="21"/>
  <c r="AE22" i="21"/>
  <c r="AD22" i="21"/>
  <c r="T22" i="21"/>
  <c r="R22" i="21"/>
  <c r="M22" i="21"/>
  <c r="C22" i="21"/>
  <c r="DY22" i="21" s="1"/>
  <c r="B22" i="21"/>
  <c r="A22" i="21"/>
  <c r="FG21" i="21"/>
  <c r="FF21" i="21"/>
  <c r="FE21" i="21"/>
  <c r="FD21" i="21"/>
  <c r="FC21" i="21"/>
  <c r="FA21" i="21"/>
  <c r="EZ21" i="21"/>
  <c r="EY21" i="21"/>
  <c r="EX21" i="21"/>
  <c r="EW21" i="21"/>
  <c r="EU21" i="21"/>
  <c r="ET21" i="21"/>
  <c r="ES21" i="21"/>
  <c r="ER21" i="21"/>
  <c r="EO21" i="21"/>
  <c r="EN21" i="21"/>
  <c r="EM21" i="21"/>
  <c r="EL21" i="21"/>
  <c r="CR21" i="21"/>
  <c r="BL21" i="21"/>
  <c r="AJ21" i="21"/>
  <c r="W21" i="21"/>
  <c r="V21" i="21"/>
  <c r="U21" i="21"/>
  <c r="T21" i="21"/>
  <c r="R21" i="21"/>
  <c r="Q21" i="21"/>
  <c r="P21" i="21"/>
  <c r="O21" i="21"/>
  <c r="N21" i="21"/>
  <c r="C21" i="21"/>
  <c r="B21" i="21"/>
  <c r="A21" i="21"/>
  <c r="FG20" i="21"/>
  <c r="FF20" i="21"/>
  <c r="FE20" i="21"/>
  <c r="FD20" i="21"/>
  <c r="FC20" i="21"/>
  <c r="FA20" i="21"/>
  <c r="EZ20" i="21"/>
  <c r="EY20" i="21"/>
  <c r="EX20" i="21"/>
  <c r="EW20" i="21"/>
  <c r="EU20" i="21"/>
  <c r="ET20" i="21"/>
  <c r="ES20" i="21"/>
  <c r="ER20" i="21"/>
  <c r="EO20" i="21"/>
  <c r="EN20" i="21"/>
  <c r="EM20" i="21"/>
  <c r="EL20" i="21"/>
  <c r="DA20" i="21"/>
  <c r="CR20" i="21"/>
  <c r="BL20" i="21"/>
  <c r="AJ20" i="21"/>
  <c r="W20" i="21"/>
  <c r="V20" i="21"/>
  <c r="U20" i="21"/>
  <c r="T20" i="21"/>
  <c r="R20" i="21"/>
  <c r="Q20" i="21"/>
  <c r="P20" i="21"/>
  <c r="O20" i="21"/>
  <c r="N20" i="21"/>
  <c r="C20" i="21"/>
  <c r="B20" i="21"/>
  <c r="A20" i="21"/>
  <c r="FF19" i="21"/>
  <c r="FE19" i="21"/>
  <c r="FD19" i="21"/>
  <c r="FC19" i="21"/>
  <c r="FA19" i="21"/>
  <c r="EX19" i="21"/>
  <c r="EW19" i="21"/>
  <c r="EU19" i="21"/>
  <c r="ET19" i="21"/>
  <c r="ES19" i="21"/>
  <c r="ER19" i="21"/>
  <c r="EO19" i="21"/>
  <c r="EN19" i="21"/>
  <c r="EM19" i="21"/>
  <c r="EL19" i="21"/>
  <c r="ED19" i="21"/>
  <c r="EC19" i="21"/>
  <c r="DA19" i="21"/>
  <c r="CR19" i="21"/>
  <c r="BS19" i="21"/>
  <c r="FG19" i="21" s="1"/>
  <c r="FL19" i="21" s="1"/>
  <c r="FM19" i="21" s="1"/>
  <c r="FN19" i="21" s="1"/>
  <c r="FO19" i="21" s="1"/>
  <c r="FP19" i="21" s="1"/>
  <c r="BL19" i="21"/>
  <c r="AV19" i="21"/>
  <c r="AQ19" i="21"/>
  <c r="FU19" i="21" s="1"/>
  <c r="FV19" i="21" s="1"/>
  <c r="AJ19" i="21"/>
  <c r="AH19" i="21"/>
  <c r="AG19" i="21"/>
  <c r="AF19" i="21"/>
  <c r="AE19" i="21"/>
  <c r="AD19" i="21"/>
  <c r="T19" i="21"/>
  <c r="R19" i="21"/>
  <c r="M19" i="21"/>
  <c r="C19" i="21"/>
  <c r="DY19" i="21" s="1"/>
  <c r="B19" i="21"/>
  <c r="A19" i="21"/>
  <c r="FG18" i="21"/>
  <c r="FF18" i="21"/>
  <c r="FE18" i="21"/>
  <c r="FD18" i="21"/>
  <c r="FC18" i="21"/>
  <c r="FA18" i="21"/>
  <c r="EZ18" i="21"/>
  <c r="EY18" i="21"/>
  <c r="EX18" i="21"/>
  <c r="EW18" i="21"/>
  <c r="EU18" i="21"/>
  <c r="ET18" i="21"/>
  <c r="ES18" i="21"/>
  <c r="ER18" i="21"/>
  <c r="EO18" i="21"/>
  <c r="EN18" i="21"/>
  <c r="EM18" i="21"/>
  <c r="EL18" i="21"/>
  <c r="CR18" i="21"/>
  <c r="BL18" i="21"/>
  <c r="AJ18" i="21"/>
  <c r="W18" i="21"/>
  <c r="V18" i="21"/>
  <c r="U18" i="21"/>
  <c r="T18" i="21"/>
  <c r="R18" i="21"/>
  <c r="Q18" i="21"/>
  <c r="P18" i="21"/>
  <c r="O18" i="21"/>
  <c r="N18" i="21"/>
  <c r="C18" i="21"/>
  <c r="B18" i="21"/>
  <c r="A18" i="21"/>
  <c r="FG17" i="21"/>
  <c r="FF17" i="21"/>
  <c r="FE17" i="21"/>
  <c r="FD17" i="21"/>
  <c r="FC17" i="21"/>
  <c r="FA17" i="21"/>
  <c r="EZ17" i="21"/>
  <c r="EY17" i="21"/>
  <c r="EX17" i="21"/>
  <c r="EW17" i="21"/>
  <c r="EU17" i="21"/>
  <c r="ET17" i="21"/>
  <c r="ES17" i="21"/>
  <c r="ER17" i="21"/>
  <c r="EO17" i="21"/>
  <c r="EN17" i="21"/>
  <c r="EM17" i="21"/>
  <c r="EL17" i="21"/>
  <c r="CR17" i="21"/>
  <c r="BL17" i="21"/>
  <c r="AJ17" i="21"/>
  <c r="W17" i="21"/>
  <c r="V17" i="21"/>
  <c r="U17" i="21"/>
  <c r="T17" i="21"/>
  <c r="R17" i="21"/>
  <c r="Q17" i="21"/>
  <c r="P17" i="21"/>
  <c r="O17" i="21"/>
  <c r="N17" i="21"/>
  <c r="C17" i="21"/>
  <c r="B17" i="21"/>
  <c r="A17" i="21"/>
  <c r="FF16" i="21"/>
  <c r="FE16" i="21"/>
  <c r="FD16" i="21"/>
  <c r="FC16" i="21"/>
  <c r="FA16" i="21"/>
  <c r="EX16" i="21"/>
  <c r="EW16" i="21"/>
  <c r="EU16" i="21"/>
  <c r="ET16" i="21"/>
  <c r="ES16" i="21"/>
  <c r="ER16" i="21"/>
  <c r="EO16" i="21"/>
  <c r="EN16" i="21"/>
  <c r="EM16" i="21"/>
  <c r="EL16" i="21"/>
  <c r="ED16" i="21"/>
  <c r="EC16" i="21"/>
  <c r="DA16" i="21"/>
  <c r="CR16" i="21"/>
  <c r="BS16" i="21"/>
  <c r="FG16" i="21" s="1"/>
  <c r="FL16" i="21" s="1"/>
  <c r="FM16" i="21" s="1"/>
  <c r="FN16" i="21" s="1"/>
  <c r="FO16" i="21" s="1"/>
  <c r="FP16" i="21" s="1"/>
  <c r="BL16" i="21"/>
  <c r="AV16" i="21"/>
  <c r="AQ16" i="21"/>
  <c r="AJ16" i="21"/>
  <c r="AH16" i="21"/>
  <c r="AG16" i="21"/>
  <c r="AF16" i="21"/>
  <c r="AE16" i="21"/>
  <c r="AD16" i="21"/>
  <c r="T16" i="21"/>
  <c r="R16" i="21"/>
  <c r="M16" i="21"/>
  <c r="C16" i="21"/>
  <c r="DY16" i="21" s="1"/>
  <c r="B16" i="21"/>
  <c r="A16" i="21"/>
  <c r="FD15" i="21"/>
  <c r="FC15" i="21"/>
  <c r="FB15" i="21"/>
  <c r="FA15" i="21"/>
  <c r="EZ15" i="21"/>
  <c r="EX15" i="21"/>
  <c r="EW15" i="21"/>
  <c r="EV15" i="21"/>
  <c r="EU15" i="21"/>
  <c r="ET15" i="21"/>
  <c r="ER15" i="21"/>
  <c r="EQ15" i="21"/>
  <c r="EP15" i="21"/>
  <c r="EO15" i="21"/>
  <c r="EL15" i="21"/>
  <c r="EK15" i="21"/>
  <c r="EJ15" i="21"/>
  <c r="EI15" i="21"/>
  <c r="CR15" i="21"/>
  <c r="BL15" i="21"/>
  <c r="AJ15" i="21"/>
  <c r="T15" i="21"/>
  <c r="R15" i="21"/>
  <c r="Q15" i="21"/>
  <c r="P15" i="21"/>
  <c r="O15" i="21"/>
  <c r="C15" i="21"/>
  <c r="B15" i="21"/>
  <c r="A15" i="21"/>
  <c r="FD14" i="21"/>
  <c r="FC14" i="21"/>
  <c r="FB14" i="21"/>
  <c r="FA14" i="21"/>
  <c r="EZ14" i="21"/>
  <c r="EX14" i="21"/>
  <c r="EW14" i="21"/>
  <c r="EV14" i="21"/>
  <c r="EU14" i="21"/>
  <c r="ET14" i="21"/>
  <c r="ER14" i="21"/>
  <c r="EQ14" i="21"/>
  <c r="EP14" i="21"/>
  <c r="EO14" i="21"/>
  <c r="EL14" i="21"/>
  <c r="EK14" i="21"/>
  <c r="EJ14" i="21"/>
  <c r="EI14" i="21"/>
  <c r="CR14" i="21"/>
  <c r="BL14" i="21"/>
  <c r="AJ14" i="21"/>
  <c r="T14" i="21"/>
  <c r="R14" i="21"/>
  <c r="Q14" i="21"/>
  <c r="P14" i="21"/>
  <c r="O14" i="21"/>
  <c r="C14" i="21"/>
  <c r="B14" i="21"/>
  <c r="A14" i="21"/>
  <c r="GF13" i="21"/>
  <c r="FC13" i="21"/>
  <c r="FB13" i="21"/>
  <c r="FA13" i="21"/>
  <c r="EZ13" i="21"/>
  <c r="EX13" i="21"/>
  <c r="EU13" i="21"/>
  <c r="ET13" i="21"/>
  <c r="ER13" i="21"/>
  <c r="EQ13" i="21"/>
  <c r="EP13" i="21"/>
  <c r="EO13" i="21"/>
  <c r="EL13" i="21"/>
  <c r="EK13" i="21"/>
  <c r="EJ13" i="21"/>
  <c r="EI13" i="21"/>
  <c r="EA13" i="21"/>
  <c r="DZ13" i="21"/>
  <c r="DA13" i="21"/>
  <c r="CR13" i="21"/>
  <c r="BS13" i="21"/>
  <c r="FD13" i="21" s="1"/>
  <c r="FI13" i="21" s="1"/>
  <c r="FJ13" i="21" s="1"/>
  <c r="FK13" i="21" s="1"/>
  <c r="FL13" i="21" s="1"/>
  <c r="FM13" i="21" s="1"/>
  <c r="BL13" i="21"/>
  <c r="AV13" i="21"/>
  <c r="AQ13" i="21"/>
  <c r="AJ13" i="21"/>
  <c r="AH13" i="21"/>
  <c r="AG13" i="21"/>
  <c r="AF13" i="21"/>
  <c r="AE13" i="21"/>
  <c r="AD13" i="21"/>
  <c r="T13" i="21"/>
  <c r="R13" i="21"/>
  <c r="M13" i="21"/>
  <c r="C13" i="21"/>
  <c r="B13" i="21"/>
  <c r="A13" i="21"/>
  <c r="FD12" i="21"/>
  <c r="FC12" i="21"/>
  <c r="FB12" i="21"/>
  <c r="FA12" i="21"/>
  <c r="EZ12" i="21"/>
  <c r="EX12" i="21"/>
  <c r="EW12" i="21"/>
  <c r="EV12" i="21"/>
  <c r="EU12" i="21"/>
  <c r="ET12" i="21"/>
  <c r="ER12" i="21"/>
  <c r="EQ12" i="21"/>
  <c r="EP12" i="21"/>
  <c r="EO12" i="21"/>
  <c r="EL12" i="21"/>
  <c r="EK12" i="21"/>
  <c r="EJ12" i="21"/>
  <c r="EI12" i="21"/>
  <c r="CR12" i="21"/>
  <c r="BL12" i="21"/>
  <c r="AJ12" i="21"/>
  <c r="W12" i="21"/>
  <c r="V12" i="21"/>
  <c r="U12" i="21"/>
  <c r="T12" i="21"/>
  <c r="R12" i="21"/>
  <c r="Q12" i="21"/>
  <c r="P12" i="21"/>
  <c r="O12" i="21"/>
  <c r="N12" i="21"/>
  <c r="C12" i="21"/>
  <c r="B12" i="21"/>
  <c r="A12" i="21"/>
  <c r="FD11" i="21"/>
  <c r="FC11" i="21"/>
  <c r="FB11" i="21"/>
  <c r="FA11" i="21"/>
  <c r="EZ11" i="21"/>
  <c r="EX11" i="21"/>
  <c r="EW11" i="21"/>
  <c r="EV11" i="21"/>
  <c r="EU11" i="21"/>
  <c r="ET11" i="21"/>
  <c r="ER11" i="21"/>
  <c r="EQ11" i="21"/>
  <c r="EP11" i="21"/>
  <c r="EO11" i="21"/>
  <c r="EL11" i="21"/>
  <c r="EK11" i="21"/>
  <c r="EJ11" i="21"/>
  <c r="EI11" i="21"/>
  <c r="DA11" i="21"/>
  <c r="CR11" i="21"/>
  <c r="BL11" i="21"/>
  <c r="AJ11" i="21"/>
  <c r="W11" i="21"/>
  <c r="V11" i="21"/>
  <c r="U11" i="21"/>
  <c r="T11" i="21"/>
  <c r="R11" i="21"/>
  <c r="Q11" i="21"/>
  <c r="P11" i="21"/>
  <c r="O11" i="21"/>
  <c r="N11" i="21"/>
  <c r="C11" i="21"/>
  <c r="B11" i="21"/>
  <c r="A11" i="21"/>
  <c r="FC10" i="21"/>
  <c r="FB10" i="21"/>
  <c r="FA10" i="21"/>
  <c r="EZ10" i="21"/>
  <c r="EX10" i="21"/>
  <c r="EU10" i="21"/>
  <c r="ET10" i="21"/>
  <c r="ER10" i="21"/>
  <c r="EQ10" i="21"/>
  <c r="EP10" i="21"/>
  <c r="EO10" i="21"/>
  <c r="EL10" i="21"/>
  <c r="EK10" i="21"/>
  <c r="EJ10" i="21"/>
  <c r="EI10" i="21"/>
  <c r="EA10" i="21"/>
  <c r="DZ10" i="21"/>
  <c r="DJ10" i="21"/>
  <c r="DA10" i="21"/>
  <c r="CR10" i="21"/>
  <c r="BS10" i="21"/>
  <c r="FD10" i="21" s="1"/>
  <c r="FI10" i="21" s="1"/>
  <c r="FJ10" i="21" s="1"/>
  <c r="FK10" i="21" s="1"/>
  <c r="FL10" i="21" s="1"/>
  <c r="FM10" i="21" s="1"/>
  <c r="BL10" i="21"/>
  <c r="AV10" i="21"/>
  <c r="AQ10" i="21"/>
  <c r="FR10" i="21" s="1"/>
  <c r="FS10" i="21" s="1"/>
  <c r="AJ10" i="21"/>
  <c r="AH10" i="21"/>
  <c r="AG10" i="21"/>
  <c r="AF10" i="21"/>
  <c r="AE10" i="21"/>
  <c r="AD10" i="21"/>
  <c r="T10" i="21"/>
  <c r="R10" i="21"/>
  <c r="M10" i="21"/>
  <c r="C10" i="21"/>
  <c r="B10" i="21"/>
  <c r="A10" i="21"/>
  <c r="EV9" i="21"/>
  <c r="EU9" i="21"/>
  <c r="ET9" i="21"/>
  <c r="ES9" i="21"/>
  <c r="ER9" i="21"/>
  <c r="EP9" i="21"/>
  <c r="EO9" i="21"/>
  <c r="EN9" i="21"/>
  <c r="EM9" i="21"/>
  <c r="EL9" i="21"/>
  <c r="EK9" i="21"/>
  <c r="EJ9" i="21"/>
  <c r="EI9" i="21"/>
  <c r="EG9" i="21"/>
  <c r="ED9" i="21"/>
  <c r="EC9" i="21"/>
  <c r="EB9" i="21"/>
  <c r="EA9" i="21"/>
  <c r="BL9" i="21"/>
  <c r="AJ9" i="21"/>
  <c r="AF9" i="21"/>
  <c r="AE9" i="21"/>
  <c r="R9" i="21"/>
  <c r="Q9" i="21"/>
  <c r="P9" i="21"/>
  <c r="O9" i="21"/>
  <c r="C9" i="21"/>
  <c r="B9" i="21"/>
  <c r="A9" i="21"/>
  <c r="EV8" i="21"/>
  <c r="EU8" i="21"/>
  <c r="ET8" i="21"/>
  <c r="ES8" i="21"/>
  <c r="ER8" i="21"/>
  <c r="EP8" i="21"/>
  <c r="EO8" i="21"/>
  <c r="EN8" i="21"/>
  <c r="EM8" i="21"/>
  <c r="EL8" i="21"/>
  <c r="EK8" i="21"/>
  <c r="EJ8" i="21"/>
  <c r="EI8" i="21"/>
  <c r="EH8" i="21"/>
  <c r="EG8" i="21"/>
  <c r="ED8" i="21"/>
  <c r="EC8" i="21"/>
  <c r="EB8" i="21"/>
  <c r="EA8" i="21"/>
  <c r="CQ8" i="21"/>
  <c r="BL8" i="21"/>
  <c r="AJ8" i="21"/>
  <c r="AF8" i="21"/>
  <c r="AE8" i="21"/>
  <c r="R8" i="21"/>
  <c r="Q8" i="21"/>
  <c r="P8" i="21"/>
  <c r="O8" i="21"/>
  <c r="C8" i="21"/>
  <c r="B8" i="21"/>
  <c r="A8" i="21"/>
  <c r="FC7" i="21"/>
  <c r="FB7" i="21"/>
  <c r="FA7" i="21"/>
  <c r="EZ7" i="21"/>
  <c r="EX7" i="21"/>
  <c r="EU7" i="21"/>
  <c r="ET7" i="21"/>
  <c r="ER7" i="21"/>
  <c r="EQ7" i="21"/>
  <c r="EP7" i="21"/>
  <c r="EO7" i="21"/>
  <c r="EL7" i="21"/>
  <c r="EK7" i="21"/>
  <c r="EJ7" i="21"/>
  <c r="EI7" i="21"/>
  <c r="EG7" i="21"/>
  <c r="ED7" i="21"/>
  <c r="EB7" i="21"/>
  <c r="EA7" i="21"/>
  <c r="CS7" i="21"/>
  <c r="CQ7" i="21"/>
  <c r="BS7" i="21"/>
  <c r="FD7" i="21" s="1"/>
  <c r="FI7" i="21" s="1"/>
  <c r="FJ7" i="21" s="1"/>
  <c r="FK7" i="21" s="1"/>
  <c r="FL7" i="21" s="1"/>
  <c r="FM7" i="21" s="1"/>
  <c r="BL7" i="21"/>
  <c r="AV7" i="21"/>
  <c r="AQ7" i="21"/>
  <c r="AJ7" i="21"/>
  <c r="AH7" i="21"/>
  <c r="AG7" i="21"/>
  <c r="AF7" i="21"/>
  <c r="AE7" i="21"/>
  <c r="AD7" i="21"/>
  <c r="M7" i="21"/>
  <c r="C7" i="21"/>
  <c r="B7" i="21"/>
  <c r="A7" i="21"/>
  <c r="FD6" i="21"/>
  <c r="FC6" i="21"/>
  <c r="FB6" i="21"/>
  <c r="FA6" i="21"/>
  <c r="EZ6" i="21"/>
  <c r="EX6" i="21"/>
  <c r="EW6" i="21"/>
  <c r="EV6" i="21"/>
  <c r="EU6" i="21"/>
  <c r="ET6" i="21"/>
  <c r="ER6" i="21"/>
  <c r="EQ6" i="21"/>
  <c r="EP6" i="21"/>
  <c r="EO6" i="21"/>
  <c r="EL6" i="21"/>
  <c r="EK6" i="21"/>
  <c r="EJ6" i="21"/>
  <c r="EI6" i="21"/>
  <c r="CR6" i="21"/>
  <c r="BL6" i="21"/>
  <c r="AJ6" i="21"/>
  <c r="W6" i="21"/>
  <c r="V6" i="21"/>
  <c r="U6" i="21"/>
  <c r="T6" i="21"/>
  <c r="R6" i="21"/>
  <c r="Q6" i="21"/>
  <c r="P6" i="21"/>
  <c r="O6" i="21"/>
  <c r="N6" i="21"/>
  <c r="C6" i="21"/>
  <c r="B6" i="21"/>
  <c r="A6" i="21"/>
  <c r="FD5" i="21"/>
  <c r="FC5" i="21"/>
  <c r="FB5" i="21"/>
  <c r="FA5" i="21"/>
  <c r="EZ5" i="21"/>
  <c r="EX5" i="21"/>
  <c r="EW5" i="21"/>
  <c r="EV5" i="21"/>
  <c r="EU5" i="21"/>
  <c r="ET5" i="21"/>
  <c r="ER5" i="21"/>
  <c r="EQ5" i="21"/>
  <c r="EP5" i="21"/>
  <c r="EO5" i="21"/>
  <c r="EL5" i="21"/>
  <c r="EK5" i="21"/>
  <c r="EJ5" i="21"/>
  <c r="EI5" i="21"/>
  <c r="CR5" i="21"/>
  <c r="BL5" i="21"/>
  <c r="AJ5" i="21"/>
  <c r="W5" i="21"/>
  <c r="V5" i="21"/>
  <c r="U5" i="21"/>
  <c r="T5" i="21"/>
  <c r="R5" i="21"/>
  <c r="Q5" i="21"/>
  <c r="P5" i="21"/>
  <c r="O5" i="21"/>
  <c r="N5" i="21"/>
  <c r="C5" i="21"/>
  <c r="B5" i="21"/>
  <c r="A5" i="21"/>
  <c r="FC4" i="21"/>
  <c r="FB4" i="21"/>
  <c r="FA4" i="21"/>
  <c r="EZ4" i="21"/>
  <c r="EX4" i="21"/>
  <c r="EU4" i="21"/>
  <c r="ET4" i="21"/>
  <c r="ER4" i="21"/>
  <c r="EQ4" i="21"/>
  <c r="EP4" i="21"/>
  <c r="EO4" i="21"/>
  <c r="EL4" i="21"/>
  <c r="EK4" i="21"/>
  <c r="EJ4" i="21"/>
  <c r="EI4" i="21"/>
  <c r="EA4" i="21"/>
  <c r="DZ4" i="21"/>
  <c r="CR4" i="21"/>
  <c r="BS4" i="21"/>
  <c r="FD4" i="21" s="1"/>
  <c r="FI4" i="21" s="1"/>
  <c r="FJ4" i="21" s="1"/>
  <c r="FK4" i="21" s="1"/>
  <c r="FL4" i="21" s="1"/>
  <c r="FM4" i="21" s="1"/>
  <c r="BL4" i="21"/>
  <c r="AV4" i="21"/>
  <c r="AQ4" i="21"/>
  <c r="AJ4" i="21"/>
  <c r="AH4" i="21"/>
  <c r="AG4" i="21"/>
  <c r="AF4" i="21"/>
  <c r="AE4" i="21"/>
  <c r="AD4" i="21"/>
  <c r="T4" i="21"/>
  <c r="R4" i="21"/>
  <c r="C4" i="21"/>
  <c r="DV4" i="21" s="1"/>
  <c r="B4" i="21"/>
  <c r="A4" i="21"/>
  <c r="FD3" i="21"/>
  <c r="FC3" i="21"/>
  <c r="FB3" i="21"/>
  <c r="FA3" i="21"/>
  <c r="EZ3" i="21"/>
  <c r="EX3" i="21"/>
  <c r="EW3" i="21"/>
  <c r="EV3" i="21"/>
  <c r="EU3" i="21"/>
  <c r="ET3" i="21"/>
  <c r="ER3" i="21"/>
  <c r="EQ3" i="21"/>
  <c r="EP3" i="21"/>
  <c r="EO3" i="21"/>
  <c r="EL3" i="21"/>
  <c r="EK3" i="21"/>
  <c r="EJ3" i="21"/>
  <c r="EI3" i="21"/>
  <c r="CR3" i="21"/>
  <c r="BL3" i="21"/>
  <c r="AJ3" i="21"/>
  <c r="W3" i="21"/>
  <c r="V3" i="21"/>
  <c r="U3" i="21"/>
  <c r="T3" i="21"/>
  <c r="S3" i="21"/>
  <c r="R3" i="21"/>
  <c r="Q3" i="21"/>
  <c r="P3" i="21"/>
  <c r="O3" i="21"/>
  <c r="N3" i="21"/>
  <c r="C3" i="21"/>
  <c r="B3" i="21"/>
  <c r="A3" i="21"/>
  <c r="FD2" i="21"/>
  <c r="FC2" i="21"/>
  <c r="FB2" i="21"/>
  <c r="FA2" i="21"/>
  <c r="EZ2" i="21"/>
  <c r="EX2" i="21"/>
  <c r="EW2" i="21"/>
  <c r="EV2" i="21"/>
  <c r="EU2" i="21"/>
  <c r="ET2" i="21"/>
  <c r="ER2" i="21"/>
  <c r="EQ2" i="21"/>
  <c r="EP2" i="21"/>
  <c r="EO2" i="21"/>
  <c r="EL2" i="21"/>
  <c r="EK2" i="21"/>
  <c r="EJ2" i="21"/>
  <c r="EI2" i="21"/>
  <c r="DA2" i="21"/>
  <c r="CR2" i="21"/>
  <c r="BL2" i="21"/>
  <c r="AJ2" i="21"/>
  <c r="W2" i="21"/>
  <c r="V2" i="21"/>
  <c r="U2" i="21"/>
  <c r="T2" i="21"/>
  <c r="S2" i="21"/>
  <c r="R2" i="21"/>
  <c r="Q2" i="21"/>
  <c r="P2" i="21"/>
  <c r="O2" i="21"/>
  <c r="N2" i="21"/>
  <c r="C2" i="21"/>
  <c r="B2" i="21"/>
  <c r="A2" i="21"/>
  <c r="FC1" i="21"/>
  <c r="FB1" i="21"/>
  <c r="FA1" i="21"/>
  <c r="EZ1" i="21"/>
  <c r="EX1" i="21"/>
  <c r="EU1" i="21"/>
  <c r="ET1" i="21"/>
  <c r="ER1" i="21"/>
  <c r="EQ1" i="21"/>
  <c r="EP1" i="21"/>
  <c r="EO1" i="21"/>
  <c r="EL1" i="21"/>
  <c r="EK1" i="21"/>
  <c r="EJ1" i="21"/>
  <c r="EI1" i="21"/>
  <c r="EA1" i="21"/>
  <c r="DZ1" i="21"/>
  <c r="DA1" i="21"/>
  <c r="CR1" i="21"/>
  <c r="BS1" i="21"/>
  <c r="FD1" i="21" s="1"/>
  <c r="FI1" i="21" s="1"/>
  <c r="FJ1" i="21" s="1"/>
  <c r="FK1" i="21" s="1"/>
  <c r="FL1" i="21" s="1"/>
  <c r="FM1" i="21" s="1"/>
  <c r="BL1" i="21"/>
  <c r="AV1" i="21"/>
  <c r="AQ1" i="21"/>
  <c r="FR1" i="21" s="1"/>
  <c r="AJ1" i="21"/>
  <c r="AH1" i="21"/>
  <c r="AG1" i="21"/>
  <c r="AF1" i="21"/>
  <c r="AE1" i="21"/>
  <c r="AD1" i="21"/>
  <c r="T1" i="21"/>
  <c r="S1" i="21"/>
  <c r="R1" i="21"/>
  <c r="C1" i="21"/>
  <c r="B1" i="21"/>
  <c r="A1" i="21"/>
  <c r="EX31" i="21" s="1"/>
  <c r="FG15" i="1"/>
  <c r="FF15" i="1"/>
  <c r="FE15" i="1"/>
  <c r="FD15" i="1"/>
  <c r="FC15" i="1"/>
  <c r="FA15" i="1"/>
  <c r="EZ15" i="1"/>
  <c r="EY15" i="1"/>
  <c r="EX15" i="1"/>
  <c r="EW15" i="1"/>
  <c r="EU15" i="1"/>
  <c r="ET15" i="1"/>
  <c r="ES15" i="1"/>
  <c r="ER15" i="1"/>
  <c r="EO15" i="1"/>
  <c r="EN15" i="1"/>
  <c r="EM15" i="1"/>
  <c r="EL15" i="1"/>
  <c r="CR15" i="1"/>
  <c r="BL15" i="1"/>
  <c r="AJ15" i="1"/>
  <c r="W15" i="1"/>
  <c r="V15" i="1"/>
  <c r="U15" i="1"/>
  <c r="T15" i="1"/>
  <c r="S15" i="1"/>
  <c r="R15" i="1"/>
  <c r="Q15" i="1"/>
  <c r="P15" i="1"/>
  <c r="O15" i="1"/>
  <c r="N15" i="1"/>
  <c r="C15" i="1"/>
  <c r="B15" i="1"/>
  <c r="A15" i="1"/>
  <c r="FG14" i="1"/>
  <c r="FF14" i="1"/>
  <c r="FE14" i="1"/>
  <c r="FD14" i="1"/>
  <c r="FC14" i="1"/>
  <c r="FA14" i="1"/>
  <c r="EZ14" i="1"/>
  <c r="EY14" i="1"/>
  <c r="EX14" i="1"/>
  <c r="EW14" i="1"/>
  <c r="EU14" i="1"/>
  <c r="ET14" i="1"/>
  <c r="ES14" i="1"/>
  <c r="ER14" i="1"/>
  <c r="EO14" i="1"/>
  <c r="EN14" i="1"/>
  <c r="EM14" i="1"/>
  <c r="EL14" i="1"/>
  <c r="DA14" i="1"/>
  <c r="BL14" i="1"/>
  <c r="AJ14" i="1"/>
  <c r="AF14" i="1"/>
  <c r="AE14" i="1"/>
  <c r="AD14" i="1"/>
  <c r="W14" i="1"/>
  <c r="V14" i="1"/>
  <c r="U14" i="1"/>
  <c r="T14" i="1"/>
  <c r="S14" i="1"/>
  <c r="R14" i="1"/>
  <c r="Q14" i="1"/>
  <c r="P14" i="1"/>
  <c r="O14" i="1"/>
  <c r="N14" i="1"/>
  <c r="C14" i="1"/>
  <c r="B14" i="1"/>
  <c r="A14" i="1"/>
  <c r="FF13" i="1"/>
  <c r="FE13" i="1"/>
  <c r="FD13" i="1"/>
  <c r="FC13" i="1"/>
  <c r="FA13" i="1"/>
  <c r="EX13" i="1"/>
  <c r="EW13" i="1"/>
  <c r="ET13" i="1"/>
  <c r="ES13" i="1"/>
  <c r="ER13" i="1"/>
  <c r="EO13" i="1"/>
  <c r="EN13" i="1"/>
  <c r="EM13" i="1"/>
  <c r="EL13" i="1"/>
  <c r="ED13" i="1"/>
  <c r="EC13" i="1"/>
  <c r="DA13" i="1"/>
  <c r="CR13" i="1"/>
  <c r="CQ13" i="1"/>
  <c r="BS13" i="1"/>
  <c r="FG13" i="1" s="1"/>
  <c r="FL13" i="1" s="1"/>
  <c r="FM13" i="1" s="1"/>
  <c r="FN13" i="1" s="1"/>
  <c r="FO13" i="1" s="1"/>
  <c r="FP13" i="1" s="1"/>
  <c r="BL13" i="1"/>
  <c r="AV13" i="1"/>
  <c r="AQ13" i="1"/>
  <c r="AJ13" i="1"/>
  <c r="AH13" i="1"/>
  <c r="AG13" i="1"/>
  <c r="AF13" i="1"/>
  <c r="AE13" i="1"/>
  <c r="AD13" i="1"/>
  <c r="T13" i="1"/>
  <c r="S13" i="1"/>
  <c r="R13" i="1"/>
  <c r="M13" i="1"/>
  <c r="C13" i="1"/>
  <c r="DY13" i="1" s="1"/>
  <c r="B13" i="1"/>
  <c r="A13" i="1"/>
  <c r="FG12" i="1"/>
  <c r="FE12" i="1"/>
  <c r="FD12" i="1"/>
  <c r="FC12" i="1"/>
  <c r="FA12" i="1"/>
  <c r="EZ12" i="1"/>
  <c r="EY12" i="1"/>
  <c r="EX12" i="1"/>
  <c r="EW12" i="1"/>
  <c r="EU12" i="1"/>
  <c r="ET12" i="1"/>
  <c r="ES12" i="1"/>
  <c r="ER12" i="1"/>
  <c r="EP12" i="1"/>
  <c r="EO12" i="1"/>
  <c r="EN12" i="1"/>
  <c r="EM12" i="1"/>
  <c r="EL12" i="1"/>
  <c r="CR12" i="1"/>
  <c r="CQ12" i="1"/>
  <c r="CK12" i="1"/>
  <c r="BL12" i="1"/>
  <c r="AJ12" i="1"/>
  <c r="AF12" i="1"/>
  <c r="AE12" i="1"/>
  <c r="AD12" i="1"/>
  <c r="W12" i="1"/>
  <c r="V12" i="1"/>
  <c r="U12" i="1"/>
  <c r="T12" i="1"/>
  <c r="S12" i="1"/>
  <c r="R12" i="1"/>
  <c r="Q12" i="1"/>
  <c r="P12" i="1"/>
  <c r="O12" i="1"/>
  <c r="C12" i="1"/>
  <c r="B12" i="1"/>
  <c r="A12" i="1"/>
  <c r="FG11" i="1"/>
  <c r="FE11" i="1"/>
  <c r="FD11" i="1"/>
  <c r="FC11" i="1"/>
  <c r="FA11" i="1"/>
  <c r="EZ11" i="1"/>
  <c r="EY11" i="1"/>
  <c r="EX11" i="1"/>
  <c r="EW11" i="1"/>
  <c r="EU11" i="1"/>
  <c r="ET11" i="1"/>
  <c r="ES11" i="1"/>
  <c r="ER11" i="1"/>
  <c r="EO11" i="1"/>
  <c r="EN11" i="1"/>
  <c r="EM11" i="1"/>
  <c r="EL11" i="1"/>
  <c r="EJ11" i="1"/>
  <c r="EI11" i="1"/>
  <c r="EH11" i="1"/>
  <c r="EG11" i="1"/>
  <c r="EF11" i="1"/>
  <c r="EE11" i="1"/>
  <c r="DV11" i="1"/>
  <c r="DU11" i="1"/>
  <c r="DT11" i="1"/>
  <c r="DS11" i="1"/>
  <c r="DR11" i="1"/>
  <c r="DQ11" i="1"/>
  <c r="CR11" i="1"/>
  <c r="BL11" i="1"/>
  <c r="AJ11" i="1"/>
  <c r="AF11" i="1"/>
  <c r="AE11" i="1"/>
  <c r="AD11" i="1"/>
  <c r="W11" i="1"/>
  <c r="V11" i="1"/>
  <c r="U11" i="1"/>
  <c r="T11" i="1"/>
  <c r="S11" i="1"/>
  <c r="R11" i="1"/>
  <c r="Q11" i="1"/>
  <c r="P11" i="1"/>
  <c r="O11" i="1"/>
  <c r="C11" i="1"/>
  <c r="DY11" i="1" s="1"/>
  <c r="B11" i="1"/>
  <c r="A11" i="1"/>
  <c r="FG10" i="1"/>
  <c r="FF10" i="1"/>
  <c r="FE10" i="1"/>
  <c r="FD10" i="1"/>
  <c r="FC10" i="1"/>
  <c r="FA10" i="1"/>
  <c r="EZ10" i="1"/>
  <c r="EY10" i="1"/>
  <c r="EX10" i="1"/>
  <c r="EW10" i="1"/>
  <c r="EU10" i="1"/>
  <c r="ET10" i="1"/>
  <c r="ES10" i="1"/>
  <c r="ER10" i="1"/>
  <c r="EP10" i="1"/>
  <c r="EO10" i="1"/>
  <c r="EN10" i="1"/>
  <c r="EM10" i="1"/>
  <c r="EL10" i="1"/>
  <c r="DA10" i="1"/>
  <c r="CR10" i="1"/>
  <c r="BL10" i="1"/>
  <c r="AJ10" i="1"/>
  <c r="AF10" i="1"/>
  <c r="AE10" i="1"/>
  <c r="AD10" i="1"/>
  <c r="W10" i="1"/>
  <c r="V10" i="1"/>
  <c r="U10" i="1"/>
  <c r="T10" i="1"/>
  <c r="R10" i="1"/>
  <c r="Q10" i="1"/>
  <c r="P10" i="1"/>
  <c r="O10" i="1"/>
  <c r="C10" i="1"/>
  <c r="B10" i="1"/>
  <c r="A10" i="1"/>
  <c r="FF9" i="1"/>
  <c r="FE9" i="1"/>
  <c r="FD9" i="1"/>
  <c r="FC9" i="1"/>
  <c r="FA9" i="1"/>
  <c r="EZ9" i="1"/>
  <c r="EY9" i="1"/>
  <c r="EX9" i="1"/>
  <c r="EW9" i="1"/>
  <c r="EU9" i="1"/>
  <c r="ET9" i="1"/>
  <c r="ES9" i="1"/>
  <c r="ER9" i="1"/>
  <c r="EP9" i="1"/>
  <c r="EO9" i="1"/>
  <c r="EN9" i="1"/>
  <c r="EM9" i="1"/>
  <c r="EL9" i="1"/>
  <c r="ED9" i="1"/>
  <c r="EC9" i="1"/>
  <c r="DA9" i="1"/>
  <c r="CR9" i="1"/>
  <c r="BS9" i="1"/>
  <c r="BL9" i="1"/>
  <c r="BI9" i="1"/>
  <c r="BG9" i="1"/>
  <c r="BF9" i="1"/>
  <c r="BE9" i="1"/>
  <c r="AV9" i="1"/>
  <c r="AU9" i="1"/>
  <c r="AT9" i="1"/>
  <c r="AQ9" i="1"/>
  <c r="AP9" i="1"/>
  <c r="AJ9" i="1"/>
  <c r="AF9" i="1"/>
  <c r="AE9" i="1"/>
  <c r="AD9" i="1"/>
  <c r="W9" i="1"/>
  <c r="V9" i="1"/>
  <c r="U9" i="1"/>
  <c r="T9" i="1"/>
  <c r="R9" i="1"/>
  <c r="Q9" i="1"/>
  <c r="P9" i="1"/>
  <c r="O9" i="1"/>
  <c r="N9" i="1"/>
  <c r="N12" i="1" s="1"/>
  <c r="C9" i="1"/>
  <c r="B9" i="1"/>
  <c r="A9" i="1"/>
  <c r="FE8" i="1"/>
  <c r="FD8" i="1"/>
  <c r="FC8" i="1"/>
  <c r="FA8" i="1"/>
  <c r="EX8" i="1"/>
  <c r="EW8" i="1"/>
  <c r="EU8" i="1"/>
  <c r="ET8" i="1"/>
  <c r="ES8" i="1"/>
  <c r="ER8" i="1"/>
  <c r="EO8" i="1"/>
  <c r="EN8" i="1"/>
  <c r="EM8" i="1"/>
  <c r="EL8" i="1"/>
  <c r="CR8" i="1"/>
  <c r="CQ8" i="1"/>
  <c r="BS8" i="1"/>
  <c r="FG8" i="1" s="1"/>
  <c r="FL8" i="1" s="1"/>
  <c r="FM8" i="1" s="1"/>
  <c r="FN8" i="1" s="1"/>
  <c r="FO8" i="1" s="1"/>
  <c r="FP8" i="1" s="1"/>
  <c r="BL8" i="1"/>
  <c r="AV8" i="1"/>
  <c r="AQ8" i="1"/>
  <c r="AJ8" i="1"/>
  <c r="AH8" i="1"/>
  <c r="AG8" i="1"/>
  <c r="AF8" i="1"/>
  <c r="AE8" i="1"/>
  <c r="AD8" i="1"/>
  <c r="T8" i="1"/>
  <c r="R8" i="1"/>
  <c r="C8" i="1"/>
  <c r="B8" i="1"/>
  <c r="A8" i="1"/>
  <c r="FG7" i="1"/>
  <c r="FF7" i="1"/>
  <c r="FE7" i="1"/>
  <c r="FD7" i="1"/>
  <c r="FC7" i="1"/>
  <c r="FA7" i="1"/>
  <c r="EZ7" i="1"/>
  <c r="EY7" i="1"/>
  <c r="EX7" i="1"/>
  <c r="EW7" i="1"/>
  <c r="EU7" i="1"/>
  <c r="ET7" i="1"/>
  <c r="ES7" i="1"/>
  <c r="ER7" i="1"/>
  <c r="EO7" i="1"/>
  <c r="EN7" i="1"/>
  <c r="EM7" i="1"/>
  <c r="EL7" i="1"/>
  <c r="CR7" i="1"/>
  <c r="BL7" i="1"/>
  <c r="AJ7" i="1"/>
  <c r="W7" i="1"/>
  <c r="V7" i="1"/>
  <c r="T7" i="1"/>
  <c r="S7" i="1"/>
  <c r="R7" i="1"/>
  <c r="Q7" i="1"/>
  <c r="P7" i="1"/>
  <c r="O7" i="1"/>
  <c r="C7" i="1"/>
  <c r="B7" i="1"/>
  <c r="A7" i="1"/>
  <c r="FG6" i="1"/>
  <c r="FF6" i="1"/>
  <c r="FE6" i="1"/>
  <c r="FD6" i="1"/>
  <c r="FC6" i="1"/>
  <c r="FA6" i="1"/>
  <c r="EZ6" i="1"/>
  <c r="EY6" i="1"/>
  <c r="EX6" i="1"/>
  <c r="EW6" i="1"/>
  <c r="EU6" i="1"/>
  <c r="ET6" i="1"/>
  <c r="ES6" i="1"/>
  <c r="ER6" i="1"/>
  <c r="EO6" i="1"/>
  <c r="EN6" i="1"/>
  <c r="EM6" i="1"/>
  <c r="EL6" i="1"/>
  <c r="CR6" i="1"/>
  <c r="BL6" i="1"/>
  <c r="AJ6" i="1"/>
  <c r="W6" i="1"/>
  <c r="V6" i="1"/>
  <c r="T6" i="1"/>
  <c r="S6" i="1"/>
  <c r="R6" i="1"/>
  <c r="Q6" i="1"/>
  <c r="P6" i="1"/>
  <c r="O6" i="1"/>
  <c r="C6" i="1"/>
  <c r="B6" i="1"/>
  <c r="A6" i="1"/>
  <c r="FF5" i="1"/>
  <c r="FE5" i="1"/>
  <c r="FD5" i="1"/>
  <c r="FC5" i="1"/>
  <c r="FA5" i="1"/>
  <c r="EX5" i="1"/>
  <c r="EW5" i="1"/>
  <c r="EU5" i="1"/>
  <c r="ET5" i="1"/>
  <c r="ES5" i="1"/>
  <c r="ER5" i="1"/>
  <c r="EO5" i="1"/>
  <c r="EN5" i="1"/>
  <c r="EM5" i="1"/>
  <c r="EL5" i="1"/>
  <c r="ED5" i="1"/>
  <c r="EC5" i="1"/>
  <c r="DA5" i="1"/>
  <c r="CR5" i="1"/>
  <c r="BS5" i="1"/>
  <c r="FG5" i="1" s="1"/>
  <c r="FL5" i="1" s="1"/>
  <c r="FM5" i="1" s="1"/>
  <c r="FN5" i="1" s="1"/>
  <c r="FO5" i="1" s="1"/>
  <c r="FP5" i="1" s="1"/>
  <c r="BL5" i="1"/>
  <c r="AV5" i="1"/>
  <c r="AQ5" i="1"/>
  <c r="AJ5" i="1"/>
  <c r="AH5" i="1"/>
  <c r="AG5" i="1"/>
  <c r="AF5" i="1"/>
  <c r="AE5" i="1"/>
  <c r="AD5" i="1"/>
  <c r="T5" i="1"/>
  <c r="S5" i="1"/>
  <c r="R5" i="1"/>
  <c r="C5" i="1"/>
  <c r="DY5" i="1" s="1"/>
  <c r="B5" i="1"/>
  <c r="A5" i="1"/>
  <c r="FF4" i="1"/>
  <c r="FE4" i="1"/>
  <c r="FD4" i="1"/>
  <c r="FC4" i="1"/>
  <c r="FA4" i="1"/>
  <c r="EZ4" i="1"/>
  <c r="EY4" i="1"/>
  <c r="EX4" i="1"/>
  <c r="EW4" i="1"/>
  <c r="EU4" i="1"/>
  <c r="ET4" i="1"/>
  <c r="ES4" i="1"/>
  <c r="ER4" i="1"/>
  <c r="EO4" i="1"/>
  <c r="EN4" i="1"/>
  <c r="EM4" i="1"/>
  <c r="EL4" i="1"/>
  <c r="CR4" i="1"/>
  <c r="BS4" i="1"/>
  <c r="FG4" i="1" s="1"/>
  <c r="BL4" i="1"/>
  <c r="AJ4" i="1"/>
  <c r="V4" i="1"/>
  <c r="T4" i="1"/>
  <c r="S4" i="1"/>
  <c r="R4" i="1"/>
  <c r="Q4" i="1"/>
  <c r="P4" i="1"/>
  <c r="O4" i="1"/>
  <c r="N4" i="1"/>
  <c r="C4" i="1"/>
  <c r="B4" i="1"/>
  <c r="A4" i="1"/>
  <c r="FF3" i="1"/>
  <c r="FE3" i="1"/>
  <c r="FD3" i="1"/>
  <c r="FC3" i="1"/>
  <c r="FA3" i="1"/>
  <c r="EZ3" i="1"/>
  <c r="EX3" i="1"/>
  <c r="EW3" i="1"/>
  <c r="EU3" i="1"/>
  <c r="ET3" i="1"/>
  <c r="ES3" i="1"/>
  <c r="ER3" i="1"/>
  <c r="EN3" i="1"/>
  <c r="EM3" i="1"/>
  <c r="EL3" i="1"/>
  <c r="CR3" i="1"/>
  <c r="CQ3" i="1"/>
  <c r="BS3" i="1"/>
  <c r="FG3" i="1" s="1"/>
  <c r="BL3" i="1"/>
  <c r="AJ3" i="1"/>
  <c r="AF3" i="1"/>
  <c r="AE3" i="1"/>
  <c r="AD3" i="1"/>
  <c r="V3" i="1"/>
  <c r="T3" i="1"/>
  <c r="S3" i="1"/>
  <c r="R3" i="1"/>
  <c r="Q3" i="1"/>
  <c r="P3" i="1"/>
  <c r="O3" i="1"/>
  <c r="N3" i="1"/>
  <c r="C3" i="1"/>
  <c r="B3" i="1"/>
  <c r="A3" i="1"/>
  <c r="FF2" i="1"/>
  <c r="FE2" i="1"/>
  <c r="FD2" i="1"/>
  <c r="FC2" i="1"/>
  <c r="FA2" i="1"/>
  <c r="EX2" i="1"/>
  <c r="EW2" i="1"/>
  <c r="EU2" i="1"/>
  <c r="ET2" i="1"/>
  <c r="ES2" i="1"/>
  <c r="ER2" i="1"/>
  <c r="EO2" i="1"/>
  <c r="EM2" i="1"/>
  <c r="EL2" i="1"/>
  <c r="ED2" i="1"/>
  <c r="EC2" i="1"/>
  <c r="DA2" i="1"/>
  <c r="CR2" i="1"/>
  <c r="CQ2" i="1"/>
  <c r="BS2" i="1"/>
  <c r="FG2" i="1" s="1"/>
  <c r="BL2" i="1"/>
  <c r="AV2" i="1"/>
  <c r="AQ2" i="1"/>
  <c r="AJ2" i="1"/>
  <c r="AH2" i="1"/>
  <c r="AG2" i="1"/>
  <c r="AF2" i="1"/>
  <c r="AE2" i="1"/>
  <c r="AD2" i="1"/>
  <c r="T2" i="1"/>
  <c r="R2" i="1"/>
  <c r="C2" i="1"/>
  <c r="B2" i="1"/>
  <c r="A2" i="1"/>
  <c r="J62" i="2"/>
  <c r="I62" i="2"/>
  <c r="H62" i="2"/>
  <c r="C62" i="2"/>
  <c r="J61" i="2"/>
  <c r="I61" i="2"/>
  <c r="H61" i="2"/>
  <c r="G61" i="2"/>
  <c r="E61" i="2"/>
  <c r="J60" i="2"/>
  <c r="I60" i="2"/>
  <c r="H60" i="2"/>
  <c r="G60" i="2"/>
  <c r="E60" i="2"/>
  <c r="J59" i="2"/>
  <c r="I59" i="2"/>
  <c r="H59" i="2"/>
  <c r="G59" i="2"/>
  <c r="E59" i="2"/>
  <c r="J58" i="2"/>
  <c r="I58" i="2"/>
  <c r="H58" i="2"/>
  <c r="G58" i="2"/>
  <c r="E58" i="2"/>
  <c r="J57" i="2"/>
  <c r="I57" i="2"/>
  <c r="H57" i="2"/>
  <c r="G57" i="2"/>
  <c r="E57" i="2"/>
  <c r="J56" i="2"/>
  <c r="I56" i="2"/>
  <c r="H56" i="2"/>
  <c r="G56" i="2"/>
  <c r="E56" i="2"/>
  <c r="J55" i="2"/>
  <c r="I55" i="2"/>
  <c r="H55" i="2"/>
  <c r="G55" i="2"/>
  <c r="E55" i="2"/>
  <c r="J54" i="2"/>
  <c r="I54" i="2"/>
  <c r="H54" i="2"/>
  <c r="G54" i="2"/>
  <c r="E54" i="2"/>
  <c r="J53" i="2"/>
  <c r="I53" i="2"/>
  <c r="H53" i="2"/>
  <c r="G53" i="2"/>
  <c r="E53" i="2"/>
  <c r="J52" i="2"/>
  <c r="I52" i="2"/>
  <c r="H52" i="2"/>
  <c r="G52" i="2"/>
  <c r="E52" i="2"/>
  <c r="J51" i="2"/>
  <c r="I51" i="2"/>
  <c r="H51" i="2"/>
  <c r="G51" i="2"/>
  <c r="E51" i="2"/>
  <c r="J50" i="2"/>
  <c r="I50" i="2"/>
  <c r="H50" i="2"/>
  <c r="C50" i="2"/>
  <c r="J49" i="2"/>
  <c r="I49" i="2"/>
  <c r="H49" i="2"/>
  <c r="G49" i="2"/>
  <c r="E49" i="2"/>
  <c r="J48" i="2"/>
  <c r="I48" i="2"/>
  <c r="H48" i="2"/>
  <c r="G48" i="2"/>
  <c r="E48" i="2"/>
  <c r="J47" i="2"/>
  <c r="I47" i="2"/>
  <c r="H47" i="2"/>
  <c r="G47" i="2"/>
  <c r="E47" i="2"/>
  <c r="J46" i="2"/>
  <c r="I46" i="2"/>
  <c r="H46" i="2"/>
  <c r="G46" i="2"/>
  <c r="E46" i="2"/>
  <c r="J45" i="2"/>
  <c r="I45" i="2"/>
  <c r="H45" i="2"/>
  <c r="G45" i="2"/>
  <c r="E45" i="2"/>
  <c r="J44" i="2"/>
  <c r="I44" i="2"/>
  <c r="H44" i="2"/>
  <c r="C44" i="2"/>
  <c r="J43" i="2"/>
  <c r="I43" i="2"/>
  <c r="H43" i="2"/>
  <c r="G43" i="2"/>
  <c r="E43" i="2"/>
  <c r="J42" i="2"/>
  <c r="I42" i="2"/>
  <c r="H42" i="2"/>
  <c r="G42" i="2"/>
  <c r="E42" i="2"/>
  <c r="J41" i="2"/>
  <c r="I41" i="2"/>
  <c r="H41" i="2"/>
  <c r="G41" i="2"/>
  <c r="E41" i="2"/>
  <c r="J40" i="2"/>
  <c r="I40" i="2"/>
  <c r="H40" i="2"/>
  <c r="G40" i="2"/>
  <c r="E40" i="2"/>
  <c r="J39" i="2"/>
  <c r="I39" i="2"/>
  <c r="H39" i="2"/>
  <c r="C39" i="2"/>
  <c r="J38" i="2"/>
  <c r="I38" i="2"/>
  <c r="H38" i="2"/>
  <c r="G38" i="2"/>
  <c r="E38" i="2"/>
  <c r="J37" i="2"/>
  <c r="I37" i="2"/>
  <c r="H37" i="2"/>
  <c r="G37" i="2"/>
  <c r="E37" i="2"/>
  <c r="J36" i="2"/>
  <c r="I36" i="2"/>
  <c r="H36" i="2"/>
  <c r="G36" i="2"/>
  <c r="E36" i="2"/>
  <c r="J35" i="2"/>
  <c r="I35" i="2"/>
  <c r="H35" i="2"/>
  <c r="G35" i="2"/>
  <c r="E35" i="2"/>
  <c r="J34" i="2"/>
  <c r="I34" i="2"/>
  <c r="H34" i="2"/>
  <c r="G34" i="2"/>
  <c r="F34" i="2"/>
  <c r="E34" i="2"/>
  <c r="J33" i="2"/>
  <c r="I33" i="2"/>
  <c r="H33" i="2"/>
  <c r="G33" i="2"/>
  <c r="E33" i="2"/>
  <c r="J32" i="2"/>
  <c r="I32" i="2"/>
  <c r="H32" i="2"/>
  <c r="C32" i="2"/>
  <c r="J31" i="2"/>
  <c r="I31" i="2"/>
  <c r="H31" i="2"/>
  <c r="G31" i="2"/>
  <c r="E31" i="2"/>
  <c r="J30" i="2"/>
  <c r="I30" i="2"/>
  <c r="H30" i="2"/>
  <c r="C30" i="2"/>
  <c r="J29" i="2"/>
  <c r="I29" i="2"/>
  <c r="H29" i="2"/>
  <c r="G29" i="2"/>
  <c r="F29" i="2"/>
  <c r="E29" i="2"/>
  <c r="J28" i="2"/>
  <c r="I28" i="2"/>
  <c r="H28" i="2"/>
  <c r="G28" i="2"/>
  <c r="E28" i="2"/>
  <c r="J27" i="2"/>
  <c r="I27" i="2"/>
  <c r="H27" i="2"/>
  <c r="G27" i="2"/>
  <c r="E27" i="2"/>
  <c r="J26" i="2"/>
  <c r="I26" i="2"/>
  <c r="H26" i="2"/>
  <c r="G26" i="2"/>
  <c r="E26" i="2"/>
  <c r="J25" i="2"/>
  <c r="I25" i="2"/>
  <c r="H25" i="2"/>
  <c r="C25" i="2"/>
  <c r="J24" i="2"/>
  <c r="I24" i="2"/>
  <c r="H24" i="2"/>
  <c r="C24" i="2"/>
  <c r="J23" i="2"/>
  <c r="I23" i="2"/>
  <c r="H23" i="2"/>
  <c r="G23" i="2"/>
  <c r="F23" i="2"/>
  <c r="E23" i="2"/>
  <c r="J22" i="2"/>
  <c r="I22" i="2"/>
  <c r="H22" i="2"/>
  <c r="G22" i="2"/>
  <c r="E22" i="2"/>
  <c r="J21" i="2"/>
  <c r="I21" i="2"/>
  <c r="H21" i="2"/>
  <c r="G21" i="2"/>
  <c r="F21" i="2"/>
  <c r="E21" i="2"/>
  <c r="J20" i="2"/>
  <c r="I20" i="2"/>
  <c r="H20" i="2"/>
  <c r="G20" i="2"/>
  <c r="E20" i="2"/>
  <c r="J19" i="2"/>
  <c r="I19" i="2"/>
  <c r="H19" i="2"/>
  <c r="G19" i="2"/>
  <c r="E19" i="2"/>
  <c r="J18" i="2"/>
  <c r="I18" i="2"/>
  <c r="H18" i="2"/>
  <c r="G18" i="2"/>
  <c r="E18" i="2"/>
  <c r="J13" i="2"/>
  <c r="I13" i="2"/>
  <c r="H13" i="2"/>
  <c r="C13" i="2"/>
  <c r="J11" i="2"/>
  <c r="I11" i="2"/>
  <c r="H11" i="2"/>
  <c r="G11" i="2"/>
  <c r="E11" i="2"/>
  <c r="J10" i="2"/>
  <c r="I10" i="2"/>
  <c r="H10" i="2"/>
  <c r="G10" i="2"/>
  <c r="E10" i="2"/>
  <c r="J9" i="2"/>
  <c r="I9" i="2"/>
  <c r="H9" i="2"/>
  <c r="G9" i="2"/>
  <c r="F9" i="2"/>
  <c r="E9" i="2"/>
  <c r="J8" i="2"/>
  <c r="I8" i="2"/>
  <c r="H8" i="2"/>
  <c r="G8" i="2"/>
  <c r="J7" i="2"/>
  <c r="I7" i="2"/>
  <c r="H7" i="2"/>
  <c r="G7" i="2"/>
  <c r="J6" i="2"/>
  <c r="I6" i="2"/>
  <c r="H6" i="2"/>
  <c r="G6" i="2"/>
  <c r="J5" i="2"/>
  <c r="I5" i="2"/>
  <c r="H5" i="2"/>
  <c r="G5" i="2"/>
  <c r="F5" i="2"/>
  <c r="J4" i="2"/>
  <c r="I4" i="2"/>
  <c r="H4" i="2"/>
  <c r="C4" i="2"/>
  <c r="J3" i="2"/>
  <c r="I3" i="2"/>
  <c r="H3" i="2"/>
  <c r="G3" i="2"/>
  <c r="F3" i="2"/>
  <c r="J2" i="2"/>
  <c r="I2" i="2"/>
  <c r="H2" i="2"/>
  <c r="C2" i="2"/>
  <c r="L60" i="7"/>
  <c r="K60" i="7"/>
  <c r="J60" i="7"/>
  <c r="E60" i="7"/>
  <c r="L59" i="7"/>
  <c r="K59" i="7"/>
  <c r="J59" i="7"/>
  <c r="I59" i="7"/>
  <c r="G59" i="7"/>
  <c r="L58" i="7"/>
  <c r="K58" i="7"/>
  <c r="J58" i="7"/>
  <c r="I58" i="7"/>
  <c r="G58" i="7"/>
  <c r="L57" i="7"/>
  <c r="K57" i="7"/>
  <c r="J57" i="7"/>
  <c r="I57" i="7"/>
  <c r="G57" i="7"/>
  <c r="L56" i="7"/>
  <c r="K56" i="7"/>
  <c r="J56" i="7"/>
  <c r="I56" i="7"/>
  <c r="G56" i="7"/>
  <c r="L55" i="7"/>
  <c r="K55" i="7"/>
  <c r="J55" i="7"/>
  <c r="I55" i="7"/>
  <c r="G55" i="7"/>
  <c r="L54" i="7"/>
  <c r="K54" i="7"/>
  <c r="J54" i="7"/>
  <c r="I54" i="7"/>
  <c r="G54" i="7"/>
  <c r="L53" i="7"/>
  <c r="K53" i="7"/>
  <c r="J53" i="7"/>
  <c r="I53" i="7"/>
  <c r="G53" i="7"/>
  <c r="L52" i="7"/>
  <c r="K52" i="7"/>
  <c r="J52" i="7"/>
  <c r="I52" i="7"/>
  <c r="G52" i="7"/>
  <c r="L51" i="7"/>
  <c r="K51" i="7"/>
  <c r="J51" i="7"/>
  <c r="I51" i="7"/>
  <c r="G51" i="7"/>
  <c r="L50" i="7"/>
  <c r="K50" i="7"/>
  <c r="J50" i="7"/>
  <c r="I50" i="7"/>
  <c r="G50" i="7"/>
  <c r="L49" i="7"/>
  <c r="K49" i="7"/>
  <c r="J49" i="7"/>
  <c r="I49" i="7"/>
  <c r="G49" i="7"/>
  <c r="L48" i="7"/>
  <c r="K48" i="7"/>
  <c r="J48" i="7"/>
  <c r="I48" i="7"/>
  <c r="G48" i="7"/>
  <c r="L47" i="7"/>
  <c r="K47" i="7"/>
  <c r="J47" i="7"/>
  <c r="E47" i="7"/>
  <c r="L46" i="7"/>
  <c r="K46" i="7"/>
  <c r="J46" i="7"/>
  <c r="I46" i="7"/>
  <c r="G46" i="7"/>
  <c r="L45" i="7"/>
  <c r="K45" i="7"/>
  <c r="J45" i="7"/>
  <c r="I45" i="7"/>
  <c r="G45" i="7"/>
  <c r="L44" i="7"/>
  <c r="K44" i="7"/>
  <c r="J44" i="7"/>
  <c r="I44" i="7"/>
  <c r="G44" i="7"/>
  <c r="L43" i="7"/>
  <c r="K43" i="7"/>
  <c r="J43" i="7"/>
  <c r="I43" i="7"/>
  <c r="G43" i="7"/>
  <c r="L42" i="7"/>
  <c r="K42" i="7"/>
  <c r="J42" i="7"/>
  <c r="I42" i="7"/>
  <c r="G42" i="7"/>
  <c r="L41" i="7"/>
  <c r="K41" i="7"/>
  <c r="J41" i="7"/>
  <c r="E41" i="7"/>
  <c r="L40" i="7"/>
  <c r="K40" i="7"/>
  <c r="J40" i="7"/>
  <c r="I40" i="7"/>
  <c r="G40" i="7"/>
  <c r="L39" i="7"/>
  <c r="K39" i="7"/>
  <c r="J39" i="7"/>
  <c r="I39" i="7"/>
  <c r="G39" i="7"/>
  <c r="L38" i="7"/>
  <c r="K38" i="7"/>
  <c r="J38" i="7"/>
  <c r="I38" i="7"/>
  <c r="G38" i="7"/>
  <c r="L37" i="7"/>
  <c r="K37" i="7"/>
  <c r="J37" i="7"/>
  <c r="I37" i="7"/>
  <c r="G37" i="7"/>
  <c r="L36" i="7"/>
  <c r="K36" i="7"/>
  <c r="J36" i="7"/>
  <c r="E36" i="7"/>
  <c r="L35" i="7"/>
  <c r="K35" i="7"/>
  <c r="J35" i="7"/>
  <c r="I35" i="7"/>
  <c r="G35" i="7"/>
  <c r="L34" i="7"/>
  <c r="K34" i="7"/>
  <c r="J34" i="7"/>
  <c r="I34" i="7"/>
  <c r="G34" i="7"/>
  <c r="L33" i="7"/>
  <c r="K33" i="7"/>
  <c r="J33" i="7"/>
  <c r="I33" i="7"/>
  <c r="G33" i="7"/>
  <c r="L32" i="7"/>
  <c r="K32" i="7"/>
  <c r="J32" i="7"/>
  <c r="I32" i="7"/>
  <c r="G32" i="7"/>
  <c r="L31" i="7"/>
  <c r="K31" i="7"/>
  <c r="J31" i="7"/>
  <c r="I31" i="7"/>
  <c r="H31" i="7"/>
  <c r="G31" i="7"/>
  <c r="L30" i="7"/>
  <c r="K30" i="7"/>
  <c r="J30" i="7"/>
  <c r="I30" i="7"/>
  <c r="G30" i="7"/>
  <c r="L29" i="7"/>
  <c r="K29" i="7"/>
  <c r="J29" i="7"/>
  <c r="E29" i="7"/>
  <c r="L28" i="7"/>
  <c r="K28" i="7"/>
  <c r="J28" i="7"/>
  <c r="I28" i="7"/>
  <c r="G28" i="7"/>
  <c r="L27" i="7"/>
  <c r="K27" i="7"/>
  <c r="J27" i="7"/>
  <c r="E27" i="7"/>
  <c r="L26" i="7"/>
  <c r="K26" i="7"/>
  <c r="J26" i="7"/>
  <c r="I26" i="7"/>
  <c r="H26" i="7"/>
  <c r="G26" i="7"/>
  <c r="L25" i="7"/>
  <c r="K25" i="7"/>
  <c r="J25" i="7"/>
  <c r="I25" i="7"/>
  <c r="G25" i="7"/>
  <c r="L24" i="7"/>
  <c r="K24" i="7"/>
  <c r="J24" i="7"/>
  <c r="I24" i="7"/>
  <c r="G24" i="7"/>
  <c r="L23" i="7"/>
  <c r="K23" i="7"/>
  <c r="J23" i="7"/>
  <c r="I23" i="7"/>
  <c r="G23" i="7"/>
  <c r="L22" i="7"/>
  <c r="K22" i="7"/>
  <c r="J22" i="7"/>
  <c r="E22" i="7"/>
  <c r="L21" i="7"/>
  <c r="K21" i="7"/>
  <c r="J21" i="7"/>
  <c r="E21" i="7"/>
  <c r="L20" i="7"/>
  <c r="K20" i="7"/>
  <c r="J20" i="7"/>
  <c r="I20" i="7"/>
  <c r="H20" i="7"/>
  <c r="G20" i="7"/>
  <c r="L19" i="7"/>
  <c r="K19" i="7"/>
  <c r="J19" i="7"/>
  <c r="I19" i="7"/>
  <c r="G19" i="7"/>
  <c r="L18" i="7"/>
  <c r="K18" i="7"/>
  <c r="J18" i="7"/>
  <c r="I18" i="7"/>
  <c r="H18" i="7"/>
  <c r="G18" i="7"/>
  <c r="L17" i="7"/>
  <c r="K17" i="7"/>
  <c r="J17" i="7"/>
  <c r="I17" i="7"/>
  <c r="G17" i="7"/>
  <c r="L16" i="7"/>
  <c r="K16" i="7"/>
  <c r="J16" i="7"/>
  <c r="I16" i="7"/>
  <c r="G16" i="7"/>
  <c r="L15" i="7"/>
  <c r="K15" i="7"/>
  <c r="J15" i="7"/>
  <c r="I15" i="7"/>
  <c r="G15" i="7"/>
  <c r="L14" i="7"/>
  <c r="K14" i="7"/>
  <c r="J14" i="7"/>
  <c r="E14" i="7"/>
  <c r="L12" i="7"/>
  <c r="K12" i="7"/>
  <c r="J12" i="7"/>
  <c r="I12" i="7"/>
  <c r="G12" i="7"/>
  <c r="L11" i="7"/>
  <c r="K11" i="7"/>
  <c r="J11" i="7"/>
  <c r="I11" i="7"/>
  <c r="G11" i="7"/>
  <c r="L10" i="7"/>
  <c r="K10" i="7"/>
  <c r="J10" i="7"/>
  <c r="I10" i="7"/>
  <c r="H10" i="7"/>
  <c r="G10" i="7"/>
  <c r="L9" i="7"/>
  <c r="K9" i="7"/>
  <c r="J9" i="7"/>
  <c r="I9" i="7"/>
  <c r="L8" i="7"/>
  <c r="K8" i="7"/>
  <c r="J8" i="7"/>
  <c r="I8" i="7"/>
  <c r="L7" i="7"/>
  <c r="K7" i="7"/>
  <c r="J7" i="7"/>
  <c r="I7" i="7"/>
  <c r="L6" i="7"/>
  <c r="K6" i="7"/>
  <c r="J6" i="7"/>
  <c r="I6" i="7"/>
  <c r="H6" i="7"/>
  <c r="L5" i="7"/>
  <c r="K5" i="7"/>
  <c r="J5" i="7"/>
  <c r="E5" i="7"/>
  <c r="L4" i="7"/>
  <c r="K4" i="7"/>
  <c r="J4" i="7"/>
  <c r="I4" i="7"/>
  <c r="H4" i="7"/>
  <c r="L3" i="7"/>
  <c r="K3" i="7"/>
  <c r="J3" i="7"/>
  <c r="E3" i="7"/>
  <c r="E33" i="15" l="1"/>
  <c r="N10" i="1"/>
  <c r="D11" i="1"/>
  <c r="DX11" i="1" s="1"/>
  <c r="D12" i="1"/>
  <c r="D14" i="21"/>
  <c r="D22" i="18"/>
  <c r="DL22" i="18" s="1"/>
  <c r="D4" i="17"/>
  <c r="DJ4" i="17" s="1"/>
  <c r="E25" i="15"/>
  <c r="CY25" i="15" s="1"/>
  <c r="N11" i="1"/>
  <c r="D20" i="21"/>
  <c r="D1" i="17"/>
  <c r="DG1" i="17" s="1"/>
  <c r="D3" i="17"/>
  <c r="D9" i="17"/>
  <c r="D3" i="20"/>
  <c r="D15" i="20"/>
  <c r="D2" i="21"/>
  <c r="D7" i="21"/>
  <c r="D18" i="20"/>
  <c r="E4" i="15"/>
  <c r="CY4" i="15" s="1"/>
  <c r="E21" i="15"/>
  <c r="E31" i="15"/>
  <c r="DB31" i="15" s="1"/>
  <c r="E35" i="15"/>
  <c r="E37" i="15"/>
  <c r="DC37" i="15" s="1"/>
  <c r="E39" i="15"/>
  <c r="D13" i="1"/>
  <c r="DX13" i="1" s="1"/>
  <c r="EU1" i="20"/>
  <c r="FI1" i="20" s="1"/>
  <c r="FJ1" i="20" s="1"/>
  <c r="FK1" i="20" s="1"/>
  <c r="FL1" i="20" s="1"/>
  <c r="FM1" i="20" s="1"/>
  <c r="D3" i="18"/>
  <c r="D6" i="17"/>
  <c r="D8" i="17"/>
  <c r="E20" i="15"/>
  <c r="E28" i="15"/>
  <c r="CY28" i="15" s="1"/>
  <c r="DW11" i="1"/>
  <c r="D5" i="21"/>
  <c r="D9" i="1"/>
  <c r="DW9" i="1" s="1"/>
  <c r="D15" i="1"/>
  <c r="D28" i="21"/>
  <c r="DW28" i="21" s="1"/>
  <c r="D30" i="21"/>
  <c r="D39" i="21"/>
  <c r="EU15" i="20"/>
  <c r="EU22" i="20"/>
  <c r="D24" i="20"/>
  <c r="EU24" i="20"/>
  <c r="D5" i="18"/>
  <c r="D6" i="18"/>
  <c r="D17" i="18"/>
  <c r="D2" i="17"/>
  <c r="E2" i="15"/>
  <c r="E11" i="15"/>
  <c r="E15" i="15"/>
  <c r="E27" i="15"/>
  <c r="D12" i="21"/>
  <c r="D38" i="21"/>
  <c r="D42" i="21"/>
  <c r="D6" i="21"/>
  <c r="D17" i="21"/>
  <c r="D23" i="21"/>
  <c r="D4" i="20"/>
  <c r="D9" i="20"/>
  <c r="D13" i="20"/>
  <c r="D1" i="18"/>
  <c r="DL1" i="18" s="1"/>
  <c r="D2" i="18"/>
  <c r="D19" i="18"/>
  <c r="D5" i="17"/>
  <c r="D12" i="17"/>
  <c r="E8" i="15"/>
  <c r="E30" i="15"/>
  <c r="E32" i="15"/>
  <c r="E1" i="15"/>
  <c r="CX1" i="15" s="1"/>
  <c r="E10" i="15"/>
  <c r="CX10" i="15" s="1"/>
  <c r="CQ13" i="12"/>
  <c r="D6" i="1"/>
  <c r="D7" i="1"/>
  <c r="D8" i="1"/>
  <c r="D14" i="1"/>
  <c r="D1" i="21"/>
  <c r="DT1" i="21" s="1"/>
  <c r="D8" i="21"/>
  <c r="D10" i="21"/>
  <c r="D25" i="21"/>
  <c r="DX25" i="21" s="1"/>
  <c r="D1" i="20"/>
  <c r="D2" i="20"/>
  <c r="D8" i="18"/>
  <c r="D21" i="18"/>
  <c r="D24" i="18"/>
  <c r="D28" i="18"/>
  <c r="D34" i="18"/>
  <c r="E19" i="15"/>
  <c r="CY19" i="15" s="1"/>
  <c r="E26" i="15"/>
  <c r="CO13" i="12"/>
  <c r="CP13" i="12"/>
  <c r="CQ10" i="12"/>
  <c r="FL2" i="1"/>
  <c r="FM2" i="1" s="1"/>
  <c r="FN2" i="1" s="1"/>
  <c r="FO2" i="1" s="1"/>
  <c r="FP2" i="1" s="1"/>
  <c r="DY9" i="1"/>
  <c r="D4" i="1"/>
  <c r="D3" i="21"/>
  <c r="D11" i="21"/>
  <c r="D13" i="21"/>
  <c r="DU13" i="21" s="1"/>
  <c r="DV13" i="21"/>
  <c r="D15" i="21"/>
  <c r="D18" i="21"/>
  <c r="D21" i="21"/>
  <c r="D27" i="21"/>
  <c r="D36" i="21"/>
  <c r="D6" i="20"/>
  <c r="EU10" i="20"/>
  <c r="D11" i="20"/>
  <c r="EU14" i="20"/>
  <c r="EU17" i="20"/>
  <c r="D19" i="20"/>
  <c r="DT19" i="20" s="1"/>
  <c r="DV19" i="20"/>
  <c r="D21" i="20"/>
  <c r="D22" i="20"/>
  <c r="D4" i="18"/>
  <c r="DM4" i="18" s="1"/>
  <c r="D26" i="18"/>
  <c r="D32" i="18"/>
  <c r="DU32" i="18" s="1"/>
  <c r="D7" i="17"/>
  <c r="DJ7" i="17" s="1"/>
  <c r="E13" i="15"/>
  <c r="E22" i="15"/>
  <c r="CX22" i="15" s="1"/>
  <c r="CZ28" i="15"/>
  <c r="DE37" i="15"/>
  <c r="E16" i="12"/>
  <c r="DY28" i="21"/>
  <c r="EU18" i="20"/>
  <c r="EU23" i="20"/>
  <c r="EU25" i="20"/>
  <c r="E7" i="12"/>
  <c r="FL40" i="21"/>
  <c r="FM40" i="21" s="1"/>
  <c r="FN40" i="21" s="1"/>
  <c r="FO40" i="21" s="1"/>
  <c r="FP40" i="21" s="1"/>
  <c r="DV1" i="21"/>
  <c r="D2" i="1"/>
  <c r="DX2" i="1" s="1"/>
  <c r="DY2" i="1"/>
  <c r="D3" i="1"/>
  <c r="D5" i="1"/>
  <c r="DX5" i="1" s="1"/>
  <c r="DY8" i="1"/>
  <c r="D10" i="1"/>
  <c r="D9" i="21"/>
  <c r="DL9" i="21" s="1"/>
  <c r="D16" i="21"/>
  <c r="DX16" i="21" s="1"/>
  <c r="D24" i="21"/>
  <c r="D26" i="21"/>
  <c r="D29" i="21"/>
  <c r="D35" i="21"/>
  <c r="D40" i="21"/>
  <c r="DX40" i="21" s="1"/>
  <c r="EU12" i="20"/>
  <c r="D14" i="20"/>
  <c r="DU14" i="20" s="1"/>
  <c r="D16" i="20"/>
  <c r="EU19" i="20"/>
  <c r="EU20" i="20"/>
  <c r="EU21" i="20"/>
  <c r="D25" i="20"/>
  <c r="D7" i="18"/>
  <c r="DM7" i="18" s="1"/>
  <c r="DN7" i="18"/>
  <c r="D9" i="18"/>
  <c r="D13" i="18"/>
  <c r="DL13" i="18" s="1"/>
  <c r="D14" i="18"/>
  <c r="D16" i="18"/>
  <c r="DL16" i="18" s="1"/>
  <c r="D18" i="18"/>
  <c r="D25" i="18"/>
  <c r="D11" i="17"/>
  <c r="E5" i="15"/>
  <c r="E6" i="15"/>
  <c r="E12" i="15"/>
  <c r="E14" i="15"/>
  <c r="E18" i="15"/>
  <c r="DX8" i="1"/>
  <c r="DW8" i="1"/>
  <c r="A33" i="21"/>
  <c r="A32" i="21"/>
  <c r="B31" i="21"/>
  <c r="C33" i="21"/>
  <c r="D33" i="21" s="1"/>
  <c r="B33" i="21"/>
  <c r="C31" i="21"/>
  <c r="A31" i="21"/>
  <c r="FS1" i="21"/>
  <c r="B32" i="21"/>
  <c r="C32" i="21"/>
  <c r="D32" i="21" s="1"/>
  <c r="DU10" i="21"/>
  <c r="DT10" i="21"/>
  <c r="DU19" i="20"/>
  <c r="DV14" i="20"/>
  <c r="D19" i="21"/>
  <c r="D22" i="21"/>
  <c r="D34" i="21"/>
  <c r="D10" i="20"/>
  <c r="D20" i="20"/>
  <c r="D23" i="20"/>
  <c r="D27" i="18"/>
  <c r="D10" i="17"/>
  <c r="DL10" i="17"/>
  <c r="DV10" i="21"/>
  <c r="D4" i="21"/>
  <c r="DW13" i="1"/>
  <c r="EX32" i="21"/>
  <c r="D41" i="21"/>
  <c r="D7" i="20"/>
  <c r="DV7" i="20"/>
  <c r="D8" i="20"/>
  <c r="D12" i="20"/>
  <c r="D17" i="20"/>
  <c r="D11" i="18"/>
  <c r="D12" i="18"/>
  <c r="DM22" i="18"/>
  <c r="CZ7" i="15"/>
  <c r="E7" i="15"/>
  <c r="EX33" i="21"/>
  <c r="D37" i="21"/>
  <c r="D5" i="20"/>
  <c r="DV17" i="20"/>
  <c r="D10" i="18"/>
  <c r="EH2" i="17"/>
  <c r="EH1" i="17"/>
  <c r="DZ39" i="15"/>
  <c r="DZ35" i="15"/>
  <c r="DU2" i="15"/>
  <c r="DZ37" i="15"/>
  <c r="DU1" i="15"/>
  <c r="DZ34" i="15"/>
  <c r="DZ38" i="15"/>
  <c r="DZ36" i="15"/>
  <c r="CZ22" i="15"/>
  <c r="CP1" i="12"/>
  <c r="CO1" i="12"/>
  <c r="CQ1" i="12"/>
  <c r="E9" i="15"/>
  <c r="E16" i="15"/>
  <c r="CZ16" i="15"/>
  <c r="CQ19" i="12"/>
  <c r="E19" i="12"/>
  <c r="DV23" i="18"/>
  <c r="D23" i="18"/>
  <c r="E23" i="15"/>
  <c r="E24" i="15"/>
  <c r="E29" i="15"/>
  <c r="E36" i="15"/>
  <c r="E38" i="15"/>
  <c r="CP4" i="12"/>
  <c r="E22" i="12"/>
  <c r="EU11" i="20"/>
  <c r="EU13" i="20"/>
  <c r="D15" i="18"/>
  <c r="DN20" i="18"/>
  <c r="D20" i="18"/>
  <c r="DV33" i="18"/>
  <c r="D33" i="18"/>
  <c r="E3" i="15"/>
  <c r="E17" i="15"/>
  <c r="E34" i="15"/>
  <c r="CQ4" i="12"/>
  <c r="CP10" i="12"/>
  <c r="DH1" i="17" l="1"/>
  <c r="CX19" i="15"/>
  <c r="DX9" i="1"/>
  <c r="DK7" i="17"/>
  <c r="DM13" i="18"/>
  <c r="DW25" i="21"/>
  <c r="DW16" i="21"/>
  <c r="CX25" i="15"/>
  <c r="DK4" i="17"/>
  <c r="DD37" i="15"/>
  <c r="CX28" i="15"/>
  <c r="FI10" i="20"/>
  <c r="FJ10" i="20" s="1"/>
  <c r="FK10" i="20" s="1"/>
  <c r="FL10" i="20" s="1"/>
  <c r="FM10" i="20" s="1"/>
  <c r="CX4" i="15"/>
  <c r="DX28" i="21"/>
  <c r="CY1" i="15"/>
  <c r="FI14" i="20"/>
  <c r="FJ14" i="20" s="1"/>
  <c r="FK14" i="20" s="1"/>
  <c r="FL14" i="20" s="1"/>
  <c r="FM14" i="20" s="1"/>
  <c r="DM1" i="18"/>
  <c r="FI23" i="20"/>
  <c r="FJ23" i="20" s="1"/>
  <c r="FK23" i="20" s="1"/>
  <c r="FL23" i="20" s="1"/>
  <c r="FM23" i="20" s="1"/>
  <c r="DT32" i="18"/>
  <c r="DM16" i="18"/>
  <c r="EV1" i="17"/>
  <c r="EW1" i="17" s="1"/>
  <c r="EX1" i="17" s="1"/>
  <c r="EY1" i="17" s="1"/>
  <c r="EZ1" i="17" s="1"/>
  <c r="DL7" i="18"/>
  <c r="DC31" i="15"/>
  <c r="DU1" i="21"/>
  <c r="DT13" i="21"/>
  <c r="DL4" i="18"/>
  <c r="DW5" i="1"/>
  <c r="DW2" i="1"/>
  <c r="CY22" i="15"/>
  <c r="FI20" i="20"/>
  <c r="FJ20" i="20" s="1"/>
  <c r="FK20" i="20" s="1"/>
  <c r="FL20" i="20" s="1"/>
  <c r="FM20" i="20" s="1"/>
  <c r="CY10" i="15"/>
  <c r="DT14" i="20"/>
  <c r="EI1" i="15"/>
  <c r="EJ1" i="15" s="1"/>
  <c r="EK1" i="15" s="1"/>
  <c r="EL1" i="15" s="1"/>
  <c r="EM1" i="15" s="1"/>
  <c r="DT26" i="18"/>
  <c r="DU26" i="18"/>
  <c r="DW40" i="21"/>
  <c r="CO7" i="12"/>
  <c r="CP7" i="12"/>
  <c r="CP16" i="12"/>
  <c r="CO16" i="12"/>
  <c r="CX13" i="15"/>
  <c r="CY13" i="15"/>
  <c r="FL31" i="21"/>
  <c r="FM31" i="21" s="1"/>
  <c r="FN31" i="21" s="1"/>
  <c r="FO31" i="21" s="1"/>
  <c r="FP31" i="21" s="1"/>
  <c r="FI17" i="20"/>
  <c r="FJ17" i="20" s="1"/>
  <c r="FK17" i="20" s="1"/>
  <c r="FL17" i="20" s="1"/>
  <c r="FM17" i="20" s="1"/>
  <c r="CP22" i="12"/>
  <c r="CO22" i="12"/>
  <c r="DU23" i="18"/>
  <c r="DT23" i="18"/>
  <c r="DT17" i="20"/>
  <c r="DU17" i="20"/>
  <c r="DU7" i="20"/>
  <c r="DT7" i="20"/>
  <c r="DK10" i="17"/>
  <c r="DJ10" i="17"/>
  <c r="DU33" i="18"/>
  <c r="DT33" i="18"/>
  <c r="DX37" i="21"/>
  <c r="DW37" i="21"/>
  <c r="DX34" i="21"/>
  <c r="DW34" i="21"/>
  <c r="DD34" i="15"/>
  <c r="DC34" i="15"/>
  <c r="CP19" i="12"/>
  <c r="CO19" i="12"/>
  <c r="DU23" i="20"/>
  <c r="DT23" i="20"/>
  <c r="DX22" i="21"/>
  <c r="DW22" i="21"/>
  <c r="CY7" i="15"/>
  <c r="CX7" i="15"/>
  <c r="DT4" i="21"/>
  <c r="DU4" i="21"/>
  <c r="DU10" i="20"/>
  <c r="DT10" i="20"/>
  <c r="DY31" i="21"/>
  <c r="D31" i="21"/>
  <c r="EN37" i="15"/>
  <c r="EP37" i="15" s="1"/>
  <c r="EQ37" i="15" s="1"/>
  <c r="ER37" i="15" s="1"/>
  <c r="DM10" i="18"/>
  <c r="DL10" i="18"/>
  <c r="DX41" i="21"/>
  <c r="DW41" i="21"/>
  <c r="DM20" i="18"/>
  <c r="DL20" i="18"/>
  <c r="CY16" i="15"/>
  <c r="CX16" i="15"/>
  <c r="EN34" i="15"/>
  <c r="EO34" i="15" s="1"/>
  <c r="EP34" i="15" s="1"/>
  <c r="EQ34" i="15" s="1"/>
  <c r="ER34" i="15" s="1"/>
  <c r="DT20" i="20"/>
  <c r="DU20" i="20"/>
  <c r="DX19" i="21"/>
  <c r="DW19" i="21"/>
  <c r="DW31" i="21" l="1"/>
  <c r="DX31" i="21"/>
</calcChain>
</file>

<file path=xl/comments1.xml><?xml version="1.0" encoding="utf-8"?>
<comments xmlns="http://schemas.openxmlformats.org/spreadsheetml/2006/main">
  <authors>
    <author>МБОУ "ООШ №101"</author>
  </authors>
  <commentList>
    <comment ref="AJ41" authorId="0" shapeId="0">
      <text>
        <r>
          <rPr>
            <b/>
            <sz val="9"/>
            <color indexed="81"/>
            <rFont val="Tahoma"/>
            <family val="2"/>
            <charset val="204"/>
          </rPr>
          <t>МБОУ "ООШ №101":</t>
        </r>
        <r>
          <rPr>
            <sz val="9"/>
            <color indexed="81"/>
            <rFont val="Tahoma"/>
            <family val="2"/>
            <charset val="204"/>
          </rPr>
          <t xml:space="preserve">
расторгнуть договор
</t>
        </r>
      </text>
    </comment>
  </commentList>
</comments>
</file>

<file path=xl/comments2.xml><?xml version="1.0" encoding="utf-8"?>
<comments xmlns="http://schemas.openxmlformats.org/spreadsheetml/2006/main">
  <authors>
    <author>МБОУ "ООШ №101"</author>
  </authors>
  <commentList>
    <comment ref="AA5" authorId="0" shapeId="0">
      <text>
        <r>
          <rPr>
            <sz val="9"/>
            <color indexed="81"/>
            <rFont val="Tahoma"/>
            <family val="2"/>
            <charset val="204"/>
          </rPr>
          <t xml:space="preserve">
оклад поправить
</t>
        </r>
      </text>
    </comment>
  </commentList>
</comments>
</file>

<file path=xl/comments3.xml><?xml version="1.0" encoding="utf-8"?>
<comments xmlns="http://schemas.openxmlformats.org/spreadsheetml/2006/main">
  <authors>
    <author>МБОУ "ООШ №101"</author>
  </authors>
  <commentList>
    <comment ref="L24" authorId="0" shapeId="0">
      <text>
        <r>
          <rPr>
            <b/>
            <sz val="9"/>
            <color indexed="81"/>
            <rFont val="Tahoma"/>
            <family val="2"/>
            <charset val="204"/>
          </rPr>
          <t>МБОУ "ООШ №101":</t>
        </r>
        <r>
          <rPr>
            <sz val="9"/>
            <color indexed="81"/>
            <rFont val="Tahoma"/>
            <family val="2"/>
            <charset val="204"/>
          </rPr>
          <t xml:space="preserve">
Даты выделенные желтым - не трогать!!</t>
        </r>
      </text>
    </comment>
  </commentList>
</comments>
</file>

<file path=xl/sharedStrings.xml><?xml version="1.0" encoding="utf-8"?>
<sst xmlns="http://schemas.openxmlformats.org/spreadsheetml/2006/main" count="4060" uniqueCount="1985">
  <si>
    <t>Криковцов</t>
  </si>
  <si>
    <t>директор</t>
  </si>
  <si>
    <t>Сергей</t>
  </si>
  <si>
    <t>высшая</t>
  </si>
  <si>
    <t>Викторович</t>
  </si>
  <si>
    <t>Першина</t>
  </si>
  <si>
    <t>Надежда</t>
  </si>
  <si>
    <t>учитель</t>
  </si>
  <si>
    <t>Ивановна</t>
  </si>
  <si>
    <t>Мария</t>
  </si>
  <si>
    <t>Александровна</t>
  </si>
  <si>
    <t>Головачева</t>
  </si>
  <si>
    <t>учитель (нач.кл.)</t>
  </si>
  <si>
    <t xml:space="preserve">Ирина </t>
  </si>
  <si>
    <t>Константиновна</t>
  </si>
  <si>
    <t>воспитатель</t>
  </si>
  <si>
    <t>Слободчикова</t>
  </si>
  <si>
    <t>Инна</t>
  </si>
  <si>
    <t>Викторовна</t>
  </si>
  <si>
    <t>Ильина</t>
  </si>
  <si>
    <t>учитель (нач. кл.)</t>
  </si>
  <si>
    <t>Елена</t>
  </si>
  <si>
    <t>Анатольевна</t>
  </si>
  <si>
    <t>Борзякова</t>
  </si>
  <si>
    <t>Ольга</t>
  </si>
  <si>
    <t>Николаевна</t>
  </si>
  <si>
    <t>Забелина</t>
  </si>
  <si>
    <t>Ирина</t>
  </si>
  <si>
    <t>Дубатова</t>
  </si>
  <si>
    <t>ПДО</t>
  </si>
  <si>
    <t>Михайловна</t>
  </si>
  <si>
    <t>первая</t>
  </si>
  <si>
    <t>Сергеевна</t>
  </si>
  <si>
    <t>Красева</t>
  </si>
  <si>
    <t>педагог-психолог</t>
  </si>
  <si>
    <t>Мухамадеева</t>
  </si>
  <si>
    <t>Разья</t>
  </si>
  <si>
    <t>Валиевна</t>
  </si>
  <si>
    <t>Райко</t>
  </si>
  <si>
    <t>Владимир</t>
  </si>
  <si>
    <t>Иванович</t>
  </si>
  <si>
    <t>Журавлева</t>
  </si>
  <si>
    <t>Лена</t>
  </si>
  <si>
    <t>Петровна</t>
  </si>
  <si>
    <t>Суворова</t>
  </si>
  <si>
    <t>Светлана</t>
  </si>
  <si>
    <t>Кубанцева</t>
  </si>
  <si>
    <t>Татьяна</t>
  </si>
  <si>
    <t>Алексеевна</t>
  </si>
  <si>
    <t>Карташова</t>
  </si>
  <si>
    <t>Водянникова</t>
  </si>
  <si>
    <t>Васильевна</t>
  </si>
  <si>
    <t>Долгова</t>
  </si>
  <si>
    <t>Яковлева</t>
  </si>
  <si>
    <t>Зевакина</t>
  </si>
  <si>
    <t>Антонина</t>
  </si>
  <si>
    <t>Марина</t>
  </si>
  <si>
    <t>Дубоделова</t>
  </si>
  <si>
    <t>Тамара</t>
  </si>
  <si>
    <t>Владимировна</t>
  </si>
  <si>
    <t>Куликова</t>
  </si>
  <si>
    <t>Быкова</t>
  </si>
  <si>
    <t>Геннадьевна</t>
  </si>
  <si>
    <t>Корякина</t>
  </si>
  <si>
    <t>м/с диетическая</t>
  </si>
  <si>
    <t>Лидия</t>
  </si>
  <si>
    <t>Афанасьевна</t>
  </si>
  <si>
    <t>Кузнецова</t>
  </si>
  <si>
    <t>Курчигина</t>
  </si>
  <si>
    <t>Гаврилова</t>
  </si>
  <si>
    <t>Попкова</t>
  </si>
  <si>
    <t>Карюк</t>
  </si>
  <si>
    <t>Андрей</t>
  </si>
  <si>
    <t>Лебедева</t>
  </si>
  <si>
    <t>Борисовна</t>
  </si>
  <si>
    <t>Яценко</t>
  </si>
  <si>
    <t>Денисова</t>
  </si>
  <si>
    <t>Якорнева</t>
  </si>
  <si>
    <t>Дорн</t>
  </si>
  <si>
    <t>Сураева</t>
  </si>
  <si>
    <t>Барматова</t>
  </si>
  <si>
    <t>Чаюн</t>
  </si>
  <si>
    <t>Хохлова</t>
  </si>
  <si>
    <t>Наталья</t>
  </si>
  <si>
    <t>Тупицына</t>
  </si>
  <si>
    <t>Реут</t>
  </si>
  <si>
    <t>социальный педагог</t>
  </si>
  <si>
    <t>Столбова</t>
  </si>
  <si>
    <t>повар</t>
  </si>
  <si>
    <t>Галина</t>
  </si>
  <si>
    <t>Трусова</t>
  </si>
  <si>
    <t>кухонный рабочий</t>
  </si>
  <si>
    <t>Вера</t>
  </si>
  <si>
    <t>Афаунов</t>
  </si>
  <si>
    <t>дворник</t>
  </si>
  <si>
    <t>Асланби</t>
  </si>
  <si>
    <t>Хахмуратович</t>
  </si>
  <si>
    <t>Сергеечева</t>
  </si>
  <si>
    <t>Князева</t>
  </si>
  <si>
    <t>зав. складом</t>
  </si>
  <si>
    <t>Нина</t>
  </si>
  <si>
    <t>Бакшанова</t>
  </si>
  <si>
    <t>Селякина</t>
  </si>
  <si>
    <t>Манигина</t>
  </si>
  <si>
    <t>Медведева</t>
  </si>
  <si>
    <t xml:space="preserve">Пьянкова </t>
  </si>
  <si>
    <t>Дятлова</t>
  </si>
  <si>
    <t>сторож</t>
  </si>
  <si>
    <t xml:space="preserve">Зоя </t>
  </si>
  <si>
    <t>Петрова</t>
  </si>
  <si>
    <t>Андреевна</t>
  </si>
  <si>
    <t>Колоскова</t>
  </si>
  <si>
    <t>Назарова</t>
  </si>
  <si>
    <t>Гараева</t>
  </si>
  <si>
    <t>Шарцева</t>
  </si>
  <si>
    <t>Толкачева</t>
  </si>
  <si>
    <t>Зиганшина</t>
  </si>
  <si>
    <t>Сырова</t>
  </si>
  <si>
    <t>Перевозников</t>
  </si>
  <si>
    <t>Константин</t>
  </si>
  <si>
    <t>Васильевич</t>
  </si>
  <si>
    <t>Кузнецов</t>
  </si>
  <si>
    <t>Николай</t>
  </si>
  <si>
    <t>Ушкина</t>
  </si>
  <si>
    <t>Егоровна</t>
  </si>
  <si>
    <t>Агеева</t>
  </si>
  <si>
    <t>Завьялова</t>
  </si>
  <si>
    <t>№ п/п</t>
  </si>
  <si>
    <t>табельный номер</t>
  </si>
  <si>
    <t>должность</t>
  </si>
  <si>
    <t>квалификация</t>
  </si>
  <si>
    <t>дата аттестации</t>
  </si>
  <si>
    <t>остаток срока</t>
  </si>
  <si>
    <t>наименование структурного подразделения</t>
  </si>
  <si>
    <t>дата</t>
  </si>
  <si>
    <t>№</t>
  </si>
  <si>
    <t>приказ о приеме работника</t>
  </si>
  <si>
    <t xml:space="preserve"> книжки</t>
  </si>
  <si>
    <t>дата приема на работу, заполнения трудовой книжки</t>
  </si>
  <si>
    <t>число</t>
  </si>
  <si>
    <t>месяц</t>
  </si>
  <si>
    <t>год</t>
  </si>
  <si>
    <t>инвалидность</t>
  </si>
  <si>
    <t>группа</t>
  </si>
  <si>
    <t>срок</t>
  </si>
  <si>
    <t>дети</t>
  </si>
  <si>
    <t>кол-во</t>
  </si>
  <si>
    <t>возраст</t>
  </si>
  <si>
    <t>совместительство</t>
  </si>
  <si>
    <t>номер личного дела</t>
  </si>
  <si>
    <t>дата формирования ЛД</t>
  </si>
  <si>
    <t>дата передачи ЛД в архив</t>
  </si>
  <si>
    <t>Педагогический персонал (ПП)</t>
  </si>
  <si>
    <t>ТК: АТ-VI
№ 4838325</t>
  </si>
  <si>
    <t>ВК: ВТ
№ 8694105</t>
  </si>
  <si>
    <t>249а</t>
  </si>
  <si>
    <t>02</t>
  </si>
  <si>
    <t>08</t>
  </si>
  <si>
    <t xml:space="preserve">ТК: б/н
</t>
  </si>
  <si>
    <t>1999</t>
  </si>
  <si>
    <t>Жихарева</t>
  </si>
  <si>
    <t>ВК: ВТ
№ 4308258</t>
  </si>
  <si>
    <t>ВК: АТ-I
№ 0229186</t>
  </si>
  <si>
    <t>248а</t>
  </si>
  <si>
    <t>ТК: АТ-I
№ 9021301</t>
  </si>
  <si>
    <t>ВК: ВТ-I
№ 1683987</t>
  </si>
  <si>
    <t>257а</t>
  </si>
  <si>
    <t>ВК: АТ-II
№ 6765303</t>
  </si>
  <si>
    <t>234а</t>
  </si>
  <si>
    <t>ТК: АТ-III
№ 3966428</t>
  </si>
  <si>
    <t>ВК: ВТ
№ 8807252</t>
  </si>
  <si>
    <t>ВК: АТ-III
№ 4952690</t>
  </si>
  <si>
    <t>273а</t>
  </si>
  <si>
    <t>296а</t>
  </si>
  <si>
    <t>29</t>
  </si>
  <si>
    <t>09</t>
  </si>
  <si>
    <t>11</t>
  </si>
  <si>
    <t>10</t>
  </si>
  <si>
    <t>2001</t>
  </si>
  <si>
    <t>ВК: АТ-I
№ 8203592</t>
  </si>
  <si>
    <t>дата выдачи на руки ТК при увольнении</t>
  </si>
  <si>
    <t>03</t>
  </si>
  <si>
    <t>04</t>
  </si>
  <si>
    <t>2002</t>
  </si>
  <si>
    <t>ТК: АТ-VII
№ 3250989</t>
  </si>
  <si>
    <t>ВК: ВТ-I
№ 2851783</t>
  </si>
  <si>
    <t>01</t>
  </si>
  <si>
    <t>2015</t>
  </si>
  <si>
    <t>ВК: ВТ
№ 6488328</t>
  </si>
  <si>
    <t>12</t>
  </si>
  <si>
    <t>2013</t>
  </si>
  <si>
    <t>28</t>
  </si>
  <si>
    <t>17</t>
  </si>
  <si>
    <t>71-к</t>
  </si>
  <si>
    <t>07</t>
  </si>
  <si>
    <t>2006</t>
  </si>
  <si>
    <t>ВК: АТ-IV
№ 6073697</t>
  </si>
  <si>
    <t>149-к</t>
  </si>
  <si>
    <t>2009</t>
  </si>
  <si>
    <t>ТК: АТ-II
№ 9618264</t>
  </si>
  <si>
    <t>ВК: ВТ
№ 6206624</t>
  </si>
  <si>
    <t>490-к</t>
  </si>
  <si>
    <t>2010</t>
  </si>
  <si>
    <t>ТК: АТ-V
№ 3599854</t>
  </si>
  <si>
    <t>ВК: ВТ
№ 8807458</t>
  </si>
  <si>
    <t>85-к</t>
  </si>
  <si>
    <t>ВК: АТ-IV
№ 1694071</t>
  </si>
  <si>
    <t>дата рождения</t>
  </si>
  <si>
    <t>полных лет</t>
  </si>
  <si>
    <t>139-к</t>
  </si>
  <si>
    <t>2011</t>
  </si>
  <si>
    <t>2012</t>
  </si>
  <si>
    <t>ВК: АТ-V
№ 8859314</t>
  </si>
  <si>
    <t>93-к</t>
  </si>
  <si>
    <t>ТК: АТ-IX
№ 8070116</t>
  </si>
  <si>
    <t>ВК: ВТ-I
№ 0982870</t>
  </si>
  <si>
    <t>58-к</t>
  </si>
  <si>
    <t>26</t>
  </si>
  <si>
    <t>ТК: АТ-III
№ 7260908</t>
  </si>
  <si>
    <t>ВК: ВТ
№ 7451708</t>
  </si>
  <si>
    <t>69-к</t>
  </si>
  <si>
    <t>05</t>
  </si>
  <si>
    <t>117-к</t>
  </si>
  <si>
    <t>2014</t>
  </si>
  <si>
    <t>06</t>
  </si>
  <si>
    <t>ВК: АТ-II
№ 1700190</t>
  </si>
  <si>
    <t>32-к</t>
  </si>
  <si>
    <t>ТК: АТ-VI
№ 0525193</t>
  </si>
  <si>
    <t>102-к</t>
  </si>
  <si>
    <t>13</t>
  </si>
  <si>
    <t>ВК: АТ-IV
№ 1452288</t>
  </si>
  <si>
    <t>2016</t>
  </si>
  <si>
    <t>ТК: РТ-I
№ 0752891</t>
  </si>
  <si>
    <t>10-к</t>
  </si>
  <si>
    <t>27-к</t>
  </si>
  <si>
    <t>70-к</t>
  </si>
  <si>
    <t>ВК: АТ-IV
№ 4451606</t>
  </si>
  <si>
    <t>72-к</t>
  </si>
  <si>
    <t>111-к</t>
  </si>
  <si>
    <t>20</t>
  </si>
  <si>
    <t>2017</t>
  </si>
  <si>
    <t>ВК: АТ-II
№ 2144399</t>
  </si>
  <si>
    <t>ВК: ВТ
№ 8488187</t>
  </si>
  <si>
    <t>24</t>
  </si>
  <si>
    <t>ВК: АТ-II
№ 7082325</t>
  </si>
  <si>
    <t>29-к</t>
  </si>
  <si>
    <t>ТК: ТК-IV
№ 4629123</t>
  </si>
  <si>
    <t>совмест.</t>
  </si>
  <si>
    <t>серия и номертрудовой книжки и вкладыша в нее</t>
  </si>
  <si>
    <t>ТК: АТ-IV
№ 2491675</t>
  </si>
  <si>
    <t>сот тел</t>
  </si>
  <si>
    <t>Бабичева</t>
  </si>
  <si>
    <t>Елизавета</t>
  </si>
  <si>
    <t>Дмитриевна</t>
  </si>
  <si>
    <t>ТК: ТК-III
№ 3560707</t>
  </si>
  <si>
    <t>педагог-организатор</t>
  </si>
  <si>
    <t>83-к</t>
  </si>
  <si>
    <t>Хромов</t>
  </si>
  <si>
    <t>Олег</t>
  </si>
  <si>
    <t>Алексеевич</t>
  </si>
  <si>
    <t>2018</t>
  </si>
  <si>
    <t>ТК: ТК-I
№ 7670786</t>
  </si>
  <si>
    <t>18-к</t>
  </si>
  <si>
    <t>Тихонова</t>
  </si>
  <si>
    <t>Любовь</t>
  </si>
  <si>
    <t>14</t>
  </si>
  <si>
    <t>ТК: АТ-V
№ 4679178</t>
  </si>
  <si>
    <t>28-к</t>
  </si>
  <si>
    <t>Полотебнова</t>
  </si>
  <si>
    <t>Давыденко</t>
  </si>
  <si>
    <t>Вероника</t>
  </si>
  <si>
    <t>59/3-к</t>
  </si>
  <si>
    <t>Сергей Викторович</t>
  </si>
  <si>
    <t>Надежда Ивановна</t>
  </si>
  <si>
    <t>Мария Александровна</t>
  </si>
  <si>
    <t>Ирина Константиновна</t>
  </si>
  <si>
    <t>Инна Викторовна</t>
  </si>
  <si>
    <t>Елена Анатольевна</t>
  </si>
  <si>
    <t>Ольга Николаевна</t>
  </si>
  <si>
    <t>Ирина Евгеньевна</t>
  </si>
  <si>
    <t>Жанна Михайловна</t>
  </si>
  <si>
    <t>Елена Сергеевна</t>
  </si>
  <si>
    <t>Юлия Николаевна</t>
  </si>
  <si>
    <t>Владимир Иванович</t>
  </si>
  <si>
    <t>Елена Леонидовна</t>
  </si>
  <si>
    <t>Светлана Александровна</t>
  </si>
  <si>
    <t>Татьяна Алексеевна</t>
  </si>
  <si>
    <t>Татьяна Юрьевна</t>
  </si>
  <si>
    <t>Елена Васильевна</t>
  </si>
  <si>
    <t>Ирина Александровна</t>
  </si>
  <si>
    <t>Надежда Петровна</t>
  </si>
  <si>
    <t>Антонина Александровна</t>
  </si>
  <si>
    <t>Марина Сергеевна</t>
  </si>
  <si>
    <t>Елена Ивановна</t>
  </si>
  <si>
    <t>Тамара Владимировна</t>
  </si>
  <si>
    <t>Светлана Геннадьевна</t>
  </si>
  <si>
    <t>Лидия Афанасьевна</t>
  </si>
  <si>
    <t>Елена Валерьевна</t>
  </si>
  <si>
    <t>Ирина Анатольевна</t>
  </si>
  <si>
    <t>Зинаида Веллиуловна</t>
  </si>
  <si>
    <t>Андрей Иванович</t>
  </si>
  <si>
    <t>Ирина Борисовна</t>
  </si>
  <si>
    <t>Юлия Сергеевна</t>
  </si>
  <si>
    <t>Юлия Александровна</t>
  </si>
  <si>
    <t>Елена Викторовна</t>
  </si>
  <si>
    <t>Татьяна Павловна</t>
  </si>
  <si>
    <t>Ирина Геннадьевна</t>
  </si>
  <si>
    <t>Ольга Александровна</t>
  </si>
  <si>
    <t>Марина Михайловна</t>
  </si>
  <si>
    <t>Наталья Викторовна</t>
  </si>
  <si>
    <t>Лидия Алексеевна</t>
  </si>
  <si>
    <t>Татьяна Сергеевна</t>
  </si>
  <si>
    <t>Галина Александровна</t>
  </si>
  <si>
    <t>Мария Ивановна</t>
  </si>
  <si>
    <t>Нина Петровна</t>
  </si>
  <si>
    <t>Татьяна Петровна</t>
  </si>
  <si>
    <t>Наталья Александровна</t>
  </si>
  <si>
    <t>Зоя Александровна</t>
  </si>
  <si>
    <t>Елена Андреевна</t>
  </si>
  <si>
    <t>Инесса Эдуардовна</t>
  </si>
  <si>
    <t>Людмила Викторовна</t>
  </si>
  <si>
    <t>Анастасия Викторовна</t>
  </si>
  <si>
    <t>Елена Георгиевна</t>
  </si>
  <si>
    <t>Наталья Сергеевна</t>
  </si>
  <si>
    <t>Николай Дмитриевич</t>
  </si>
  <si>
    <t>Татьяна Егоровна</t>
  </si>
  <si>
    <t>Елизавета Дмитриевна</t>
  </si>
  <si>
    <t>Олег Алексеевич</t>
  </si>
  <si>
    <t>Любовь Владимировна</t>
  </si>
  <si>
    <t>Елена Александровна</t>
  </si>
  <si>
    <t>Вероника Анатольевна</t>
  </si>
  <si>
    <t>класс</t>
  </si>
  <si>
    <t>Логинова</t>
  </si>
  <si>
    <t>Алена</t>
  </si>
  <si>
    <t>Алена Вячеславовна</t>
  </si>
  <si>
    <t>Екатерина Николаевна</t>
  </si>
  <si>
    <t>образование</t>
  </si>
  <si>
    <t>направление подготовки</t>
  </si>
  <si>
    <t>бессрочно</t>
  </si>
  <si>
    <t>ВО</t>
  </si>
  <si>
    <t>педагогика</t>
  </si>
  <si>
    <t>оклад</t>
  </si>
  <si>
    <t>СПО</t>
  </si>
  <si>
    <t>контингент</t>
  </si>
  <si>
    <t>техническое</t>
  </si>
  <si>
    <t>б/кв</t>
  </si>
  <si>
    <t xml:space="preserve"> </t>
  </si>
  <si>
    <t>психология</t>
  </si>
  <si>
    <t>медицина</t>
  </si>
  <si>
    <t>бух.учет</t>
  </si>
  <si>
    <t>станочник</t>
  </si>
  <si>
    <t>товаровед</t>
  </si>
  <si>
    <t>портниха</t>
  </si>
  <si>
    <t>НСО</t>
  </si>
  <si>
    <t>9 классов</t>
  </si>
  <si>
    <t>инженер</t>
  </si>
  <si>
    <t>8 классов</t>
  </si>
  <si>
    <t>техник-мех-р</t>
  </si>
  <si>
    <t>библиотекарь</t>
  </si>
  <si>
    <t>Сенафонкина</t>
  </si>
  <si>
    <t>пед-организ.</t>
  </si>
  <si>
    <t>Шишова</t>
  </si>
  <si>
    <t>Евгения</t>
  </si>
  <si>
    <t>Лыкова</t>
  </si>
  <si>
    <t>кол-во шт.ед.</t>
  </si>
  <si>
    <t>За специфику
К2 (20%)</t>
  </si>
  <si>
    <t>Итого</t>
  </si>
  <si>
    <t>Сумма окладов</t>
  </si>
  <si>
    <t>РК</t>
  </si>
  <si>
    <t>На руки</t>
  </si>
  <si>
    <t>Заместитель директора по</t>
  </si>
  <si>
    <t>УВР</t>
  </si>
  <si>
    <t>ВР</t>
  </si>
  <si>
    <t>БЖД</t>
  </si>
  <si>
    <t>АХР</t>
  </si>
  <si>
    <t>Заведующий библиотекой</t>
  </si>
  <si>
    <t>Заведующий производством (шеф-повар)</t>
  </si>
  <si>
    <t>Заведующий складом</t>
  </si>
  <si>
    <t>Педагогический персонал, осуществляющий учебный процесс</t>
  </si>
  <si>
    <t>в т.ч. по окладам</t>
  </si>
  <si>
    <t>Прочий педагогический персонал</t>
  </si>
  <si>
    <t>Инструктор по физкультуре</t>
  </si>
  <si>
    <t>Педагог дополнительного образования</t>
  </si>
  <si>
    <t>Педагог-психолог</t>
  </si>
  <si>
    <t>Педагог-организатор</t>
  </si>
  <si>
    <t>Социальный педагог</t>
  </si>
  <si>
    <t>Учитель-логопед</t>
  </si>
  <si>
    <t>Учебно-вспомогательный персонал</t>
  </si>
  <si>
    <t>Учитель</t>
  </si>
  <si>
    <t>Воспитатель</t>
  </si>
  <si>
    <t>Административно-управленческий персонал</t>
  </si>
  <si>
    <t>Врач-специалист</t>
  </si>
  <si>
    <t>Медицинская сестра</t>
  </si>
  <si>
    <t>Медицинская сестра диетическая</t>
  </si>
  <si>
    <t>Специалист по кадрам</t>
  </si>
  <si>
    <t>Секретарь-машинистка</t>
  </si>
  <si>
    <t>Обслуживающий персонал</t>
  </si>
  <si>
    <t>Вахтер</t>
  </si>
  <si>
    <t>Водитель</t>
  </si>
  <si>
    <t>Грузчик</t>
  </si>
  <si>
    <t>Кастелянша</t>
  </si>
  <si>
    <t>Машинист по стрике и ремонту белья</t>
  </si>
  <si>
    <t>Повар</t>
  </si>
  <si>
    <t>Кухонный рабочий</t>
  </si>
  <si>
    <t>Уборщик служебных помещений</t>
  </si>
  <si>
    <t>Дворник</t>
  </si>
  <si>
    <t>Рабочий по комплексному обслуживанию и ремонту зданий</t>
  </si>
  <si>
    <t>Сторож</t>
  </si>
  <si>
    <t>За звание
К3 (10%)</t>
  </si>
  <si>
    <t>ставка</t>
  </si>
  <si>
    <t>специфика К2 (20%)</t>
  </si>
  <si>
    <t>звание К3 (10%)</t>
  </si>
  <si>
    <t>з/пл+30%</t>
  </si>
  <si>
    <t>примечание</t>
  </si>
  <si>
    <t>вторая</t>
  </si>
  <si>
    <t>наша</t>
  </si>
  <si>
    <t>учитель (музыка)</t>
  </si>
  <si>
    <t>ИНН</t>
  </si>
  <si>
    <t>СНИЛС</t>
  </si>
  <si>
    <t>адрес</t>
  </si>
  <si>
    <t>420 512 811 975</t>
  </si>
  <si>
    <t>033-133-823-08</t>
  </si>
  <si>
    <t>паспорт</t>
  </si>
  <si>
    <t>Стрелкова</t>
  </si>
  <si>
    <t>Федоровна</t>
  </si>
  <si>
    <t>Ольга Федеровна</t>
  </si>
  <si>
    <t>ВК: АТ-II
№ 6765482</t>
  </si>
  <si>
    <t>67/1-к</t>
  </si>
  <si>
    <t>Имя, Отчество</t>
  </si>
  <si>
    <t>Андриянова</t>
  </si>
  <si>
    <t>Валентина</t>
  </si>
  <si>
    <t>ВК: АТ-IV
№ 9043363</t>
  </si>
  <si>
    <t>109-к</t>
  </si>
  <si>
    <t>Лариса</t>
  </si>
  <si>
    <t>ТК: АТ-VI
№ 8015803</t>
  </si>
  <si>
    <t>8-951-610-2039</t>
  </si>
  <si>
    <t>422902207988</t>
  </si>
  <si>
    <t>037-708-611-67</t>
  </si>
  <si>
    <t>№ приказа об увольнении</t>
  </si>
  <si>
    <t>Евгения Сергеевна</t>
  </si>
  <si>
    <t>ТК: ТК-V
№ 5649833</t>
  </si>
  <si>
    <t>8-923-607-5115</t>
  </si>
  <si>
    <t>425076835933</t>
  </si>
  <si>
    <t>190-144-670-54</t>
  </si>
  <si>
    <t>Ольга Алексеевна</t>
  </si>
  <si>
    <t>Савинцева</t>
  </si>
  <si>
    <t>Елена Алексеевна</t>
  </si>
  <si>
    <t>ТК: ET-I
№ 8294710</t>
  </si>
  <si>
    <t>8-958-266-0370</t>
  </si>
  <si>
    <t>196-534-621-05</t>
  </si>
  <si>
    <t>425003471201</t>
  </si>
  <si>
    <t>Давлятова</t>
  </si>
  <si>
    <t>Полина Тухтаевна</t>
  </si>
  <si>
    <t>Полина</t>
  </si>
  <si>
    <t>Тухтаевна</t>
  </si>
  <si>
    <t>ТК: ТК-III
№ 3538639</t>
  </si>
  <si>
    <t>8-952-170-2041</t>
  </si>
  <si>
    <t>73-к</t>
  </si>
  <si>
    <t>155-348-856-93</t>
  </si>
  <si>
    <t>420546969791</t>
  </si>
  <si>
    <t>Людмила Ивановна</t>
  </si>
  <si>
    <t>вахтер</t>
  </si>
  <si>
    <t>с</t>
  </si>
  <si>
    <t>дата ТД</t>
  </si>
  <si>
    <t>номер</t>
  </si>
  <si>
    <t>158/6</t>
  </si>
  <si>
    <t>158/7</t>
  </si>
  <si>
    <t>157/2</t>
  </si>
  <si>
    <t>159/10</t>
  </si>
  <si>
    <t>159/Б</t>
  </si>
  <si>
    <t>159/4</t>
  </si>
  <si>
    <t>135/14</t>
  </si>
  <si>
    <t>электрогазосварщик</t>
  </si>
  <si>
    <t>ОП</t>
  </si>
  <si>
    <t>Имя Отчество</t>
  </si>
  <si>
    <t>соотв.</t>
  </si>
  <si>
    <t>КО, Кемеровский р-н, п. Пионер, ул. Пригородная, 3–2</t>
  </si>
  <si>
    <t>8-951-170-43-03
8-923-610-74-73</t>
  </si>
  <si>
    <t>8-923-534-8940
77-11-08</t>
  </si>
  <si>
    <t>-</t>
  </si>
  <si>
    <t>8-950-264-8406
28-25-62</t>
  </si>
  <si>
    <t>8-904-997-9804
8-902984-0016</t>
  </si>
  <si>
    <t>8-903-069-2661
36-83-21</t>
  </si>
  <si>
    <t>8-923-522-4135</t>
  </si>
  <si>
    <t>8-951-573-0186
74-46-21</t>
  </si>
  <si>
    <t>75-11-86</t>
  </si>
  <si>
    <t>8-905-967-4552
53-19-41</t>
  </si>
  <si>
    <t>8-904-995-9255</t>
  </si>
  <si>
    <t>8-960-932-8041</t>
  </si>
  <si>
    <t>8-905-907-2426
38-52-05</t>
  </si>
  <si>
    <t>8-951-616-1649
8-961-864-6428</t>
  </si>
  <si>
    <t>8-904-963-2388</t>
  </si>
  <si>
    <t>8-908-941-9059</t>
  </si>
  <si>
    <t>8-904-960-9136</t>
  </si>
  <si>
    <t>72-61-34</t>
  </si>
  <si>
    <t>8-904-579-3319</t>
  </si>
  <si>
    <t>8-908-595-2938
73-57-02</t>
  </si>
  <si>
    <t>8-905-965-0990
75-13-72</t>
  </si>
  <si>
    <t>8-951-165-9078</t>
  </si>
  <si>
    <t>8-961-727-4287
8-904-996-4397</t>
  </si>
  <si>
    <t>8-913-305-3811
74-59-93</t>
  </si>
  <si>
    <t>8-950-593-2655</t>
  </si>
  <si>
    <t>8-951-187-2485
32-16-98</t>
  </si>
  <si>
    <t>Фамилия</t>
  </si>
  <si>
    <t>Количество обедов</t>
  </si>
  <si>
    <t>Подпись</t>
  </si>
  <si>
    <t>Исполнитель:</t>
  </si>
  <si>
    <t>медсестра диетическая</t>
  </si>
  <si>
    <t>1</t>
  </si>
  <si>
    <t>8</t>
  </si>
  <si>
    <t>9</t>
  </si>
  <si>
    <t>22</t>
  </si>
  <si>
    <t>44</t>
  </si>
  <si>
    <t>61</t>
  </si>
  <si>
    <t>74</t>
  </si>
  <si>
    <t>19</t>
  </si>
  <si>
    <t>Учитель-логопед (в ставках)</t>
  </si>
  <si>
    <t>очно</t>
  </si>
  <si>
    <t>лет</t>
  </si>
  <si>
    <t>учителя трудового обучения</t>
  </si>
  <si>
    <t>учителя музыки</t>
  </si>
  <si>
    <t>учителя физической культуры</t>
  </si>
  <si>
    <t>учителя ЛФК</t>
  </si>
  <si>
    <t>Рабочий по комплексному обслуживанию и ремонту зданий (с выполнением обязанностей электрика)</t>
  </si>
  <si>
    <t>Реестр к папке "Должностные инструкции"</t>
  </si>
  <si>
    <t>наименование должности</t>
  </si>
  <si>
    <t>кол-во листов</t>
  </si>
  <si>
    <t>секретарь-машинистка        В.А. Давыденко  _________________</t>
  </si>
  <si>
    <t>" ____ " ___________ 20 ___ г.</t>
  </si>
  <si>
    <t>Реестр составил:</t>
  </si>
  <si>
    <t xml:space="preserve">                                                                                                </t>
  </si>
  <si>
    <t>ст</t>
  </si>
  <si>
    <t>ч</t>
  </si>
  <si>
    <t>Д/О</t>
  </si>
  <si>
    <t>(грузчик)</t>
  </si>
  <si>
    <t>машин. по стир. белья</t>
  </si>
  <si>
    <t>уборщик сл. пом.</t>
  </si>
  <si>
    <t>Якубовская</t>
  </si>
  <si>
    <t>(ст)</t>
  </si>
  <si>
    <t>учитель (псих-мот)</t>
  </si>
  <si>
    <t>рабочий по КОРЗ</t>
  </si>
  <si>
    <t>ФИО ученика</t>
  </si>
  <si>
    <t>Першина Надежда Ивановна</t>
  </si>
  <si>
    <t>Никитина Елена Сергеевна</t>
  </si>
  <si>
    <t>Мухамадеева Разья Валиевна</t>
  </si>
  <si>
    <t>Долгова Ирина Александровна</t>
  </si>
  <si>
    <t>Зевакина Антонина Александровна</t>
  </si>
  <si>
    <t>Куликова Надежда Владимировна</t>
  </si>
  <si>
    <t>Гаврилова Ирина Анатольевна</t>
  </si>
  <si>
    <t>Тупицына Лидия Алексеевна</t>
  </si>
  <si>
    <t>Бабчиева Елизавета Дмитриевна</t>
  </si>
  <si>
    <t>Трусова Вера Михайловна</t>
  </si>
  <si>
    <t>Афаунов Асланби Хахмуратович</t>
  </si>
  <si>
    <t>Князева Нина Петровна</t>
  </si>
  <si>
    <t>Манигина Инна Викторовна</t>
  </si>
  <si>
    <t>Медведева Елена Ивановна</t>
  </si>
  <si>
    <t>Дятлова Зоя Александровна</t>
  </si>
  <si>
    <t>Колоскова Галина Александровна</t>
  </si>
  <si>
    <t>Назарова Галина Николаевна</t>
  </si>
  <si>
    <t>Хромов Олег Алексеевич</t>
  </si>
  <si>
    <t>Перевозников Константин Васильевич</t>
  </si>
  <si>
    <t>Ушкина Татьяна Егоровна</t>
  </si>
  <si>
    <t>Агеева Ирина Александровна</t>
  </si>
  <si>
    <t>Тихонова Любовь Владимировна</t>
  </si>
  <si>
    <t>Лыкова Лариса Владимировна</t>
  </si>
  <si>
    <t>Давлятова Полина Тухтаевна</t>
  </si>
  <si>
    <t>Якубовская Татьяна Александровна</t>
  </si>
  <si>
    <t>ГОУ ДПО КРИПКиПРО</t>
  </si>
  <si>
    <t>диплом</t>
  </si>
  <si>
    <t>ABC №0327937</t>
  </si>
  <si>
    <t>Почетный работник общего образования РФ</t>
  </si>
  <si>
    <t>РВ №519919</t>
  </si>
  <si>
    <t>Отличник народного просвещения</t>
  </si>
  <si>
    <t>У №248562</t>
  </si>
  <si>
    <t>Кемеровское пед. училище</t>
  </si>
  <si>
    <t>Кемеровский пед. колледж</t>
  </si>
  <si>
    <t>ЖБ 0350565</t>
  </si>
  <si>
    <t>«Профессиональная компетентность учителя начальных классов в условиях реализации ФГОС НОО»</t>
  </si>
  <si>
    <t>«Теория и практика преподавания музыки в образовательных организациях в условиях введения и реализации ФГОС ОО»</t>
  </si>
  <si>
    <t xml:space="preserve">ГОУ ДПО КРИПКиПРО </t>
  </si>
  <si>
    <t>место ПК</t>
  </si>
  <si>
    <t>Тема курсов ПК</t>
  </si>
  <si>
    <t>длительность ПК</t>
  </si>
  <si>
    <t>наименование ОУ</t>
  </si>
  <si>
    <t>«Социально-педагогическая и психологическая защита детей и подростков с особыми образовательными потребностями»</t>
  </si>
  <si>
    <t>«Теория и практика организации деятельности педагога дополнительного образования, педагога-организатора»</t>
  </si>
  <si>
    <t>№ документа</t>
  </si>
  <si>
    <t>кол-во час</t>
  </si>
  <si>
    <t>почетное звание</t>
  </si>
  <si>
    <t>В-I №388030</t>
  </si>
  <si>
    <t>Ц №734081</t>
  </si>
  <si>
    <t>ЗТ-I №155505</t>
  </si>
  <si>
    <t>НМЦ Кемерово</t>
  </si>
  <si>
    <t>ГОУ ДПО (ПК) С КРИПКиПРО</t>
  </si>
  <si>
    <t>Э №775671</t>
  </si>
  <si>
    <t>Кемеровский гос. университет</t>
  </si>
  <si>
    <t>Кемеровский гос. институт культуры</t>
  </si>
  <si>
    <t>Карандинский гос. университет</t>
  </si>
  <si>
    <t>Кемеровское муз. училище</t>
  </si>
  <si>
    <t>Кузбасский полит. институт</t>
  </si>
  <si>
    <t>Беловское пед. училище</t>
  </si>
  <si>
    <t>Новок. гос. пед. институт</t>
  </si>
  <si>
    <t>Иркутский гос. пед. институт</t>
  </si>
  <si>
    <t>Кузбасская гос. пед. академия</t>
  </si>
  <si>
    <r>
      <t xml:space="preserve">Никитина
</t>
    </r>
    <r>
      <rPr>
        <i/>
        <sz val="12"/>
        <color theme="0"/>
        <rFont val="Calibri"/>
        <family val="2"/>
        <charset val="204"/>
        <scheme val="minor"/>
      </rPr>
      <t>(Троегубова)</t>
    </r>
  </si>
  <si>
    <t>Дягилева</t>
  </si>
  <si>
    <t>ВСА 1102407</t>
  </si>
  <si>
    <t>ЖБ-Б №0039347</t>
  </si>
  <si>
    <t>режиссер театрализованных представлений и праздников, преподаватель</t>
  </si>
  <si>
    <t>Никитина</t>
  </si>
  <si>
    <t>Щеголев</t>
  </si>
  <si>
    <t>таб.
номер</t>
  </si>
  <si>
    <t>Всего обедов</t>
  </si>
  <si>
    <t>Курмашова Татьяна Анатольевна</t>
  </si>
  <si>
    <t>Щеголев Владимир Иванович</t>
  </si>
  <si>
    <t>8-903-993-4292</t>
  </si>
  <si>
    <t>8-923-615-4132</t>
  </si>
  <si>
    <t>041-490-360-28</t>
  </si>
  <si>
    <t>420507407220</t>
  </si>
  <si>
    <t>1992</t>
  </si>
  <si>
    <t>76-к</t>
  </si>
  <si>
    <t>129-к</t>
  </si>
  <si>
    <t>ТК: АТ-VI
№ 1270954</t>
  </si>
  <si>
    <t>ВК: ВТ-I
№ 7634377</t>
  </si>
  <si>
    <t>Курмашова</t>
  </si>
  <si>
    <t>101-к</t>
  </si>
  <si>
    <t>0062179</t>
  </si>
  <si>
    <t>0040422</t>
  </si>
  <si>
    <t>0005872</t>
  </si>
  <si>
    <t>010886</t>
  </si>
  <si>
    <t>0018801</t>
  </si>
  <si>
    <t>8-961-707-9082</t>
  </si>
  <si>
    <t>031-248-982-39</t>
  </si>
  <si>
    <t>420501583068</t>
  </si>
  <si>
    <t>МБОУ "Общеобразовательная школа</t>
  </si>
  <si>
    <t>психолого-педагогической поддержки №101"</t>
  </si>
  <si>
    <t>АНО ВО "МИСАО"</t>
  </si>
  <si>
    <t>менеджер социально-культурной д-ти</t>
  </si>
  <si>
    <t>ВСВ 0000676</t>
  </si>
  <si>
    <t>бак</t>
  </si>
  <si>
    <t>воспитатель в дошкольных учреждениях</t>
  </si>
  <si>
    <t>инженер химик-технолог</t>
  </si>
  <si>
    <t>учитель начальных классов</t>
  </si>
  <si>
    <t>МЦДО ООО "Бакалавр-Магистр"</t>
  </si>
  <si>
    <t>инженер-технолог пластических масс</t>
  </si>
  <si>
    <t>биолог, преподаватель биологии и химии</t>
  </si>
  <si>
    <t>год выдачи</t>
  </si>
  <si>
    <t>учитель математики</t>
  </si>
  <si>
    <t>специалист по физ. культуре и спорту</t>
  </si>
  <si>
    <t>Сибирский гос. университет физ. культ. и спорта</t>
  </si>
  <si>
    <t>ВСГ №1955035</t>
  </si>
  <si>
    <t>дирижер хора, учитель пения в общеобразовательной школе, преподаватель сольфеджио в ДМШ</t>
  </si>
  <si>
    <t>Саранский гуманит-технич. колледж</t>
  </si>
  <si>
    <t>ОАБ №0043466</t>
  </si>
  <si>
    <t>Кемеровская гос. академия культ. и искусств</t>
  </si>
  <si>
    <t>ДТ-I №568704</t>
  </si>
  <si>
    <t>ВСБ №0124609</t>
  </si>
  <si>
    <t>спец/бак/маг</t>
  </si>
  <si>
    <t>Бакалавр.
Социально-культурная д-ть</t>
  </si>
  <si>
    <t>г. Кемерово, пр. Ленинградский 28-702</t>
  </si>
  <si>
    <t>06/1к</t>
  </si>
  <si>
    <t>стаж в учреждении</t>
  </si>
  <si>
    <t>112-к</t>
  </si>
  <si>
    <t>77-к</t>
  </si>
  <si>
    <t>117/1-к</t>
  </si>
  <si>
    <t>стаж в должности</t>
  </si>
  <si>
    <t>Анастасия</t>
  </si>
  <si>
    <t>Кемеровский гос. институт искусств и культуры</t>
  </si>
  <si>
    <t>информатик-технолог автоматизированной обработки информации</t>
  </si>
  <si>
    <t>ДВС №0009349</t>
  </si>
  <si>
    <t>ВСВ №1181268</t>
  </si>
  <si>
    <t>«Организация образовательного процесса для детей с ограниченными возможностями здоровья в условиях реализации ФГОС НОО»</t>
  </si>
  <si>
    <t>БЖ</t>
  </si>
  <si>
    <t>причина</t>
  </si>
  <si>
    <t>смерть</t>
  </si>
  <si>
    <t>с/ж</t>
  </si>
  <si>
    <t>копия</t>
  </si>
  <si>
    <t>115/1-к</t>
  </si>
  <si>
    <t>19-к</t>
  </si>
  <si>
    <t>Полотебнов</t>
  </si>
  <si>
    <t>Александрович</t>
  </si>
  <si>
    <t>46-ВС</t>
  </si>
  <si>
    <t>24-ВС</t>
  </si>
  <si>
    <t>34-ВС</t>
  </si>
  <si>
    <t>53-ВС</t>
  </si>
  <si>
    <t>51-ВС</t>
  </si>
  <si>
    <t>57-ВС</t>
  </si>
  <si>
    <t>Полотебнов Андрей Александрович</t>
  </si>
  <si>
    <t>«Социально-педагогическая и психологическая защита детей и подростков с ограниченными возможностями здоровья»</t>
  </si>
  <si>
    <t>«Летний лагерь-траектория успеха»</t>
  </si>
  <si>
    <t>м</t>
  </si>
  <si>
    <t>ж</t>
  </si>
  <si>
    <t>пол</t>
  </si>
  <si>
    <t>д</t>
  </si>
  <si>
    <t>имя</t>
  </si>
  <si>
    <t>Александра</t>
  </si>
  <si>
    <t>Никита</t>
  </si>
  <si>
    <t>Алексей</t>
  </si>
  <si>
    <t>Радмила</t>
  </si>
  <si>
    <t>Юлия</t>
  </si>
  <si>
    <t>один мать</t>
  </si>
  <si>
    <t>Святослав</t>
  </si>
  <si>
    <t>Иван</t>
  </si>
  <si>
    <t>таб</t>
  </si>
  <si>
    <t>тел</t>
  </si>
  <si>
    <t>дата выдачи</t>
  </si>
  <si>
    <t>стр. подр-е</t>
  </si>
  <si>
    <t>п. лет</t>
  </si>
  <si>
    <t>срок инв.</t>
  </si>
  <si>
    <t>вид документиа</t>
  </si>
  <si>
    <t>категория</t>
  </si>
  <si>
    <t>серия</t>
  </si>
  <si>
    <t>когда</t>
  </si>
  <si>
    <t>код подр</t>
  </si>
  <si>
    <t>Отделом УФМС России по КО в Заводском р-не г. Кемерово</t>
  </si>
  <si>
    <t>420-004</t>
  </si>
  <si>
    <t>422-003</t>
  </si>
  <si>
    <t>Отделение УФМС России по КО в Кемеровском р-не</t>
  </si>
  <si>
    <t>420-050</t>
  </si>
  <si>
    <t>Отделением УФМС России по КО в г. Топки</t>
  </si>
  <si>
    <t>420-046</t>
  </si>
  <si>
    <t>420-003</t>
  </si>
  <si>
    <t>Ленинским РОВД г. Кемерово</t>
  </si>
  <si>
    <t>422-002</t>
  </si>
  <si>
    <t>420-007</t>
  </si>
  <si>
    <t>дата регистрации</t>
  </si>
  <si>
    <t>8-913-125-5586</t>
  </si>
  <si>
    <t>035-479-925-89</t>
  </si>
  <si>
    <t>420532121747</t>
  </si>
  <si>
    <t>СПТУ №1</t>
  </si>
  <si>
    <t>А №114393</t>
  </si>
  <si>
    <t>ТК: ТК-I
№2556653</t>
  </si>
  <si>
    <t>2019</t>
  </si>
  <si>
    <t>адрес регистрации</t>
  </si>
  <si>
    <t>111396</t>
  </si>
  <si>
    <t>ОТДЕЛОМ ВНУТРЕННИХ ДЕЛ РУДНИЧНОГО РАЙОНА ГОРОДА КЕМЕРОВО</t>
  </si>
  <si>
    <t>15.09.2006</t>
  </si>
  <si>
    <t>422-005</t>
  </si>
  <si>
    <t>837473</t>
  </si>
  <si>
    <t>17.08.2017</t>
  </si>
  <si>
    <t>420-005</t>
  </si>
  <si>
    <t>538737</t>
  </si>
  <si>
    <t>25.07.2008</t>
  </si>
  <si>
    <t>420-002</t>
  </si>
  <si>
    <t>083236</t>
  </si>
  <si>
    <t>ЦЕНТРАЛЬНЫМ РУВД Г.КЕМЕРОВО</t>
  </si>
  <si>
    <t>22.04.2003</t>
  </si>
  <si>
    <t>422-001</t>
  </si>
  <si>
    <t>ЛЕНИНСКИМ РОВД Г.КЕМЕРОВО</t>
  </si>
  <si>
    <t>022001</t>
  </si>
  <si>
    <t>ЗАВОДСКИМ РОВД ГОР.КЕМЕРОВО</t>
  </si>
  <si>
    <t>10.02.2003</t>
  </si>
  <si>
    <t>250688</t>
  </si>
  <si>
    <t>24.01.2002</t>
  </si>
  <si>
    <t>356977</t>
  </si>
  <si>
    <t>09.11.2000</t>
  </si>
  <si>
    <t>420-006</t>
  </si>
  <si>
    <t>705806</t>
  </si>
  <si>
    <t>26.07.2002</t>
  </si>
  <si>
    <t>418878</t>
  </si>
  <si>
    <t>УВД ЦЕНТРАЛЬНОГО Р-НА Г.КЕМЕРОВО</t>
  </si>
  <si>
    <t>22.10.2003</t>
  </si>
  <si>
    <t>302050</t>
  </si>
  <si>
    <t>23.08.2003</t>
  </si>
  <si>
    <t>21.10.2003</t>
  </si>
  <si>
    <t>532000</t>
  </si>
  <si>
    <t>24.07.2008</t>
  </si>
  <si>
    <t>966749</t>
  </si>
  <si>
    <t>07.02.2011</t>
  </si>
  <si>
    <t>809503</t>
  </si>
  <si>
    <t>12.03.2010</t>
  </si>
  <si>
    <t>706472</t>
  </si>
  <si>
    <t>02.08.2002</t>
  </si>
  <si>
    <t>249986</t>
  </si>
  <si>
    <t>15.01.2002</t>
  </si>
  <si>
    <t>822644</t>
  </si>
  <si>
    <t>26.04.2001</t>
  </si>
  <si>
    <t>861642</t>
  </si>
  <si>
    <t>10.06.2010</t>
  </si>
  <si>
    <t>569303</t>
  </si>
  <si>
    <t>ОВД ЛЕНИНСКОГО Р-НА Г КЕМЕРОВО</t>
  </si>
  <si>
    <t>12.11.2003</t>
  </si>
  <si>
    <t>418717</t>
  </si>
  <si>
    <t>408694</t>
  </si>
  <si>
    <t>ОТДЕЛОМ ВНУТРЕННИХ ДЕЛ ЗАВОДСКОГО РАЙОНА ГОРОДА КЕМЕРОВО</t>
  </si>
  <si>
    <t>09.10.2003</t>
  </si>
  <si>
    <t>ГУ МВД России по Кемеровской области</t>
  </si>
  <si>
    <t>переезд</t>
  </si>
  <si>
    <t>422-006</t>
  </si>
  <si>
    <t>Отделением УФМС России по Кемеровской области в Рудничном р-не г. Кемерово</t>
  </si>
  <si>
    <t>650003, г. Кемерово, пр. Ленинградский, 40-15</t>
  </si>
  <si>
    <t>650003, г. Кемерово, пр. Ленинградский, 45Б-91</t>
  </si>
  <si>
    <t>650905, г. Кемерово, ул. 2-й квартал, 6-5</t>
  </si>
  <si>
    <t>650036, г. Кемерово, ул. Сибиряков-Гвардейцев, 298-71</t>
  </si>
  <si>
    <t>650905, г. Кемерово, ул. Белозерная, 31-12</t>
  </si>
  <si>
    <t>650061, г. Кемерово, пр. Шахтеров, 62Б-114</t>
  </si>
  <si>
    <t>650099, г. Кемерово, пр. Советский, 43-43</t>
  </si>
  <si>
    <t>654214, КО, Топкинский р-н, п. Рассвет, ул. Молодежная, 18-1</t>
  </si>
  <si>
    <t>"Психолого-педагогические аспекты профессиональной компетентности педагогических работников в условиях реализации ФГОС"</t>
  </si>
  <si>
    <t>Списочный состав обучающихся в каждом классе.</t>
  </si>
  <si>
    <t>Списки детей, имеющих нарушение речи, слуха, зрения, опорно-двигательного аппарата, задержкой психического развития и другие патологии (указать диагноз).</t>
  </si>
  <si>
    <t>Приказ о создании мониторинговой группы для оценки качества работы сотрудников.</t>
  </si>
  <si>
    <t>Приказ о составе комиссии по распределению финансовых средств на выплаты стимулирующей части фонда оплаты труда.</t>
  </si>
  <si>
    <t>Учебный план на 2019-2020 учебный год.</t>
  </si>
  <si>
    <t xml:space="preserve">Тарификационный список. </t>
  </si>
  <si>
    <t>Приказы о перераспределении ставок педагогического, учебно-вспомогательного и обслуживающего персонала (по причине изменения штатного расписания, производственной необходимости и др.).</t>
  </si>
  <si>
    <t>Приказы о совмещении должностей, совместительстве, увеличении объема выполняемых работ, расширении зоны обслуживания (при условии вакантных ставок).</t>
  </si>
  <si>
    <t>Приказ о создании экспертной комиссии по аттестации рабочих мест и протокол аттестации рабочих мест по условиям труда. Расчет компенсационной доплаты за работу во вредных условиях.</t>
  </si>
  <si>
    <t>Приказ о вынесении часов учебного плана на вакансию (при наличии не распределенных часов).</t>
  </si>
  <si>
    <t>Список сотрудников, обучающихся без отрыва от производства в средних и высших учебных заведениях (с указанием курса обучения, периодов предоставления учебного отпуска и нагрузки в 2019-2020 учебном году).</t>
  </si>
  <si>
    <t>Приказ о назначении ответственных за составление графиков работы сотрудников.</t>
  </si>
  <si>
    <t>Приказ о назначении ответственных за ведение табеля учета рабочего времени.</t>
  </si>
  <si>
    <t xml:space="preserve">Для работников, работающих на условиях внешнего совместительства, график работы по основному месту работы </t>
  </si>
  <si>
    <t>Наименование документа</t>
  </si>
  <si>
    <t>Список педагогических и других сотрудников, планирующих в 2019-2020 учебном году обучение на курсах повышения квалификации (с указанием нагрузки и периода прохождения обучения).</t>
  </si>
  <si>
    <r>
      <t xml:space="preserve">Приказ об установлении учебной нагрузки </t>
    </r>
    <r>
      <rPr>
        <i/>
        <sz val="12"/>
        <color theme="1"/>
        <rFont val="Times New Roman"/>
        <family val="1"/>
        <charset val="204"/>
      </rPr>
      <t>(образец № 1)</t>
    </r>
    <r>
      <rPr>
        <sz val="12"/>
        <color theme="1"/>
        <rFont val="Times New Roman"/>
        <family val="1"/>
        <charset val="204"/>
      </rPr>
      <t>.</t>
    </r>
  </si>
  <si>
    <r>
      <t xml:space="preserve">Список работников, ведущих учебные часы, с указанием образования, педстажа, </t>
    </r>
    <r>
      <rPr>
        <b/>
        <i/>
        <sz val="12"/>
        <color theme="1"/>
        <rFont val="Times New Roman"/>
        <family val="1"/>
        <charset val="204"/>
      </rPr>
      <t xml:space="preserve">квалификационной категории, даты присвоения квалификационной категории, почетного звания, ученой степени </t>
    </r>
    <r>
      <rPr>
        <sz val="12"/>
        <color theme="1"/>
        <rFont val="Times New Roman"/>
        <family val="1"/>
        <charset val="204"/>
      </rPr>
      <t>и установленной ставки заработной платы по должности «учитель».</t>
    </r>
  </si>
  <si>
    <r>
      <t>Справка о площади убираемых помещений и дворовой территории для расчета ставок дворников, уборщиков служебных помещений (</t>
    </r>
    <r>
      <rPr>
        <i/>
        <sz val="12"/>
        <color theme="1"/>
        <rFont val="Times New Roman"/>
        <family val="1"/>
        <charset val="204"/>
      </rPr>
      <t>образец №10</t>
    </r>
    <r>
      <rPr>
        <sz val="12"/>
        <color theme="1"/>
        <rFont val="Times New Roman"/>
        <family val="1"/>
        <charset val="204"/>
      </rPr>
      <t>).</t>
    </r>
  </si>
  <si>
    <t>Личные дела и трудовые книжки вновь принятых педагогических работников (для подсчета педагогического стажа).</t>
  </si>
  <si>
    <r>
      <t>Положение о стимулирующих выплатах, согласованные с выборным органом первичной профсоюзной организации, а также органом, обеспечивающим в соответствии с уставом учреждения государственно-общественный характер управления учреждением (</t>
    </r>
    <r>
      <rPr>
        <i/>
        <sz val="12"/>
        <color theme="1"/>
        <rFont val="Times New Roman"/>
        <family val="1"/>
        <charset val="204"/>
      </rPr>
      <t>название Положений должно соответствовать Уставу).</t>
    </r>
  </si>
  <si>
    <t>Положение об оплате труда ОУ.</t>
  </si>
  <si>
    <t>Приказ об установлении доплат за работу во вредных и опасных условиях труда (приложить копию документа, подтверждающего наличие вредных условий труда на данных рабочих местах).</t>
  </si>
  <si>
    <t>Приказ об утверждении штатного расписания.</t>
  </si>
  <si>
    <r>
      <t xml:space="preserve">Справка о производственных показателях для составления штатного расписания на 2019-2020 учебный год </t>
    </r>
    <r>
      <rPr>
        <i/>
        <sz val="12"/>
        <color theme="1"/>
        <rFont val="Times New Roman"/>
        <family val="1"/>
        <charset val="204"/>
      </rPr>
      <t>(образец №9)</t>
    </r>
    <r>
      <rPr>
        <sz val="12"/>
        <color theme="1"/>
        <rFont val="Times New Roman"/>
        <family val="1"/>
        <charset val="204"/>
      </rPr>
      <t>.</t>
    </r>
  </si>
  <si>
    <t>Приказ о назначении тарификационной комиссии. (В состав комиссии включить специалиста  МБУ «ЦБ УО» и представителя профсоюзной организации).</t>
  </si>
  <si>
    <t>2А</t>
  </si>
  <si>
    <t>5А</t>
  </si>
  <si>
    <t>8А (и)</t>
  </si>
  <si>
    <t>скрок исполнения</t>
  </si>
  <si>
    <t>Ф.И.О. отв. лица за подготовку сведений</t>
  </si>
  <si>
    <t>Приказ об утверждении Учебного плана на 2019-2020 учебный год</t>
  </si>
  <si>
    <t>Реут Т.С.</t>
  </si>
  <si>
    <t>Копии саправок с заключениями ВКК для обучающихся на дому.</t>
  </si>
  <si>
    <t>Слободчикова И.В.
Карташова Т.Ю.</t>
  </si>
  <si>
    <t>Давыденко В.А.</t>
  </si>
  <si>
    <t>Графики работы сотрудников на 01.09.2019г.</t>
  </si>
  <si>
    <t>Графики работы педагогического персонала на 01.09.2019г.</t>
  </si>
  <si>
    <t>Денисова Ю.А.</t>
  </si>
  <si>
    <t>Яценко Ю.С.</t>
  </si>
  <si>
    <t>Карташова Т.Ю.
Яценко Ю.С.</t>
  </si>
  <si>
    <t>Карташова Т.Ю.</t>
  </si>
  <si>
    <t>Жихарева М.А.
Толкачева А.В.
Давыденко В.А.</t>
  </si>
  <si>
    <t>нет</t>
  </si>
  <si>
    <t>Кузнецова Е.А.
Жихарева М.А.</t>
  </si>
  <si>
    <t>Карташова Т.Ю. 
Жихарева М.А.</t>
  </si>
  <si>
    <t>отклонение, час</t>
  </si>
  <si>
    <t>кол-во час т.г.</t>
  </si>
  <si>
    <t>Белянин Юрий</t>
  </si>
  <si>
    <t>Алексеенко Василиса</t>
  </si>
  <si>
    <t>52-к</t>
  </si>
  <si>
    <t>АНО ДПО "ФИПКиП"</t>
  </si>
  <si>
    <t>"Инновационные технологии организации и контроля качества учебно-воспитательного процесса в коррекционной школе (классе)"</t>
  </si>
  <si>
    <t>29к</t>
  </si>
  <si>
    <t>30к</t>
  </si>
  <si>
    <t>домохозяйство</t>
  </si>
  <si>
    <r>
      <t xml:space="preserve">Приказ об открытии групп продленного дня с указанием часов работы в неделю, численности воспитанников в каждой группе (с указанием источника оплаты – базовая часть ФОТ, стимулирующая часть ФОТ или платные услуги) </t>
    </r>
    <r>
      <rPr>
        <i/>
        <sz val="12"/>
        <color theme="1"/>
        <rFont val="Times New Roman"/>
        <family val="1"/>
        <charset val="204"/>
      </rPr>
      <t>(образец №8)</t>
    </r>
    <r>
      <rPr>
        <sz val="12"/>
        <color theme="1"/>
        <rFont val="Times New Roman"/>
        <family val="1"/>
        <charset val="204"/>
      </rPr>
      <t>.</t>
    </r>
  </si>
  <si>
    <r>
      <t xml:space="preserve">Приказ об открытии специальных групп по медицинским показаниям     </t>
    </r>
    <r>
      <rPr>
        <i/>
        <sz val="12"/>
        <color theme="1"/>
        <rFont val="Times New Roman"/>
        <family val="1"/>
        <charset val="204"/>
      </rPr>
      <t>(образец № 12)</t>
    </r>
    <r>
      <rPr>
        <sz val="12"/>
        <color theme="1"/>
        <rFont val="Times New Roman"/>
        <family val="1"/>
        <charset val="204"/>
      </rPr>
      <t>.</t>
    </r>
  </si>
  <si>
    <r>
      <t xml:space="preserve">Приказы об открытии классов с углубленным изучением предмета, профильных классов, классов ККО, организации ИГО </t>
    </r>
    <r>
      <rPr>
        <i/>
        <sz val="12"/>
        <color theme="1"/>
        <rFont val="Times New Roman"/>
        <family val="1"/>
        <charset val="204"/>
      </rPr>
      <t>(образцы №№13-16)</t>
    </r>
    <r>
      <rPr>
        <sz val="12"/>
        <color theme="1"/>
        <rFont val="Times New Roman"/>
        <family val="1"/>
        <charset val="204"/>
      </rPr>
      <t>.</t>
    </r>
  </si>
  <si>
    <r>
      <t xml:space="preserve">Приказ о комплектовании классов на 2019-2020 уч.год </t>
    </r>
    <r>
      <rPr>
        <i/>
        <sz val="12"/>
        <color theme="1"/>
        <rFont val="Times New Roman"/>
        <family val="1"/>
        <charset val="204"/>
      </rPr>
      <t>(образец №17).</t>
    </r>
  </si>
  <si>
    <r>
      <t xml:space="preserve">Приказ об открытии кружков, с указанием профиля работы кружка и часов работы в неделю (с указанием источника оплаты – базовая часть ФОТ). Комплектование кружков  по состоянию на 5.09.2019г. </t>
    </r>
    <r>
      <rPr>
        <i/>
        <sz val="12"/>
        <color theme="1"/>
        <rFont val="Times New Roman"/>
        <family val="1"/>
        <charset val="204"/>
      </rPr>
      <t>(образец №7)</t>
    </r>
    <r>
      <rPr>
        <sz val="12"/>
        <color theme="1"/>
        <rFont val="Times New Roman"/>
        <family val="1"/>
        <charset val="204"/>
      </rPr>
      <t>.</t>
    </r>
  </si>
  <si>
    <r>
      <t xml:space="preserve">Приказы на установление доплат и надбавок </t>
    </r>
    <r>
      <rPr>
        <b/>
        <i/>
        <sz val="12"/>
        <color theme="1"/>
        <rFont val="Times New Roman"/>
        <family val="1"/>
        <charset val="204"/>
      </rPr>
      <t>учителям, педагогическому и прочему персоналу</t>
    </r>
    <r>
      <rPr>
        <sz val="12"/>
        <color theme="1"/>
        <rFont val="Times New Roman"/>
        <family val="1"/>
        <charset val="204"/>
      </rPr>
      <t>, установленные в соответствии с Положением о распределении компенсационной, стимулирующей части фонда оплаты труда</t>
    </r>
    <r>
      <rPr>
        <i/>
        <sz val="12"/>
        <color theme="1"/>
        <rFont val="Times New Roman"/>
        <family val="1"/>
        <charset val="204"/>
      </rPr>
      <t xml:space="preserve"> (образцы №№ 2-6)</t>
    </r>
    <r>
      <rPr>
        <sz val="12"/>
        <color theme="1"/>
        <rFont val="Times New Roman"/>
        <family val="1"/>
        <charset val="204"/>
      </rPr>
      <t xml:space="preserve"> (молодой специалист, заведование кабинетом, проверка тетрадий, классное руководство, за работу в ночное время)</t>
    </r>
  </si>
  <si>
    <r>
      <t xml:space="preserve">Штатная расстановка с указанием компенсационных и стимулирующих выплат штатным сотрудникам </t>
    </r>
    <r>
      <rPr>
        <i/>
        <sz val="12"/>
        <color theme="1"/>
        <rFont val="Times New Roman"/>
        <family val="1"/>
        <charset val="204"/>
      </rPr>
      <t>(образец №11)</t>
    </r>
    <r>
      <rPr>
        <sz val="12"/>
        <color theme="1"/>
        <rFont val="Times New Roman"/>
        <family val="1"/>
        <charset val="204"/>
      </rPr>
      <t>.</t>
    </r>
  </si>
  <si>
    <t>Приказ о включении в состав аттестуемых на квалификационную категорию в 2020 году. (Список педагогов, претендующих на повышение квалификационной категории, с указанием оклада по оплате труда до прохождения аттестации и после нее, нагрузка аттестуемых педагогов).</t>
  </si>
  <si>
    <t>Кадровые сведения о работниках</t>
  </si>
  <si>
    <t>Приказ о режиме работы воспитателей</t>
  </si>
  <si>
    <t>нагрузка в часах</t>
  </si>
  <si>
    <t>нагрузка в ставках</t>
  </si>
  <si>
    <t>К2, спец. Работы</t>
  </si>
  <si>
    <t>К3, за зване</t>
  </si>
  <si>
    <t>Леонидовна</t>
  </si>
  <si>
    <t>1993</t>
  </si>
  <si>
    <t>1996</t>
  </si>
  <si>
    <t>Центральным РУВД г. Кемерово</t>
  </si>
  <si>
    <t>1994</t>
  </si>
  <si>
    <t>рабочий по КОРЗ
(с обяз электр)</t>
  </si>
  <si>
    <t>кем выдан</t>
  </si>
  <si>
    <t>№1</t>
  </si>
  <si>
    <t>соотв. 1</t>
  </si>
  <si>
    <t>соотв. 2</t>
  </si>
  <si>
    <t>УР</t>
  </si>
  <si>
    <t>пр1</t>
  </si>
  <si>
    <t>пр2</t>
  </si>
  <si>
    <t>ОКЛАД</t>
  </si>
  <si>
    <t>(дворник)</t>
  </si>
  <si>
    <t>(уборщик сл. пом.)</t>
  </si>
  <si>
    <t>пр0</t>
  </si>
  <si>
    <t>молодой специалист, руб.</t>
  </si>
  <si>
    <t>оклад с увел.</t>
  </si>
  <si>
    <t>сумма окладов по должности</t>
  </si>
  <si>
    <t>кабинет</t>
  </si>
  <si>
    <t>монтесори</t>
  </si>
  <si>
    <t>библиотека</t>
  </si>
  <si>
    <t>ЛФК</t>
  </si>
  <si>
    <t>метод. кабинет</t>
  </si>
  <si>
    <t>надбавка за стаж работы</t>
  </si>
  <si>
    <t>Итого ФЗП без РК, руб.</t>
  </si>
  <si>
    <t>Итого ФЗП с РК, руб.</t>
  </si>
  <si>
    <t>ВСЕГО, руб</t>
  </si>
  <si>
    <t>НДФЛ</t>
  </si>
  <si>
    <t>должность основная и совмещаемая</t>
  </si>
  <si>
    <t>ст/ч</t>
  </si>
  <si>
    <t>гПед</t>
  </si>
  <si>
    <t>мПед</t>
  </si>
  <si>
    <t>дПед</t>
  </si>
  <si>
    <t>мОб</t>
  </si>
  <si>
    <t>гОб</t>
  </si>
  <si>
    <t>дОб</t>
  </si>
  <si>
    <t>гТО</t>
  </si>
  <si>
    <t>мТО</t>
  </si>
  <si>
    <t>дТО</t>
  </si>
  <si>
    <t>гПТ</t>
  </si>
  <si>
    <t>мПТ</t>
  </si>
  <si>
    <t xml:space="preserve">Валишина </t>
  </si>
  <si>
    <t>Юлия Валерьевна</t>
  </si>
  <si>
    <t xml:space="preserve">Богданова </t>
  </si>
  <si>
    <t>Ирина Федеровна</t>
  </si>
  <si>
    <t>Папина</t>
  </si>
  <si>
    <t>Ксения Дмитриевна</t>
  </si>
  <si>
    <t>5Б (и) тьют</t>
  </si>
  <si>
    <t>Н.И. Першина</t>
  </si>
  <si>
    <t>И.А. Долгова</t>
  </si>
  <si>
    <t>Т.А. Курмашова</t>
  </si>
  <si>
    <t>Ю.С. Яценко</t>
  </si>
  <si>
    <t>П.Т. Давлятова</t>
  </si>
  <si>
    <t>Л.А. Тупицына</t>
  </si>
  <si>
    <t>Е.Д. Бабичева</t>
  </si>
  <si>
    <t>В.М. Трусова</t>
  </si>
  <si>
    <t>Н.П. Князева</t>
  </si>
  <si>
    <t>И.В. Манигина</t>
  </si>
  <si>
    <t>Е.И. Медведева</t>
  </si>
  <si>
    <t>Г.А. Колоскова</t>
  </si>
  <si>
    <t>Г.Н. Назарова</t>
  </si>
  <si>
    <t>О.А. Хромов</t>
  </si>
  <si>
    <t>В.А. Давыденко</t>
  </si>
  <si>
    <t>В.И. Щеголев</t>
  </si>
  <si>
    <t>Т.Е. Ушкина</t>
  </si>
  <si>
    <t>И.А. Агеева</t>
  </si>
  <si>
    <t>Л.В. Тихонова</t>
  </si>
  <si>
    <t>А.А. Полотебнов</t>
  </si>
  <si>
    <t>Т.А. Якубовская</t>
  </si>
  <si>
    <t>ФИО_сокр</t>
  </si>
  <si>
    <t>Давлятовой Полины Тухтаевны</t>
  </si>
  <si>
    <t>Колосковой Галины Александровны</t>
  </si>
  <si>
    <t>учителя</t>
  </si>
  <si>
    <t>воспитателя</t>
  </si>
  <si>
    <t>педагога-организатора</t>
  </si>
  <si>
    <t>Е.А. Савинцевой</t>
  </si>
  <si>
    <t>А.В. Толкачевой</t>
  </si>
  <si>
    <t>И.Б. Лебедевой</t>
  </si>
  <si>
    <t>П.Т. Давлятовой</t>
  </si>
  <si>
    <t>Г.А. Колосковой</t>
  </si>
  <si>
    <t>машиниста по стирке белья</t>
  </si>
  <si>
    <t>кухонного рабочего</t>
  </si>
  <si>
    <t>сторожа</t>
  </si>
  <si>
    <t>вахтера</t>
  </si>
  <si>
    <t>рабочего по КОРЗ</t>
  </si>
  <si>
    <t>уборщика служебных помещений</t>
  </si>
  <si>
    <t>наставник, руб</t>
  </si>
  <si>
    <t>Н.И. Першиной</t>
  </si>
  <si>
    <t>М.А. Жихаревой</t>
  </si>
  <si>
    <t>Л.Л. Журавлевой</t>
  </si>
  <si>
    <t>И.А. Долговой</t>
  </si>
  <si>
    <t>Л.А. Корякиной</t>
  </si>
  <si>
    <t>Т.А. Курмашовой</t>
  </si>
  <si>
    <t>Е.С. Шишовой</t>
  </si>
  <si>
    <t>Л.А. Тупицыной</t>
  </si>
  <si>
    <t>Е.Д. Бабичевой</t>
  </si>
  <si>
    <t>В.М. Трусовой</t>
  </si>
  <si>
    <t>Н.П. Князевой</t>
  </si>
  <si>
    <t>Т.А. Якубовской</t>
  </si>
  <si>
    <t>Н.А. Пьянковой</t>
  </si>
  <si>
    <t>А.А. Полотебнова</t>
  </si>
  <si>
    <t>Л.В. Тихоновой</t>
  </si>
  <si>
    <t>И.А. Агеевой</t>
  </si>
  <si>
    <t>Т.Е. Ушкиной</t>
  </si>
  <si>
    <t>В.И. Щеголева</t>
  </si>
  <si>
    <t>О.А. Хромова</t>
  </si>
  <si>
    <t>Л.В. Шарцевой</t>
  </si>
  <si>
    <t>Г.Н. Назаровой</t>
  </si>
  <si>
    <t>Н.В. Бакшановой</t>
  </si>
  <si>
    <t>И.В. Манигиной</t>
  </si>
  <si>
    <t>Е.И. Медведевой</t>
  </si>
  <si>
    <t>З.А. Дятловой</t>
  </si>
  <si>
    <t>З.А. Дятлова</t>
  </si>
  <si>
    <t>№ л.д.</t>
  </si>
  <si>
    <t>дата составления л.д.</t>
  </si>
  <si>
    <t>ФИО</t>
  </si>
  <si>
    <t>табель</t>
  </si>
  <si>
    <t>нагрузка в ставках т.г.</t>
  </si>
  <si>
    <t>общее кол-во часов т.г.</t>
  </si>
  <si>
    <t>педагогический прсонал</t>
  </si>
  <si>
    <t>прочий педагогический прсонал</t>
  </si>
  <si>
    <t>обслуживающий прсонал</t>
  </si>
  <si>
    <t>Отделом УФМС России обслуживающий прсонал КО в Ленинском р-не г. Кемерово</t>
  </si>
  <si>
    <t>кобслуживающий прсоналия</t>
  </si>
  <si>
    <t>учебно-вспомогательный прсонал</t>
  </si>
  <si>
    <t>административно-управленческий прсонал</t>
  </si>
  <si>
    <t>учитель-логопед</t>
  </si>
  <si>
    <t>педагог дополнительного образования</t>
  </si>
  <si>
    <t xml:space="preserve"> до МРОТ</t>
  </si>
  <si>
    <t>"Олигофренопедагогика"</t>
  </si>
  <si>
    <t>"Логопедия"</t>
  </si>
  <si>
    <t>ЧОУ ДПО "ИПКиПП"</t>
  </si>
  <si>
    <t>ЧОУ ДПО "ИПКиПП", СПб</t>
  </si>
  <si>
    <t>«Особенности логопедической работы с детьми с расстройствами аутистического спектра»</t>
  </si>
  <si>
    <t>"Педагог-психолог"</t>
  </si>
  <si>
    <t>учитель и логопед вспомогательной школы и олигофренопедагог дошкольных учреждений</t>
  </si>
  <si>
    <t>Московский ОЛ и ОТКЗ 
гос. пед. институт</t>
  </si>
  <si>
    <t>"Специальное (дефектологическое) 
образование: Олигофренопедагогика"</t>
  </si>
  <si>
    <t>уч. группа2</t>
  </si>
  <si>
    <t>кабинет5/2</t>
  </si>
  <si>
    <t>1В (и) доп тьют,
1В (и) доп</t>
  </si>
  <si>
    <t>№ приказа департамента</t>
  </si>
  <si>
    <t>Давлятову Полину Тухтаевну</t>
  </si>
  <si>
    <t>место рождения</t>
  </si>
  <si>
    <t>г. Кемерово</t>
  </si>
  <si>
    <t>«Психолого-педагогические аспекты профессиональной компетентности педагогических работников в условиях реализации ФГОС»</t>
  </si>
  <si>
    <t>Данил</t>
  </si>
  <si>
    <t>104205  0045975</t>
  </si>
  <si>
    <t>ГОО "Кузбасский РЦППМС"</t>
  </si>
  <si>
    <t>почетная грамота министерства</t>
  </si>
  <si>
    <t>собственное желание</t>
  </si>
  <si>
    <t>91-к</t>
  </si>
  <si>
    <t>108-к</t>
  </si>
  <si>
    <t>"Актуальные вопросы профессионального развития педагогов дополнительного образования, педагогов-организаторов"</t>
  </si>
  <si>
    <t>0086681</t>
  </si>
  <si>
    <t>"Современные технологии коррекции и развития речи и мышления у детей с ограниченными возможностями здоровья (с учетом требований ФГОС)"</t>
  </si>
  <si>
    <t>Жихарев</t>
  </si>
  <si>
    <t>Сергей Михайлович</t>
  </si>
  <si>
    <t>Жихарев Сергей Михайлович</t>
  </si>
  <si>
    <t>Михайлович</t>
  </si>
  <si>
    <t>Шелепова</t>
  </si>
  <si>
    <t>2020</t>
  </si>
  <si>
    <t>ДОПОЛНИТЕЛЬНЫЕ ОБЯЗАТЕЛЬНЫЕ СВЕДЕНИЯ</t>
  </si>
  <si>
    <t>Фамилия, имя, отчество</t>
  </si>
  <si>
    <t>Пол</t>
  </si>
  <si>
    <t>жен.</t>
  </si>
  <si>
    <t>Количество детей</t>
  </si>
  <si>
    <t>(иждивенцев)</t>
  </si>
  <si>
    <t>Дата рождения</t>
  </si>
  <si>
    <t>Место рождения</t>
  </si>
  <si>
    <r>
      <rPr>
        <b/>
        <sz val="12"/>
        <rFont val="Arial Cyr"/>
        <charset val="204"/>
      </rPr>
      <t xml:space="preserve">город </t>
    </r>
    <r>
      <rPr>
        <sz val="12"/>
        <rFont val="Arial Cyr"/>
        <charset val="204"/>
      </rPr>
      <t>(село, деревня)</t>
    </r>
  </si>
  <si>
    <t>район</t>
  </si>
  <si>
    <r>
      <t>область</t>
    </r>
    <r>
      <rPr>
        <sz val="12"/>
        <rFont val="Arial Cyr"/>
        <charset val="204"/>
      </rPr>
      <t xml:space="preserve"> (край …)</t>
    </r>
  </si>
  <si>
    <t>страна</t>
  </si>
  <si>
    <t>Адрес по прописке</t>
  </si>
  <si>
    <t>индекс</t>
  </si>
  <si>
    <t>Вид документа, удостоверяющего личность</t>
  </si>
  <si>
    <t>паспорт гражданина РФ</t>
  </si>
  <si>
    <t>Серия</t>
  </si>
  <si>
    <t xml:space="preserve">номер   </t>
  </si>
  <si>
    <t>код подразделения</t>
  </si>
  <si>
    <t xml:space="preserve"> дата выдачи  </t>
  </si>
  <si>
    <t>Номер страхового свидетельства</t>
  </si>
  <si>
    <t>(11 знаков)</t>
  </si>
  <si>
    <t>ИНН физического лица</t>
  </si>
  <si>
    <t>(12 знаков)</t>
  </si>
  <si>
    <t>Сведения о льготном стаже</t>
  </si>
  <si>
    <t>Последняя дата увольнения по трудовой книжке</t>
  </si>
  <si>
    <t>Табельный номер</t>
  </si>
  <si>
    <t xml:space="preserve">Член профсоюза   </t>
  </si>
  <si>
    <t>Код матер.ответственности</t>
  </si>
  <si>
    <t>Инвалидность</t>
  </si>
  <si>
    <t>муж.</t>
  </si>
  <si>
    <t>число    месяц    год</t>
  </si>
  <si>
    <r>
      <t>Общий трудовой стаж</t>
    </r>
    <r>
      <rPr>
        <sz val="8"/>
        <rFont val="Arial Cyr"/>
        <charset val="204"/>
      </rPr>
      <t xml:space="preserve"> (на дату приема)</t>
    </r>
  </si>
  <si>
    <t>Кем выдан</t>
  </si>
  <si>
    <t>Дата прописки</t>
  </si>
  <si>
    <t>да</t>
  </si>
  <si>
    <t xml:space="preserve">  населенный пункт, улица, дом, квартира</t>
  </si>
  <si>
    <t>число  месяц   год</t>
  </si>
  <si>
    <t>жен., муж.</t>
  </si>
  <si>
    <t>Оксана Сергеевна</t>
  </si>
  <si>
    <t>г. Кемерово, пр. Химиков, 19А-46</t>
  </si>
  <si>
    <t>8-951-182-4937</t>
  </si>
  <si>
    <t>057-780-280-92</t>
  </si>
  <si>
    <t>420502218220</t>
  </si>
  <si>
    <t>Иркутский гос. пед. интститут</t>
  </si>
  <si>
    <t>учитель вспомогательной школы</t>
  </si>
  <si>
    <t>РВ №519827</t>
  </si>
  <si>
    <t>ВК: АТ-III №8071225
ВТ №3234487</t>
  </si>
  <si>
    <t>счет в банке</t>
  </si>
  <si>
    <t>номер карты</t>
  </si>
  <si>
    <t>40817810426006511391</t>
  </si>
  <si>
    <t>с. Ново-Георгиевка Октябрьского р-на Приморский край</t>
  </si>
  <si>
    <t>40817810526003459327</t>
  </si>
  <si>
    <t>053-973-115 71</t>
  </si>
  <si>
    <t>420509793807</t>
  </si>
  <si>
    <t>г. Кемерово, ул. Ноградская, 6-1</t>
  </si>
  <si>
    <t>дер. Березовка Барзасского р-на Кемеровской обл.</t>
  </si>
  <si>
    <t>40817810026003459306</t>
  </si>
  <si>
    <t>420509787641</t>
  </si>
  <si>
    <t>030-458-212 14</t>
  </si>
  <si>
    <t>ЦЕНТРАЛЬНЫМ РУВД Г. КЕМЕРОВО</t>
  </si>
  <si>
    <t>Отделом УФМС России по Кемеровской обл. в Ленинском р-не г. Кемерово</t>
  </si>
  <si>
    <t>с. Горно Беловского р-на Кемеровской обл.</t>
  </si>
  <si>
    <t>ЛЕНИНСКИМ РОВД Г. КЕМЕРОВО</t>
  </si>
  <si>
    <t>40817810326003459307</t>
  </si>
  <si>
    <t>051-180-445 17</t>
  </si>
  <si>
    <t>420507214483</t>
  </si>
  <si>
    <t>ОТДЕЛОМ УФМС РОССИИ ПО КЕМЕРОВСКОЙ ОБЛ. В КИРОВСКОМ Р-НЕ Г. КЕМЕРОВО</t>
  </si>
  <si>
    <t>ОТДЕЛОМ УФМС РОССИИ ПО КЕМЕРОВСКОЙ ОБЛ. В ЗАВОДСКОМ Р-НЕ Г. КЕМЕРОВО</t>
  </si>
  <si>
    <t>с. Озинки Озинского р-на Саратовской обл.</t>
  </si>
  <si>
    <t>УВД ЦЕНТРАЛЬНОГО Р-НА Г. КЕМЕРОВО</t>
  </si>
  <si>
    <t>г. Кемерово, пр. Октябрьский, 25-18</t>
  </si>
  <si>
    <t>033-134-672 15</t>
  </si>
  <si>
    <t>420506350123</t>
  </si>
  <si>
    <t>40817810826003459344</t>
  </si>
  <si>
    <t>г. Калтан Кемеровской обл.</t>
  </si>
  <si>
    <t>г. Кемерово, пр. Ленинградский, 38-132</t>
  </si>
  <si>
    <t>035-473-396 62</t>
  </si>
  <si>
    <t>420512229245</t>
  </si>
  <si>
    <t>40817810826003459331</t>
  </si>
  <si>
    <t>портная</t>
  </si>
  <si>
    <t>ГПТУ №56</t>
  </si>
  <si>
    <t>11 классов</t>
  </si>
  <si>
    <t>Отделение УФМС России по Кемеровской обл. в Кемеровском р-не</t>
  </si>
  <si>
    <t>г. Кемерово, пр. Химиков, 19-110</t>
  </si>
  <si>
    <t>40817810426005963843</t>
  </si>
  <si>
    <t>программа переподготовки</t>
  </si>
  <si>
    <t>название ОУ переподготовки</t>
  </si>
  <si>
    <t>ОТДЕЛОМ УФМС РОССИИ ПО КЕМЕРОВСКОЙ ОБЛ. В ЛЕНИНСКОМ Р-НЕ Г.КЕМЕРОВО</t>
  </si>
  <si>
    <t>г. Кемерово, пр. Ленинградский, 13-4</t>
  </si>
  <si>
    <t>049-434-412 65</t>
  </si>
  <si>
    <t>420517285028</t>
  </si>
  <si>
    <t>40817810926003459341</t>
  </si>
  <si>
    <t>г. Кемерово, пр. Ленинградский, 25А-48</t>
  </si>
  <si>
    <t>г. Самарканд Узбекской ССР</t>
  </si>
  <si>
    <t>40817810032219083278</t>
  </si>
  <si>
    <t>г. Кемерово, ул. Аллейная, 9А-167</t>
  </si>
  <si>
    <t>156-251-308 48</t>
  </si>
  <si>
    <t>420546931357</t>
  </si>
  <si>
    <t>40817810426003496600</t>
  </si>
  <si>
    <t>420509612634</t>
  </si>
  <si>
    <t>030-458-239 25</t>
  </si>
  <si>
    <t>г. Кемерово, ул. Федоровского, 8-16</t>
  </si>
  <si>
    <t>с. БелогородкаМариинского р-на Кемеровской обл.</t>
  </si>
  <si>
    <t>с/з Топарский Мичуринский р-н Карагандинская обл. Казахстан</t>
  </si>
  <si>
    <t>г. Кемерово, пр. Октябрьский, 103-267</t>
  </si>
  <si>
    <t>420509614712</t>
  </si>
  <si>
    <t>030-458-236 22</t>
  </si>
  <si>
    <t>40817810426003459317</t>
  </si>
  <si>
    <t>40817810826003459289</t>
  </si>
  <si>
    <t>г. Таштагол Кемеровской обл.</t>
  </si>
  <si>
    <t>ЛЕНИНСКИЙ РОВД Г. КЕМЕРОВО</t>
  </si>
  <si>
    <t>свид-во</t>
  </si>
  <si>
    <t>Отделом УФМС России по Кемеровской обл. в Заводском р-не г. Кемерово</t>
  </si>
  <si>
    <t>ОТДЕЛЕНИЕМ УФМС РОССИИ ПО КЕМЕРОВСКОЙ ОБЛ. В РУДНИЧНОМ Р-НЕ Г. КЕМЕРОВО</t>
  </si>
  <si>
    <t>г. Кемерово, ул. Береговая, 44</t>
  </si>
  <si>
    <t>40817810626003459324</t>
  </si>
  <si>
    <t>423400280023</t>
  </si>
  <si>
    <t>037-689-627 12</t>
  </si>
  <si>
    <t>г. Кемерово, пр. Ленина, 139Б-45</t>
  </si>
  <si>
    <t>8-951-593-1212</t>
  </si>
  <si>
    <t>420507423991</t>
  </si>
  <si>
    <t>033-495-653 64</t>
  </si>
  <si>
    <t>40817810926004282423</t>
  </si>
  <si>
    <t>школа №80</t>
  </si>
  <si>
    <t>г. Кемерово, пр. Ленинградский, 24-410</t>
  </si>
  <si>
    <t>8-951-574-3586</t>
  </si>
  <si>
    <t>420540204115</t>
  </si>
  <si>
    <t>139-182-898 99</t>
  </si>
  <si>
    <t>40817810326005313409</t>
  </si>
  <si>
    <t>А №580034</t>
  </si>
  <si>
    <t>с. Зарубино Топкинского р-на Кемеровской обл.</t>
  </si>
  <si>
    <t>г. Кемерово, пр. Ленинградский, 51-33</t>
  </si>
  <si>
    <t>40817810626004001399</t>
  </si>
  <si>
    <t>спец</t>
  </si>
  <si>
    <t>МБОУ ДПО "НМЦ"</t>
  </si>
  <si>
    <t>г. Новосибирск</t>
  </si>
  <si>
    <t>ОВД ЗАВОДСКОГО Р-НА Г. КЕМЕРОВО</t>
  </si>
  <si>
    <t>г. Кемерово, ул. Рукавишникова, 42-11</t>
  </si>
  <si>
    <t>030-458-215 17</t>
  </si>
  <si>
    <t>420509615064</t>
  </si>
  <si>
    <t>40817810126003479590</t>
  </si>
  <si>
    <t>Новосибирское областное медицинское училище №1</t>
  </si>
  <si>
    <t>фельдшер общего профиля</t>
  </si>
  <si>
    <t>З №025425</t>
  </si>
  <si>
    <t>ГБОУ СПО "Кемеровский областной медицинский колледж"</t>
  </si>
  <si>
    <t>сертификат "Диетология"</t>
  </si>
  <si>
    <t>А №3259367</t>
  </si>
  <si>
    <t>40817810826003904954</t>
  </si>
  <si>
    <t>420534005873</t>
  </si>
  <si>
    <t>114-132-697 16</t>
  </si>
  <si>
    <t>г. Кемерово, ул. Достоевского, 7</t>
  </si>
  <si>
    <t>Кемеровский архитектурно-строительный техникум</t>
  </si>
  <si>
    <t>архитектура</t>
  </si>
  <si>
    <t>техник-архитектор</t>
  </si>
  <si>
    <t>ДТ-I №533142</t>
  </si>
  <si>
    <t>с. Н-Алексеевка Энб-Казахского р-на Алма-Атинской обл.</t>
  </si>
  <si>
    <t>420510296493</t>
  </si>
  <si>
    <t>40817810526006512562</t>
  </si>
  <si>
    <t>039-707-886 01</t>
  </si>
  <si>
    <t>г. Кемерово, Комсомольский проезд, 7-93</t>
  </si>
  <si>
    <t>прессовщик изделий из пластмасс</t>
  </si>
  <si>
    <t>прессовщик</t>
  </si>
  <si>
    <t>техническое училище №77 г. Кемерово</t>
  </si>
  <si>
    <t>В №906789</t>
  </si>
  <si>
    <t>г. Кемерово, туп. Линейный 11, 21-1</t>
  </si>
  <si>
    <t>Миграционным пунктом №1 отдела УФМС России по Кемеровской обл. в Заводском р-не г. Кемерово</t>
  </si>
  <si>
    <t>40817810832219082314</t>
  </si>
  <si>
    <t>ЛЕНИНСКИМ РОВД Г. КЕМЕРОВА</t>
  </si>
  <si>
    <t>40817810326005956264</t>
  </si>
  <si>
    <t>Гелестинова Расима Фахартиновна</t>
  </si>
  <si>
    <t>С.М. Жихарев</t>
  </si>
  <si>
    <t>Р.Ф. Гелестинова</t>
  </si>
  <si>
    <t>Р.Ф. Гелестиновой</t>
  </si>
  <si>
    <t>с. Благовещенское г. Березовский Кемеровской обл.</t>
  </si>
  <si>
    <t>Отделением УФМС России по Кемеровской обл. в Рудничном р-не г. Кемерово</t>
  </si>
  <si>
    <t>г. Кемерово, пр. Ленинградский, 33-27</t>
  </si>
  <si>
    <t>8-951-854-8820</t>
  </si>
  <si>
    <t>420519082489</t>
  </si>
  <si>
    <t>078-697-411-34</t>
  </si>
  <si>
    <t>Гелестинова</t>
  </si>
  <si>
    <t>Расима</t>
  </si>
  <si>
    <t>Фахартиновна</t>
  </si>
  <si>
    <t>ПУ №85</t>
  </si>
  <si>
    <t>АБ №515404</t>
  </si>
  <si>
    <t>09-к</t>
  </si>
  <si>
    <t>ЧОУ ДПО "АПК и ПП"</t>
  </si>
  <si>
    <t>"Дефектология"</t>
  </si>
  <si>
    <t>2202200260503493</t>
  </si>
  <si>
    <t>Расима Фахартиновна</t>
  </si>
  <si>
    <t>г. Кемерово, ул. Волгоградская, 17-31</t>
  </si>
  <si>
    <t>Бабчиева</t>
  </si>
  <si>
    <t>Пьянкова</t>
  </si>
  <si>
    <t xml:space="preserve">МЦДО ООО "Бакалавр- Магистр" </t>
  </si>
  <si>
    <t>196</t>
  </si>
  <si>
    <t>МЦД ООО "Бакалавр-Магистр"</t>
  </si>
  <si>
    <t xml:space="preserve">«Классный руководитель в начальной школе. Инновационные технологии формирования социально-личностных компетенций у школьников в условиях реализации ФГОС НОО» </t>
  </si>
  <si>
    <t>157</t>
  </si>
  <si>
    <t>«Организация ои содержание логопедической работы с детьми с умтвенной отсталостью (интеллектуальными нарушениями) в условиях реализации ФГОС»</t>
  </si>
  <si>
    <t>169</t>
  </si>
  <si>
    <t>440</t>
  </si>
  <si>
    <t>С.В. Криковцову</t>
  </si>
  <si>
    <t>директору</t>
  </si>
  <si>
    <t>учителю</t>
  </si>
  <si>
    <t>воспитателю</t>
  </si>
  <si>
    <t>медицинской сестре диетической</t>
  </si>
  <si>
    <t>повару</t>
  </si>
  <si>
    <t>сторожу</t>
  </si>
  <si>
    <t>уборщику служебных помещений</t>
  </si>
  <si>
    <t>кухонному рабочему</t>
  </si>
  <si>
    <t>рабочему по КОРЗ</t>
  </si>
  <si>
    <t>дворнику</t>
  </si>
  <si>
    <t>педагогу-психологу</t>
  </si>
  <si>
    <t>В.И. Щеголеву</t>
  </si>
  <si>
    <t>педагогу-организатору</t>
  </si>
  <si>
    <t>А.А. Полотебнову</t>
  </si>
  <si>
    <t>С.М. Жихареву</t>
  </si>
  <si>
    <t>лишее от ставки</t>
  </si>
  <si>
    <t>фио сотрудника</t>
  </si>
  <si>
    <t>Специальное (дефектологическое)_x000D_
образование: Олигофренопедагогика</t>
  </si>
  <si>
    <t>"Менеджмент в образовании в условиях реализации ФГОС"</t>
  </si>
  <si>
    <t>маг</t>
  </si>
  <si>
    <t>Светличная</t>
  </si>
  <si>
    <t>Михеева Инна Александровна</t>
  </si>
  <si>
    <t>Михеева</t>
  </si>
  <si>
    <t>г. Кемерово, пр. Ленинградский, 16-71</t>
  </si>
  <si>
    <t>8-951-167-2261</t>
  </si>
  <si>
    <t>031-455-875-42</t>
  </si>
  <si>
    <t>420504936642</t>
  </si>
  <si>
    <t>ДВС №0691692</t>
  </si>
  <si>
    <t>ПП-1 №048236</t>
  </si>
  <si>
    <t>420512219840</t>
  </si>
  <si>
    <t>052-602-943-35</t>
  </si>
  <si>
    <t>8-913-291-0212</t>
  </si>
  <si>
    <t>г. Кемерово, ул. Красная, 18-21</t>
  </si>
  <si>
    <t>ОВД Заводского р-на г. Кемерово</t>
  </si>
  <si>
    <t>ТК: АТ-III №7260908
ВК: ВТ №7451708</t>
  </si>
  <si>
    <t>И.А. Михеева</t>
  </si>
  <si>
    <t>И.А. Михеевой</t>
  </si>
  <si>
    <t>И.К. Головачевой</t>
  </si>
  <si>
    <t>С.М. Жихарева</t>
  </si>
  <si>
    <t>Д.п._осн_должн</t>
  </si>
  <si>
    <t>Д.п._сокр
(дать кому?)</t>
  </si>
  <si>
    <t>М.А. Жихареву</t>
  </si>
  <si>
    <t>Л.Л. Журавлеву</t>
  </si>
  <si>
    <t>Л.А. Корякину</t>
  </si>
  <si>
    <t>И.Б. Лебедеву</t>
  </si>
  <si>
    <t>Е.А. Савинцеву</t>
  </si>
  <si>
    <t>Е.С. Шишову</t>
  </si>
  <si>
    <t>Л.А. Тупицыну</t>
  </si>
  <si>
    <t>Н.П. Князеву</t>
  </si>
  <si>
    <t>Н.В. Бакшанову</t>
  </si>
  <si>
    <t>И.В. Манигину</t>
  </si>
  <si>
    <t>Е.И. Медведеву</t>
  </si>
  <si>
    <t>Л.В. Шарцеву</t>
  </si>
  <si>
    <t>А.В. Толкачеву</t>
  </si>
  <si>
    <t>Л.В. Тихонову</t>
  </si>
  <si>
    <t>Н.А. Пьянкову</t>
  </si>
  <si>
    <t>Р.Ф. Гелестинову</t>
  </si>
  <si>
    <t>И.А. Михееву</t>
  </si>
  <si>
    <t>И.К. Головачеву</t>
  </si>
  <si>
    <t>В.п._ФИО (винить кого?)</t>
  </si>
  <si>
    <t>В.п._должн (винить кого?)</t>
  </si>
  <si>
    <t>директора</t>
  </si>
  <si>
    <t>дворника</t>
  </si>
  <si>
    <t>зам. директора по УР</t>
  </si>
  <si>
    <t>медицинскую сестру диетическую</t>
  </si>
  <si>
    <t>педагога-психолога</t>
  </si>
  <si>
    <t>повара</t>
  </si>
  <si>
    <t>ТК: АТ-IV
№3156301</t>
  </si>
  <si>
    <t>С.В. Криковцова</t>
  </si>
  <si>
    <t>г. Кемерово, ул. Тухачевского, 31А-139</t>
  </si>
  <si>
    <t>член профс</t>
  </si>
  <si>
    <t>4Б (и)</t>
  </si>
  <si>
    <t>6А</t>
  </si>
  <si>
    <t>9А (и)</t>
  </si>
  <si>
    <t>фамилия</t>
  </si>
  <si>
    <t>фам</t>
  </si>
  <si>
    <t>отчетсво</t>
  </si>
  <si>
    <t>за совмещение %</t>
  </si>
  <si>
    <t>за увеличение объема работ, РЗО %</t>
  </si>
  <si>
    <t>за неблагоприятные условия труда %</t>
  </si>
  <si>
    <t>за работу в ночное время %</t>
  </si>
  <si>
    <t>за проверку тетрадей %</t>
  </si>
  <si>
    <t>за заведование кабинетами %</t>
  </si>
  <si>
    <t>за методические объединения %</t>
  </si>
  <si>
    <t>за совмещение, руб</t>
  </si>
  <si>
    <t>за увеличение объема работ, РЗО, руб</t>
  </si>
  <si>
    <t>неблагоприятные условия труда, руб</t>
  </si>
  <si>
    <t>за работу в ночное время, руб</t>
  </si>
  <si>
    <t>за проверку тетрадей, руб</t>
  </si>
  <si>
    <t>за заведование кабинетами, руб</t>
  </si>
  <si>
    <t>за методические объединения, руб</t>
  </si>
  <si>
    <t>надбавка за интенсивность, руб</t>
  </si>
  <si>
    <t>г01.09.20_Общ</t>
  </si>
  <si>
    <t>м01.09.20_Общ</t>
  </si>
  <si>
    <t>д01.09.20_Общ</t>
  </si>
  <si>
    <t>г01.09.20_Пед</t>
  </si>
  <si>
    <t>м01.09.20_Пед</t>
  </si>
  <si>
    <t>д01.09.20_Пед</t>
  </si>
  <si>
    <t>уборщик служебных помещений</t>
  </si>
  <si>
    <t>1 «Б» (и)</t>
  </si>
  <si>
    <t>Кузнецов Антон</t>
  </si>
  <si>
    <t>7 «В» (и)</t>
  </si>
  <si>
    <t>Сагиль Иван</t>
  </si>
  <si>
    <t>5 «А»</t>
  </si>
  <si>
    <t>Красная Анна</t>
  </si>
  <si>
    <t>7 «А» (и)</t>
  </si>
  <si>
    <t>Землянко Андрей</t>
  </si>
  <si>
    <t>2 «Б» (и)</t>
  </si>
  <si>
    <t>Тарасов Антон</t>
  </si>
  <si>
    <t>Трусов Никита</t>
  </si>
  <si>
    <t xml:space="preserve"> Калииновский Сергей</t>
  </si>
  <si>
    <t>Чухваров Никита</t>
  </si>
  <si>
    <t>Яцына Евгений</t>
  </si>
  <si>
    <t>филолог, преподаватель русского языка и литературы</t>
  </si>
  <si>
    <t>УВ №357675</t>
  </si>
  <si>
    <t>повар 4 разряда</t>
  </si>
  <si>
    <t>Краснянский Виктор Андреевич</t>
  </si>
  <si>
    <t>г. Аягуз Семипалатинской обл. Респ. Казахстан</t>
  </si>
  <si>
    <t>Отделом УФМС России по Кемеровской обл. в Центральном р-не г. Кемерово</t>
  </si>
  <si>
    <t>г. Кемерово, ул. Волгоградская, 21А-8</t>
  </si>
  <si>
    <t>8-951-619-1691</t>
  </si>
  <si>
    <t>154-514-363-51</t>
  </si>
  <si>
    <t>420543735516</t>
  </si>
  <si>
    <t>психолог</t>
  </si>
  <si>
    <t>104224 №0935583</t>
  </si>
  <si>
    <t>"Социально-психологическое тестирование по единой методике: проведение и использование результатов в коррекционной и профилактической работе педагога-психолога"</t>
  </si>
  <si>
    <t>190752</t>
  </si>
  <si>
    <t>116-к</t>
  </si>
  <si>
    <t>ТК: ТК-IV №2770615</t>
  </si>
  <si>
    <t>Краснянский</t>
  </si>
  <si>
    <t>Виктор Андреевич</t>
  </si>
  <si>
    <t>В.А. Краснянскому</t>
  </si>
  <si>
    <t>В.А. Краснянского</t>
  </si>
  <si>
    <t>В.А. Краснянский</t>
  </si>
  <si>
    <t>Виктор</t>
  </si>
  <si>
    <t>Андреевич</t>
  </si>
  <si>
    <t>баллы, руб</t>
  </si>
  <si>
    <t>"учитель" начальных классов специализация "Русский язык и литература в 5-9 классах"</t>
  </si>
  <si>
    <t>учитель (логопедические занятия)</t>
  </si>
  <si>
    <t>учитель (обучение на дому)</t>
  </si>
  <si>
    <t>за классное руководство, руб</t>
  </si>
  <si>
    <t>70-ВС</t>
  </si>
  <si>
    <t>А.З. Белоусовой</t>
  </si>
  <si>
    <t>А.З. Белоусову</t>
  </si>
  <si>
    <t>Белоусова</t>
  </si>
  <si>
    <t>Зуфаровна</t>
  </si>
  <si>
    <t>с. Абай Келесского р-на Чимкентской обл.</t>
  </si>
  <si>
    <t>г. Кемерово, пр. Комсомольский, 69-13</t>
  </si>
  <si>
    <t>8-923-618-2880</t>
  </si>
  <si>
    <t>046-992-866-21</t>
  </si>
  <si>
    <t>420527507978</t>
  </si>
  <si>
    <t>Кузбасский гос. технич. университет</t>
  </si>
  <si>
    <t>ДВС №1900524</t>
  </si>
  <si>
    <t>ТК: ТК
№ 2905529</t>
  </si>
  <si>
    <t>21</t>
  </si>
  <si>
    <t>122-к</t>
  </si>
  <si>
    <t>МЦДО ООО "Бакалавр-магистр"</t>
  </si>
  <si>
    <t>475-МЦДО</t>
  </si>
  <si>
    <t>ГОБУ ДПО "КОУМЦ по ГО и ЧС"</t>
  </si>
  <si>
    <t>Руководитель НАСФ (на 5 лет)</t>
  </si>
  <si>
    <t>07-2</t>
  </si>
  <si>
    <t>Танцырев Даниил</t>
  </si>
  <si>
    <t>"Обеспечение безопасности образовательного учреждения"</t>
  </si>
  <si>
    <t>"Олигофренопедагогика: воспитание и обучение детей с нарушением интеллекта в условиях реализации ФГОС"</t>
  </si>
  <si>
    <t>Беловское мед. училище</t>
  </si>
  <si>
    <t>медсестра</t>
  </si>
  <si>
    <t>Ш №169104</t>
  </si>
  <si>
    <t>ФГБОУ ВО "КемГУ"</t>
  </si>
  <si>
    <t>"Технологии фронтед разработки (с учетом стандарта Ворлдскиллс по компетенции "Веб-дизайн и разработка")"</t>
  </si>
  <si>
    <t>г. Кемерово, ул. Космическая, 16/1-28</t>
  </si>
  <si>
    <t>Психолого-педагогическое образование</t>
  </si>
  <si>
    <t>«Совершенствование компетентности библиотечных специалистов в условиях реализации ФГОС НОО, ФГОС ООО, ФГОС СОО»</t>
  </si>
  <si>
    <t>64094/2021</t>
  </si>
  <si>
    <t>54091/2021</t>
  </si>
  <si>
    <t>Егорова</t>
  </si>
  <si>
    <t>г. Белово</t>
  </si>
  <si>
    <t>2021</t>
  </si>
  <si>
    <t>Надежда Геннадьевна</t>
  </si>
  <si>
    <t>А.Г. Тебенькову</t>
  </si>
  <si>
    <t>А.Г. Тебенькова</t>
  </si>
  <si>
    <t>Тебеньков</t>
  </si>
  <si>
    <t>Геннадьевич</t>
  </si>
  <si>
    <t>36-к</t>
  </si>
  <si>
    <t>С.А. Кызиной</t>
  </si>
  <si>
    <t>С.А. Кызину</t>
  </si>
  <si>
    <t>Кызина</t>
  </si>
  <si>
    <t>Отделение УФМС России по Кемеровской области в Кемеровском р-не</t>
  </si>
  <si>
    <t>8-913-310-0833</t>
  </si>
  <si>
    <t>126-254-938-60</t>
  </si>
  <si>
    <t>423401038064</t>
  </si>
  <si>
    <t>15</t>
  </si>
  <si>
    <t>37-к</t>
  </si>
  <si>
    <t>ТК: ТК-I 
№3462780</t>
  </si>
  <si>
    <t>г. Кемерово, ул. Инженерная, 20А-6</t>
  </si>
  <si>
    <t>137-690-924-97</t>
  </si>
  <si>
    <t>420536925555</t>
  </si>
  <si>
    <t>2 Отделом милиции ОВД Заводского р-на г. Кемерова</t>
  </si>
  <si>
    <t>МЦДО ООО "Бакалавр-Магистр"
АНО ДПО «Приволжский центр профессионального обучения»
КОУМЦ по ГО и ЧС</t>
  </si>
  <si>
    <t>"Инновационные технологии управления профессионально-педагогической деятельностью учителей начальной и средней школы в условиях ФГОС"
«Охрана труда для руководителей и специалистов»
Пожарно-технический минимум для руководителей и ответственных за пожарную безопасность дошкольных учреждений и общеобразовательных школ»
"Заместитель руководителя образовательной организации" (5 лет)</t>
  </si>
  <si>
    <t>144
40
16
24</t>
  </si>
  <si>
    <t>22.10.2020
16.11.2020
16.11.2020
25.03.2021</t>
  </si>
  <si>
    <t>Алексей Геннадьевич</t>
  </si>
  <si>
    <t>ЧОУ ДПО "ИПКиПП"
АНО "НИИДПО "</t>
  </si>
  <si>
    <t>"Прикладной анализ  поведения (ABA-терапия): коррекция поведенческих растройств и развитие адаптивных форм поведения"</t>
  </si>
  <si>
    <t>Ленинский р-н</t>
  </si>
  <si>
    <t>Центральный р-н</t>
  </si>
  <si>
    <t>Заводский р-н</t>
  </si>
  <si>
    <t>Рудничный р-н</t>
  </si>
  <si>
    <t>ж.р. Кедровка</t>
  </si>
  <si>
    <t>р-н проживания в городе</t>
  </si>
  <si>
    <t>ж.р. Ягуновский</t>
  </si>
  <si>
    <t>41-к</t>
  </si>
  <si>
    <t>40-к</t>
  </si>
  <si>
    <t>ЧОУ ДПО ИПКиПК"</t>
  </si>
  <si>
    <t>«Олигофренопедагогика: воспитание и обучение детей с нарушениями интеллекта в условиях реализации ФГОС»</t>
  </si>
  <si>
    <t>участок избирательный</t>
  </si>
  <si>
    <t>М.В. Байгуловой</t>
  </si>
  <si>
    <t>М.В. Байгулову</t>
  </si>
  <si>
    <t>Байгулова</t>
  </si>
  <si>
    <t>с. Металлплощадка Кемеровского р-на Кемеровской обл.</t>
  </si>
  <si>
    <t>Отдел УФМС в Ленинском р-не г. Кемерово</t>
  </si>
  <si>
    <t>г. Кемерово, пр. Октябрьский, 61А-98</t>
  </si>
  <si>
    <t>КО, д. Береговая, ул. Строительная, 7Д-63</t>
  </si>
  <si>
    <t>8-909-516-3232</t>
  </si>
  <si>
    <t>039-700-980-71</t>
  </si>
  <si>
    <t>420500199691</t>
  </si>
  <si>
    <t>40817810326001551511</t>
  </si>
  <si>
    <t>СПТУ №32</t>
  </si>
  <si>
    <t>портной верхней женской и детской одежды</t>
  </si>
  <si>
    <t>Б №547452</t>
  </si>
  <si>
    <t>Каркавина</t>
  </si>
  <si>
    <t>Конева</t>
  </si>
  <si>
    <t>Осинная</t>
  </si>
  <si>
    <t>профессиональное училище №69 г. Кемерово</t>
  </si>
  <si>
    <t>электрогазосварщик четвертого разряда</t>
  </si>
  <si>
    <t>сварщик</t>
  </si>
  <si>
    <t>96-к</t>
  </si>
  <si>
    <t>99-к</t>
  </si>
  <si>
    <t>105-к</t>
  </si>
  <si>
    <t>98-к</t>
  </si>
  <si>
    <t>Быданова</t>
  </si>
  <si>
    <t>Ева</t>
  </si>
  <si>
    <t>95-к</t>
  </si>
  <si>
    <t>Капицина</t>
  </si>
  <si>
    <t>машинист по стирке и ремонту белья</t>
  </si>
  <si>
    <t>8-951-164-9160</t>
  </si>
  <si>
    <t>г. Кемерово, пер. з-й Иланский, 7А-26</t>
  </si>
  <si>
    <t>420542529599</t>
  </si>
  <si>
    <t>Кем. госуд. проф-пед. колледж</t>
  </si>
  <si>
    <t>42 СПА 0017500</t>
  </si>
  <si>
    <t>Максим</t>
  </si>
  <si>
    <t xml:space="preserve">ТК: 
№ </t>
  </si>
  <si>
    <t>97-к</t>
  </si>
  <si>
    <t>НОУ ДПО "МЦПО"
НОУ ДПО "МЦПО"
КОБУ ДПО «КОУМЦ по ГО и ЧС»
ЧОУ ДПО "ИПКиПП"</t>
  </si>
  <si>
    <t>«Пожарно-технический минимум»
«Охрана труда»
«Руководитель образовательной организации»  5 лет
«Инновационные практики управления образовательной оргнизацией в условиях реализации ФГОС нового поколения»</t>
  </si>
  <si>
    <t>28
40
36
150</t>
  </si>
  <si>
    <t>01.21
01.21
09.20
09.21</t>
  </si>
  <si>
    <t>О.П. Капицину</t>
  </si>
  <si>
    <t>О.П. Капициной</t>
  </si>
  <si>
    <t>АУП</t>
  </si>
  <si>
    <t>УВП</t>
  </si>
  <si>
    <t>ПП</t>
  </si>
  <si>
    <t>ППП</t>
  </si>
  <si>
    <t>основные</t>
  </si>
  <si>
    <t>совм-ли</t>
  </si>
  <si>
    <t>прочие</t>
  </si>
  <si>
    <t>Яковлева Т.В., 
Осипова Т.Ю.</t>
  </si>
  <si>
    <t>ФИО совм-лей</t>
  </si>
  <si>
    <t>Целенко</t>
  </si>
  <si>
    <t>заведующий библиотекой</t>
  </si>
  <si>
    <t>заместитель директора по учебной работе</t>
  </si>
  <si>
    <t>машинисту по стирке и ремонту белья</t>
  </si>
  <si>
    <t>машиниста по стирке и ремонту белья</t>
  </si>
  <si>
    <t>Анна Анатольевна</t>
  </si>
  <si>
    <t>Ольга Михайловна</t>
  </si>
  <si>
    <t>Марина Васильевна</t>
  </si>
  <si>
    <t>5Б (и)</t>
  </si>
  <si>
    <t>7Б (и)</t>
  </si>
  <si>
    <t>6Б (и)</t>
  </si>
  <si>
    <t>заведующий производством (шеф-повар)</t>
  </si>
  <si>
    <t>145-787-101-89</t>
  </si>
  <si>
    <t>Н.Н. Марусовой</t>
  </si>
  <si>
    <t>Н.Н. Марусову</t>
  </si>
  <si>
    <t>Марусова</t>
  </si>
  <si>
    <t>ОВД Ленинского р-на г. Кемерово</t>
  </si>
  <si>
    <t>г. Кемерово, пр. Комсомольский, 65-32</t>
  </si>
  <si>
    <t>8-951-173-6459</t>
  </si>
  <si>
    <t>041-483-747-50</t>
  </si>
  <si>
    <t>16</t>
  </si>
  <si>
    <t>420507642337</t>
  </si>
  <si>
    <t>пос. Никитинка Ленинск-Кузнецкого р-на Кемеровской обл.</t>
  </si>
  <si>
    <t>г. Кемерово, пр. Притомский, 29-151</t>
  </si>
  <si>
    <t>характер работы (постоянно, на время)</t>
  </si>
  <si>
    <t>вид работы (основная, по совместительству)</t>
  </si>
  <si>
    <t>иностранный язык</t>
  </si>
  <si>
    <t>уровень владения</t>
  </si>
  <si>
    <t>приказ об аттестации</t>
  </si>
  <si>
    <t>не владеет</t>
  </si>
  <si>
    <t>НВ</t>
  </si>
  <si>
    <t>замужем</t>
  </si>
  <si>
    <t>ФИО супруги(а)</t>
  </si>
  <si>
    <t>Матюшов Павел Михайлович</t>
  </si>
  <si>
    <t>дата рождения супруги(а)</t>
  </si>
  <si>
    <t>дочь</t>
  </si>
  <si>
    <t>8-950-264-9147</t>
  </si>
  <si>
    <t>день1</t>
  </si>
  <si>
    <t>месяц1</t>
  </si>
  <si>
    <t>год1</t>
  </si>
  <si>
    <t>приказ чей</t>
  </si>
  <si>
    <t>приказ департамента образования и науки Кемеровской области</t>
  </si>
  <si>
    <t>дата окончания ПК</t>
  </si>
  <si>
    <t>дата начала Пк</t>
  </si>
  <si>
    <t>№ удотоверения (свидетельства)</t>
  </si>
  <si>
    <t>вид ПК</t>
  </si>
  <si>
    <t>дата начала ПП</t>
  </si>
  <si>
    <t>дата окончания ПП</t>
  </si>
  <si>
    <t>420800000494</t>
  </si>
  <si>
    <t>Олигофренопедагогика</t>
  </si>
  <si>
    <t>номер документа о звании</t>
  </si>
  <si>
    <t>СГПТУ</t>
  </si>
  <si>
    <t>арматурщик</t>
  </si>
  <si>
    <t>аппретурщик</t>
  </si>
  <si>
    <t>42 НО</t>
  </si>
  <si>
    <t>0000789</t>
  </si>
  <si>
    <t>специальность, направление подготовки</t>
  </si>
  <si>
    <t>НПО</t>
  </si>
  <si>
    <t>сын</t>
  </si>
  <si>
    <t>И.Я. Ивановой</t>
  </si>
  <si>
    <t>И.Я. Иванову</t>
  </si>
  <si>
    <t>Иванова</t>
  </si>
  <si>
    <t>Яковлевна</t>
  </si>
  <si>
    <t>с. Юшкозеро Калевальского р-на Карельской АССР</t>
  </si>
  <si>
    <t>Рудничным РОВД г. Кемерово</t>
  </si>
  <si>
    <t>г. Кемерово, ул. Ногинская, 8-48</t>
  </si>
  <si>
    <t>8-906-927-33-57</t>
  </si>
  <si>
    <t>034-170-587-30</t>
  </si>
  <si>
    <t>Иванов Николай Александрович</t>
  </si>
  <si>
    <t>420511758197</t>
  </si>
  <si>
    <t>Наталья Николаевна</t>
  </si>
  <si>
    <t>ВК: ВТ №5319379</t>
  </si>
  <si>
    <t>1975</t>
  </si>
  <si>
    <t>дата приказа о приеме</t>
  </si>
  <si>
    <t>№ приказа о приеме</t>
  </si>
  <si>
    <t>число начала работы</t>
  </si>
  <si>
    <t>месяц начала работы</t>
  </si>
  <si>
    <t>год начала работы</t>
  </si>
  <si>
    <t>показатели</t>
  </si>
  <si>
    <t>К2</t>
  </si>
  <si>
    <t>К3</t>
  </si>
  <si>
    <t>оклад с 01.12.21г.</t>
  </si>
  <si>
    <t>Мат.отв. 1999</t>
  </si>
  <si>
    <t>Мат.отв. 2021</t>
  </si>
  <si>
    <t>Мат.отв. 2020</t>
  </si>
  <si>
    <t>Слободчикова Инна Викторовна</t>
  </si>
  <si>
    <t>НОУ ДПО "МЦПО"
НОУ ДПО "МЦПО"
КОБУ ДПО «КОУМЦ по ГО и ЧС»
ЧОУ ДПО "ИПКиПП", СПб</t>
  </si>
  <si>
    <t>«Пожарно-технический минимум»
«Охрана труда»
«Обучение руководителей и работников в области ГО и защиты от ЧС (заместитель руководителя ОО)»
«Инновационные практики управления образовательной организацией в условиях реализации ФГОС нового поколения»</t>
  </si>
  <si>
    <t>28
40
24
150</t>
  </si>
  <si>
    <t xml:space="preserve">
03.12.2021</t>
  </si>
  <si>
    <t>01.21
01.21
16.09.2021
05.01.2022</t>
  </si>
  <si>
    <t xml:space="preserve">
78 0637302</t>
  </si>
  <si>
    <t>Захар</t>
  </si>
  <si>
    <t>психосвидетельствование</t>
  </si>
  <si>
    <t>Капицин Максим Алексеевич</t>
  </si>
  <si>
    <t>Капицина Ева Алексеевна</t>
  </si>
  <si>
    <t>ТК: АТ-III 
№1863527</t>
  </si>
  <si>
    <t>ТК: ТК-II 
№ 6345715</t>
  </si>
  <si>
    <t>ТК: АТ-II 
№9574956</t>
  </si>
  <si>
    <t>ТК: ТК-VI № 5444555</t>
  </si>
  <si>
    <t>2022</t>
  </si>
  <si>
    <t>«Психолого-педагогическая помощь в условиях реализации адаптированной программы обучения детей с ОВЗ, на уроках физической культуры по ФГОС ООО, ФГОС СОО»</t>
  </si>
  <si>
    <t>780674615</t>
  </si>
  <si>
    <t>«Технологии наставничества в профессиональной деятельности руководящих и педагогических кадров (менторство, тьютерство, наставничество)»</t>
  </si>
  <si>
    <t>ГОУ ДПО (ПК) С «КРИПКиПРО»</t>
  </si>
  <si>
    <t>16.11.2020</t>
  </si>
  <si>
    <t>Зайцева</t>
  </si>
  <si>
    <t>Тележанина</t>
  </si>
  <si>
    <t>И.Н. Тележанину</t>
  </si>
  <si>
    <t>И.Н. Тележаниной</t>
  </si>
  <si>
    <t>пос. Березовка Увельского р-на Челябинской обл.</t>
  </si>
  <si>
    <t>Территориальный пункт УФМС России по Кемеровской обл. в Крапивинском р-не</t>
  </si>
  <si>
    <t>420-051</t>
  </si>
  <si>
    <t>КО, р-н Крапивинский, дер. Сарапки, ул. Молодежная, 7-1</t>
  </si>
  <si>
    <t>Крапивинский р-н</t>
  </si>
  <si>
    <t>044-551-461-43</t>
  </si>
  <si>
    <t>423500341255</t>
  </si>
  <si>
    <t>Ленинск-Кукзнецое пед. училище</t>
  </si>
  <si>
    <t>МТ 411075</t>
  </si>
  <si>
    <t>АНО ДПО "ИОЦ ПКиП "Мой университет"</t>
  </si>
  <si>
    <t>"Обновленные ФГОС НОО 2022: порядок организации и осуществления образовательной деятельности"</t>
  </si>
  <si>
    <t>РК3101035174</t>
  </si>
  <si>
    <t>679</t>
  </si>
  <si>
    <t>8-950-587-2296</t>
  </si>
  <si>
    <t>учитель(обучение на досу)</t>
  </si>
  <si>
    <t>Лениниский р-н</t>
  </si>
  <si>
    <t>9В (и)</t>
  </si>
  <si>
    <t>5В  (и)</t>
  </si>
  <si>
    <t>Большакова Ольга</t>
  </si>
  <si>
    <t>Калиновский Сергей</t>
  </si>
  <si>
    <t>Мат.отв. 2022</t>
  </si>
  <si>
    <t>заедующему производством (шеф-повару)</t>
  </si>
  <si>
    <t>заведующего производством (шеф-повара)</t>
  </si>
  <si>
    <t>заведующему библиотекой</t>
  </si>
  <si>
    <t>заведующего библиотекой</t>
  </si>
  <si>
    <t>диретору</t>
  </si>
  <si>
    <t>НВ №154165</t>
  </si>
  <si>
    <t>1142080011964</t>
  </si>
  <si>
    <t>104208 0014994</t>
  </si>
  <si>
    <t>специалист по кадрам</t>
  </si>
  <si>
    <t>Ирина Николаевна</t>
  </si>
  <si>
    <t>Юлия Леонидовна</t>
  </si>
  <si>
    <t>сентябрь</t>
  </si>
  <si>
    <t>Директор школы</t>
  </si>
  <si>
    <t>ООО</t>
  </si>
  <si>
    <t>май</t>
  </si>
  <si>
    <t>33872.32</t>
  </si>
  <si>
    <t>3198.56</t>
  </si>
  <si>
    <t>ДВС №0993676</t>
  </si>
  <si>
    <t>56-к</t>
  </si>
  <si>
    <t>80-ВС</t>
  </si>
  <si>
    <t>Водянников Константин</t>
  </si>
  <si>
    <t>8А(и)</t>
  </si>
  <si>
    <t>Васильева</t>
  </si>
  <si>
    <t>Ю.В. Васильевой</t>
  </si>
  <si>
    <t>Ю.В. Васильеву</t>
  </si>
  <si>
    <t>г. Кемерово, ул. Цимлянская, 6А-222</t>
  </si>
  <si>
    <t>8-908-959-0421</t>
  </si>
  <si>
    <t>421302936144</t>
  </si>
  <si>
    <t>105-828-511-51</t>
  </si>
  <si>
    <t>МОУ "Карачаровская ООШ"</t>
  </si>
  <si>
    <t>ГПОУ "КемТИПиСУ"</t>
  </si>
  <si>
    <t xml:space="preserve">Повар </t>
  </si>
  <si>
    <t>4296</t>
  </si>
  <si>
    <t>Васильев Никита Александрович</t>
  </si>
  <si>
    <t>Любушкин Арсений Петрович</t>
  </si>
  <si>
    <t>Юлия Владимировна</t>
  </si>
  <si>
    <t>психолого-педагогическое</t>
  </si>
  <si>
    <t>Социально-гуманитарное образование</t>
  </si>
  <si>
    <t>Бакалавр. 
Психология</t>
  </si>
  <si>
    <t>математик. Преподаватель</t>
  </si>
  <si>
    <t>Рябцева</t>
  </si>
  <si>
    <t>2023г.</t>
  </si>
  <si>
    <t>26.01.2023</t>
  </si>
  <si>
    <t>211</t>
  </si>
  <si>
    <t>Список на питание сотрудников</t>
  </si>
  <si>
    <t>НИИ "ВШЭ"</t>
  </si>
  <si>
    <t>«Содержание и методика преподавания курса финансовой грамотности различным категориям обучающихся»</t>
  </si>
  <si>
    <t>учитель (ЛФК)</t>
  </si>
  <si>
    <t>АНО ДПО "Истим"</t>
  </si>
  <si>
    <t>"Специальное (дефектологическое) 
образование", педагог-дефектолог</t>
  </si>
  <si>
    <t>педагогический персонал</t>
  </si>
  <si>
    <t>административно-управленческий персонал</t>
  </si>
  <si>
    <t>прочий педагогический персонал</t>
  </si>
  <si>
    <t>учебно-вспомогательный персонал</t>
  </si>
  <si>
    <t>обслуживающий персонал</t>
  </si>
  <si>
    <t xml:space="preserve">ЧОУ ДПО "ИПКиПП"
</t>
  </si>
  <si>
    <t>АНО "НИИДПО "</t>
  </si>
  <si>
    <t xml:space="preserve">Воспитатель в дошкольной образовательной организации
</t>
  </si>
  <si>
    <t>ПП №086412</t>
  </si>
  <si>
    <t>Менеджмент в оргнаизации</t>
  </si>
  <si>
    <t>Межрегиональный институт повышения квалификации и переподготовки</t>
  </si>
  <si>
    <t>Унифицированная форма N Т-61</t>
  </si>
  <si>
    <t>Утверждена постановлением Госкомстата</t>
  </si>
  <si>
    <t>России от 05.01.2004 N 1</t>
  </si>
  <si>
    <t>Код</t>
  </si>
  <si>
    <t>МБОУ "Общеобразовательная школа психолого-</t>
  </si>
  <si>
    <t>Форма по ОКУД</t>
  </si>
  <si>
    <t>0301052</t>
  </si>
  <si>
    <t>педагогической поддержки №101"</t>
  </si>
  <si>
    <t>по ОКПО</t>
  </si>
  <si>
    <t>наименование организации</t>
  </si>
  <si>
    <t xml:space="preserve">Трудовой договор </t>
  </si>
  <si>
    <t>Дата                      составления</t>
  </si>
  <si>
    <t xml:space="preserve">ЗАПИСКА-РАСЧЕТ  </t>
  </si>
  <si>
    <t>20.05.2023</t>
  </si>
  <si>
    <t>г.</t>
  </si>
  <si>
    <t>при прекращении (расторжении)</t>
  </si>
  <si>
    <t>трудового договора с работником (увольнении)</t>
  </si>
  <si>
    <t>101</t>
  </si>
  <si>
    <t>фамилия, имя, отчество</t>
  </si>
  <si>
    <t>структурное подразделение</t>
  </si>
  <si>
    <t>должность (специальность, профессия), разряд, класс (категория) квалификации</t>
  </si>
  <si>
    <t>Трудовой договор прекращен</t>
  </si>
  <si>
    <t>(работник уволен)</t>
  </si>
  <si>
    <t>"</t>
  </si>
  <si>
    <t>(нужное зачеркнуть)</t>
  </si>
  <si>
    <t>инициатива работника, пункт 3 части первой статьи 77 Трудового кодекса Российской Федерации</t>
  </si>
  <si>
    <t>основание прекращения (расторжения) трудового договора (увольнения)</t>
  </si>
  <si>
    <t>приказом (распоряжением) от</t>
  </si>
  <si>
    <t>N</t>
  </si>
  <si>
    <t>Использованы авансом</t>
  </si>
  <si>
    <t>Не использованы</t>
  </si>
  <si>
    <t>Работник кадровой службы</t>
  </si>
  <si>
    <t>личная подпись</t>
  </si>
  <si>
    <t>расшифровка подписи</t>
  </si>
  <si>
    <t xml:space="preserve">Оборотная сторона форма N Т-61 </t>
  </si>
  <si>
    <t>Расчет оплаты отпуска</t>
  </si>
  <si>
    <t>Расчетный период</t>
  </si>
  <si>
    <t>Количество</t>
  </si>
  <si>
    <t>2</t>
  </si>
  <si>
    <t>3</t>
  </si>
  <si>
    <t>4</t>
  </si>
  <si>
    <t>5</t>
  </si>
  <si>
    <t>6</t>
  </si>
  <si>
    <t>Количество дней отпуска</t>
  </si>
  <si>
    <t>Сумма за отпуск,                                   руб</t>
  </si>
  <si>
    <t>7</t>
  </si>
  <si>
    <t>Расчет выплат</t>
  </si>
  <si>
    <t>Начислено, руб</t>
  </si>
  <si>
    <t>Удержано, руб</t>
  </si>
  <si>
    <t>Задолженность, руб</t>
  </si>
  <si>
    <t>Причитается                               к выплате                              сумма, руб</t>
  </si>
  <si>
    <t>всего</t>
  </si>
  <si>
    <t>за                                    организацией</t>
  </si>
  <si>
    <t>18</t>
  </si>
  <si>
    <t>К выплате сумма</t>
  </si>
  <si>
    <t xml:space="preserve"> прописью</t>
  </si>
  <si>
    <t>руб</t>
  </si>
  <si>
    <t>коп</t>
  </si>
  <si>
    <t>(</t>
  </si>
  <si>
    <t>коп)</t>
  </si>
  <si>
    <t>цифрами</t>
  </si>
  <si>
    <t>по платежной ведомости (расходному ордеру) N</t>
  </si>
  <si>
    <t xml:space="preserve">      от    "</t>
  </si>
  <si>
    <t>Бухгалтер</t>
  </si>
  <si>
    <t>Колесникова Т.Г</t>
  </si>
  <si>
    <t>Бурмин А.С.</t>
  </si>
  <si>
    <t>Гараева И.Э.</t>
  </si>
  <si>
    <t>за работником</t>
  </si>
  <si>
    <t>налог на доходы</t>
  </si>
  <si>
    <t>Средний дневной (часовой) заработок,  руб</t>
  </si>
  <si>
    <t>часов расчетного периода</t>
  </si>
  <si>
    <t xml:space="preserve">календарных дней расчетного периода                                     </t>
  </si>
  <si>
    <t>Выплаты, учитываемые при исчислении среднего заработка, руб</t>
  </si>
  <si>
    <t>использовано авансом</t>
  </si>
  <si>
    <t>не использовано</t>
  </si>
  <si>
    <t>по</t>
  </si>
  <si>
    <t>дней отпуска за период работы с</t>
  </si>
  <si>
    <t>подпись</t>
  </si>
  <si>
    <t>долджность</t>
  </si>
  <si>
    <t>Номер доккумента</t>
  </si>
  <si>
    <t>число окончания работы</t>
  </si>
  <si>
    <t>месяц окончания работы</t>
  </si>
  <si>
    <t>год окончания работы</t>
  </si>
  <si>
    <t>Унифицированная форма № Т-7</t>
  </si>
  <si>
    <t xml:space="preserve">Утверждена постановлением Госкомстата России </t>
  </si>
  <si>
    <t>от 05.01.2004 № 1</t>
  </si>
  <si>
    <t xml:space="preserve"> Форма по ОКУД</t>
  </si>
  <si>
    <t xml:space="preserve"> 0301020</t>
  </si>
  <si>
    <t>Муниципальное бюджетное общеобразовательное учреждение 
"Общеобразовательная школа психолого-педагогической поддержки № 101"</t>
  </si>
  <si>
    <t>Мнение выборного профсоюзного органа</t>
  </si>
  <si>
    <t>УТВЕРЖДАЮ</t>
  </si>
  <si>
    <t>от "___" _________ 20___ г. №____  учтено</t>
  </si>
  <si>
    <t>Руководитель</t>
  </si>
  <si>
    <t>Номер документа</t>
  </si>
  <si>
    <t xml:space="preserve"> Дата составления</t>
  </si>
  <si>
    <t>На год</t>
  </si>
  <si>
    <t>ГРАФИК ОТПУСКОВ</t>
  </si>
  <si>
    <t>"01" декабря 2022г.</t>
  </si>
  <si>
    <t>Структурное подразделение</t>
  </si>
  <si>
    <t>Должность (специальность, профессия) по штатному расписанию</t>
  </si>
  <si>
    <t xml:space="preserve"> ежегодный основной оплачиваемый отпуск, календарных дней</t>
  </si>
  <si>
    <t>ежегодный дополнительный оплачиваемый отпуск, учебный, без сохранения заработной платы и другие (указать), календарных дней</t>
  </si>
  <si>
    <t>ОТПУСК</t>
  </si>
  <si>
    <t>Примечание</t>
  </si>
  <si>
    <t>дата приема на работу</t>
  </si>
  <si>
    <t>год приема</t>
  </si>
  <si>
    <t>разница</t>
  </si>
  <si>
    <t>за год</t>
  </si>
  <si>
    <t>за период</t>
  </si>
  <si>
    <t>количество календарных дней</t>
  </si>
  <si>
    <t>перенесение отпуска</t>
  </si>
  <si>
    <t>запланированная</t>
  </si>
  <si>
    <t>фактическая</t>
  </si>
  <si>
    <t>основание (документ)</t>
  </si>
  <si>
    <t>дата предполагаемого отпуска</t>
  </si>
  <si>
    <t>февраль</t>
  </si>
  <si>
    <t>11-20</t>
  </si>
  <si>
    <t>зам.дир.по ВР</t>
  </si>
  <si>
    <t>Селезнева Наталья Михайловна</t>
  </si>
  <si>
    <t>ежегодный</t>
  </si>
  <si>
    <t>22/23</t>
  </si>
  <si>
    <t>март</t>
  </si>
  <si>
    <t>21-39</t>
  </si>
  <si>
    <t>Красева Юлия Николаевна</t>
  </si>
  <si>
    <t>с 02.09.2020 переведена учитель музыки</t>
  </si>
  <si>
    <t>с 01.09.2022 переведена зам.дир по УР</t>
  </si>
  <si>
    <t>июнь</t>
  </si>
  <si>
    <t>01-10</t>
  </si>
  <si>
    <t>Яковлева Тамара Владимировна</t>
  </si>
  <si>
    <t>Осипова Татьяна Юрьевна</t>
  </si>
  <si>
    <t>Дубоделова Елена Ивановна</t>
  </si>
  <si>
    <t>Райко Владимир Иванович</t>
  </si>
  <si>
    <t>Богданова Ирина Федоровна</t>
  </si>
  <si>
    <t>Борзякова Ольга Николаевна</t>
  </si>
  <si>
    <t>Быданова Анна Анатольевна</t>
  </si>
  <si>
    <t>Быкова Светлана Геннадьевна</t>
  </si>
  <si>
    <t>Водянникова Елена Васильевна</t>
  </si>
  <si>
    <t>с 31.08.2007 из декрета</t>
  </si>
  <si>
    <t>Дорн Татьяна Павловна</t>
  </si>
  <si>
    <t>Дягилева Марина Сергеевна</t>
  </si>
  <si>
    <t>с 29.07.2011</t>
  </si>
  <si>
    <t>из декрета</t>
  </si>
  <si>
    <t>Егорова Надежда Геннадьевна</t>
  </si>
  <si>
    <t>Журавлева Лена Леонидовна</t>
  </si>
  <si>
    <t>Забелина Ирина Евгеньевна</t>
  </si>
  <si>
    <t>выход из декрета</t>
  </si>
  <si>
    <t>Каркавина Елена Александровна</t>
  </si>
  <si>
    <t>Карташова Татьяна Юрьевна</t>
  </si>
  <si>
    <t>20/21 - 14 дней</t>
  </si>
  <si>
    <t>Карюк Андрей Иванович</t>
  </si>
  <si>
    <t>учточнить</t>
  </si>
  <si>
    <t>Конева Елена Сергеевна</t>
  </si>
  <si>
    <t>Колесникова Татьяна Геннадьевна</t>
  </si>
  <si>
    <t>Кубанцева Татьяна Алексеевна</t>
  </si>
  <si>
    <t>Курчигина Елена Валерьевна</t>
  </si>
  <si>
    <t>Осинная Татьяна Сергеевна</t>
  </si>
  <si>
    <t>Попкова Зинаида Велиулловна</t>
  </si>
  <si>
    <t>Реут Татьяна Сергеевна</t>
  </si>
  <si>
    <t>Савинцева Елена Алексеевна</t>
  </si>
  <si>
    <t>с 31.08.1999 из декрета</t>
  </si>
  <si>
    <t>Сураева Ирина Геннадьевна</t>
  </si>
  <si>
    <t>Сырова Наталья Сергеевна</t>
  </si>
  <si>
    <t>Купщикова Мария Валентиновна</t>
  </si>
  <si>
    <t>с 08.08.2019 переведена учитель</t>
  </si>
  <si>
    <t>Хохлова Наталья Викторовна</t>
  </si>
  <si>
    <t>Целенко Ольга Михайловна</t>
  </si>
  <si>
    <t>Чаюн Марина Михайловна</t>
  </si>
  <si>
    <t>Шелепова Оксана Сергеевна</t>
  </si>
  <si>
    <t>Шишова Евгения Сергеевна</t>
  </si>
  <si>
    <t>Тележанина Ирина Николаевна</t>
  </si>
  <si>
    <t>Яковлева Надежда Петровна</t>
  </si>
  <si>
    <t>Зиганшина Елена Георгиевна</t>
  </si>
  <si>
    <t>Лебедева Ирина Борисовна</t>
  </si>
  <si>
    <t>Зайцева Юлия Леонидовна</t>
  </si>
  <si>
    <t>Валишина Юлия Валерьевна</t>
  </si>
  <si>
    <t>Сенафонкина Екатерина Николаевна</t>
  </si>
  <si>
    <t>21-30</t>
  </si>
  <si>
    <t>врач</t>
  </si>
  <si>
    <t>Гараева Инесса Эдуардовна</t>
  </si>
  <si>
    <t>медицинская сестра</t>
  </si>
  <si>
    <t>Селякина Татьяна Петровна</t>
  </si>
  <si>
    <t>Дубатова Жанна Михайловна</t>
  </si>
  <si>
    <t>Рябцева Ольга Алексеевна</t>
  </si>
  <si>
    <t>зам.дир.по БЖ</t>
  </si>
  <si>
    <t>Кузнецова Елена Анатольевна</t>
  </si>
  <si>
    <t>с переведена зам  по БЖ</t>
  </si>
  <si>
    <t>Логинова Алена Вячеславовна</t>
  </si>
  <si>
    <t>Суворова Светлана Александровна</t>
  </si>
  <si>
    <t>Якорнева Елена Викторовна</t>
  </si>
  <si>
    <t>июль</t>
  </si>
  <si>
    <t>Шарцева Людмила Викторовна</t>
  </si>
  <si>
    <t>уборщик сл.помещ.</t>
  </si>
  <si>
    <t>Рудникова Людмила Петровна</t>
  </si>
  <si>
    <t>медицинская сестра
(диетическая)</t>
  </si>
  <si>
    <t>Корякина Лидия Афанасьевна</t>
  </si>
  <si>
    <t>Светличная Елена Александровна</t>
  </si>
  <si>
    <t>Давыденко Вероника Анатольевна</t>
  </si>
  <si>
    <t>зав.производством</t>
  </si>
  <si>
    <t>Бакшанова Надежда Васильевна</t>
  </si>
  <si>
    <t>Петрова Елена Андреевна</t>
  </si>
  <si>
    <t>Полотебнова Елена Александровна</t>
  </si>
  <si>
    <t>Сергеечева Мария Ивановна</t>
  </si>
  <si>
    <t>21/22-10 дней</t>
  </si>
  <si>
    <t>22/23-18 дней</t>
  </si>
  <si>
    <t>зам.дир.по АХР</t>
  </si>
  <si>
    <t>Денисова Юлия Александровна</t>
  </si>
  <si>
    <t>Мельникова Ирина Анатольевна</t>
  </si>
  <si>
    <t>Капицина Ольга Петровна</t>
  </si>
  <si>
    <t>Пятых Лилия Михайловна</t>
  </si>
  <si>
    <t>Столбова Галина Александровна</t>
  </si>
  <si>
    <t>август</t>
  </si>
  <si>
    <t>Завьялова Людмила Ивановна</t>
  </si>
  <si>
    <t>21/22</t>
  </si>
  <si>
    <t>Васильева Юлия Владимировна</t>
  </si>
  <si>
    <t>Еременко Валентина Васильевна</t>
  </si>
  <si>
    <t>Папина Ксения Димтриевна</t>
  </si>
  <si>
    <t>рабочий по КО и РЗ</t>
  </si>
  <si>
    <t>Бурмин Александр Сергеевич</t>
  </si>
  <si>
    <t>Иванов Анатолий Александрович</t>
  </si>
  <si>
    <t>октябрь</t>
  </si>
  <si>
    <t>Кузнецов Николай Дмитриевич</t>
  </si>
  <si>
    <t>Руководитель кадровой службы</t>
  </si>
  <si>
    <t>(должность)</t>
  </si>
  <si>
    <t>(личная подпись)</t>
  </si>
  <si>
    <t>(расшифровка подписи)</t>
  </si>
  <si>
    <t>Сферум ID:</t>
  </si>
  <si>
    <t>ПК №0044484</t>
  </si>
  <si>
    <t>ООО "МИППиПКП"</t>
  </si>
  <si>
    <t>"Организация работы с обучающимися с ограниченными возможностями здоровья (ОВЗ) в контексте реализации обновленных ФГОС НОО и ФГОС ООО"</t>
  </si>
  <si>
    <t>"Ведение и развитие учебного процесса с исользованием современных педагогических технологий в контектсте реализации обновленных ФГОС НОО и ООО"</t>
  </si>
  <si>
    <t>ПК №0044436</t>
  </si>
  <si>
    <t>лет/ месяцев/ дней</t>
  </si>
  <si>
    <t>Борисова</t>
  </si>
  <si>
    <t>Надежда Николаевна</t>
  </si>
  <si>
    <t>Т.П. Селякина</t>
  </si>
  <si>
    <t>секретарь-машинистка</t>
  </si>
  <si>
    <t>статус</t>
  </si>
  <si>
    <t>Васильков</t>
  </si>
  <si>
    <t>Кемеровская</t>
  </si>
  <si>
    <t>Сергей Анатольевич</t>
  </si>
  <si>
    <t>ГОУ ДПО (ПК) С КРИПКиПРО, ГОУ ДПО "ИРОК"</t>
  </si>
  <si>
    <t>"Логопедия", "Педагогика и психология"</t>
  </si>
  <si>
    <t>, 17.04.2023</t>
  </si>
  <si>
    <t>2015, 31.08.2023</t>
  </si>
  <si>
    <t>540, 405</t>
  </si>
  <si>
    <t>ГОУ ДПО "ИРОК"</t>
  </si>
  <si>
    <t>"Педагогика и психология"</t>
  </si>
  <si>
    <t>420800023490</t>
  </si>
  <si>
    <t>420800024847</t>
  </si>
  <si>
    <t>ПП №030355</t>
  </si>
  <si>
    <t>ПП №037630</t>
  </si>
  <si>
    <t>, 420800023489</t>
  </si>
  <si>
    <t>"Специальное (дефектологическое) образование: Логопедия"</t>
  </si>
  <si>
    <t>Виктория</t>
  </si>
  <si>
    <t>Давыденкина</t>
  </si>
  <si>
    <t>В.А. Давыденкина</t>
  </si>
  <si>
    <t>Витальевна</t>
  </si>
  <si>
    <t>М.С. Яценко</t>
  </si>
  <si>
    <t>394766</t>
  </si>
  <si>
    <t>265948</t>
  </si>
  <si>
    <t>998222</t>
  </si>
  <si>
    <t>979199</t>
  </si>
  <si>
    <t>г. Кемерово, пр. Комсомольский, 48-619</t>
  </si>
  <si>
    <t>г. Кемерово, пр. Ленинградский, 14-621А</t>
  </si>
  <si>
    <t>г. Кемерово, пр. Комсомольский, 71-228</t>
  </si>
  <si>
    <t>г. Кемерово, пр. Октябрьский, 75-46</t>
  </si>
  <si>
    <t>8-950-597-8699</t>
  </si>
  <si>
    <t>8-913-284-4782</t>
  </si>
  <si>
    <t>8-913-304-6996</t>
  </si>
  <si>
    <t>8-913-296-1011</t>
  </si>
  <si>
    <t>047-718-328 22</t>
  </si>
  <si>
    <t>034-049-668 17</t>
  </si>
  <si>
    <t>072-922-704 88</t>
  </si>
  <si>
    <t>112-792-277-14</t>
  </si>
  <si>
    <t>420508213099</t>
  </si>
  <si>
    <t>420506066354</t>
  </si>
  <si>
    <t>420525892665</t>
  </si>
  <si>
    <t>420512743820</t>
  </si>
  <si>
    <t>40817810326003459555</t>
  </si>
  <si>
    <t>40817810426003459888</t>
  </si>
  <si>
    <t>40817810726004865124</t>
  </si>
  <si>
    <t>Мария Алексеевна Давыденкина</t>
  </si>
  <si>
    <t>Михаил Андреевич Бочкарев</t>
  </si>
  <si>
    <t>ТК: АТ-VII
№ 4806114</t>
  </si>
  <si>
    <t>ВК: ВТ
№ 1389356</t>
  </si>
  <si>
    <t>Закрайнова Юлия Алексеевна</t>
  </si>
  <si>
    <t>Т.Г. Закрайнову</t>
  </si>
  <si>
    <t>Закрайнова</t>
  </si>
  <si>
    <t>В.А. Давыденкиной</t>
  </si>
  <si>
    <t>Т.Г. Закрайновой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</si>
</sst>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0.00_р_._-;\-* #,##0.00_р_._-;_-* &quot;-&quot;??_р_._-;_-@_-"/>
    <numFmt numFmtId="165" formatCode="dd/mm/yy;@"/>
    <numFmt numFmtId="166" formatCode="0.0%"/>
    <numFmt numFmtId="167" formatCode="0.0"/>
    <numFmt numFmtId="168" formatCode="[$-FC19]dd\ mmmm\ yyyy\ \г\.;@"/>
    <numFmt numFmtId="169" formatCode="_-* #,##0_р_._-;\-* #,##0_р_._-;_-* &quot;-&quot;??_р_._-;_-@_-"/>
    <numFmt numFmtId="170" formatCode="000000"/>
    <numFmt numFmtId="171" formatCode="#,##0.0"/>
    <numFmt numFmtId="172" formatCode="[$-F800]dddd\,\ mmmm\ dd\,\ yyyy"/>
  </numFmts>
  <fonts count="67" x14ac:knownFonts="1">
    <font>
      <sz val="11"/>
      <color theme="1"/>
      <name val="Calibri"/>
      <family val="2"/>
      <charset val="204"/>
      <scheme val="minor"/>
    </font>
    <font>
      <b/>
      <i/>
      <sz val="11"/>
      <color theme="1"/>
      <name val="Calibri"/>
      <family val="2"/>
      <charset val="204"/>
      <scheme val="minor"/>
    </font>
    <font>
      <b/>
      <i/>
      <sz val="11"/>
      <name val="Calibri"/>
      <family val="2"/>
      <charset val="204"/>
      <scheme val="minor"/>
    </font>
    <font>
      <i/>
      <sz val="11"/>
      <name val="Calibri"/>
      <family val="2"/>
      <charset val="204"/>
      <scheme val="minor"/>
    </font>
    <font>
      <b/>
      <i/>
      <sz val="11"/>
      <color rgb="FFFF0000"/>
      <name val="Calibri"/>
      <family val="2"/>
      <charset val="204"/>
      <scheme val="minor"/>
    </font>
    <font>
      <b/>
      <sz val="11"/>
      <color theme="1"/>
      <name val="Calibri"/>
      <family val="2"/>
      <charset val="204"/>
      <scheme val="minor"/>
    </font>
    <font>
      <i/>
      <sz val="11"/>
      <color theme="1"/>
      <name val="Calibri"/>
      <family val="2"/>
      <charset val="204"/>
      <scheme val="minor"/>
    </font>
    <font>
      <sz val="11"/>
      <name val="Calibri"/>
      <family val="2"/>
      <charset val="204"/>
      <scheme val="minor"/>
    </font>
    <font>
      <i/>
      <sz val="12"/>
      <color theme="1"/>
      <name val="Calibri"/>
      <family val="2"/>
      <charset val="204"/>
      <scheme val="minor"/>
    </font>
    <font>
      <i/>
      <sz val="12"/>
      <name val="Calibri"/>
      <family val="2"/>
      <charset val="204"/>
      <scheme val="minor"/>
    </font>
    <font>
      <i/>
      <sz val="12"/>
      <color rgb="FFFF0000"/>
      <name val="Calibri"/>
      <family val="2"/>
      <charset val="204"/>
      <scheme val="minor"/>
    </font>
    <font>
      <i/>
      <sz val="12"/>
      <color theme="0"/>
      <name val="Calibri"/>
      <family val="2"/>
      <charset val="204"/>
      <scheme val="minor"/>
    </font>
    <font>
      <b/>
      <sz val="11"/>
      <name val="Calibri"/>
      <family val="2"/>
      <charset val="204"/>
      <scheme val="minor"/>
    </font>
    <font>
      <b/>
      <sz val="12"/>
      <name val="Times New Roman"/>
      <family val="1"/>
      <charset val="204"/>
    </font>
    <font>
      <sz val="12"/>
      <name val="Times New Roman"/>
      <family val="1"/>
      <charset val="204"/>
    </font>
    <font>
      <sz val="12"/>
      <color theme="1"/>
      <name val="Times New Roman"/>
      <family val="1"/>
      <charset val="204"/>
    </font>
    <font>
      <i/>
      <sz val="12"/>
      <color theme="1"/>
      <name val="Times New Roman"/>
      <family val="1"/>
      <charset val="204"/>
    </font>
    <font>
      <b/>
      <i/>
      <sz val="12"/>
      <color theme="1"/>
      <name val="Times New Roman"/>
      <family val="1"/>
      <charset val="204"/>
    </font>
    <font>
      <sz val="9"/>
      <color indexed="81"/>
      <name val="Tahoma"/>
      <family val="2"/>
      <charset val="204"/>
    </font>
    <font>
      <b/>
      <sz val="9"/>
      <color indexed="81"/>
      <name val="Tahoma"/>
      <family val="2"/>
      <charset val="204"/>
    </font>
    <font>
      <sz val="11"/>
      <color theme="1"/>
      <name val="Calibri"/>
      <family val="2"/>
      <charset val="204"/>
      <scheme val="minor"/>
    </font>
    <font>
      <b/>
      <sz val="12"/>
      <name val="Calibri"/>
      <family val="2"/>
      <charset val="204"/>
      <scheme val="minor"/>
    </font>
    <font>
      <b/>
      <sz val="12"/>
      <color indexed="62"/>
      <name val="Calibri"/>
      <family val="2"/>
      <charset val="204"/>
      <scheme val="minor"/>
    </font>
    <font>
      <i/>
      <sz val="12"/>
      <color rgb="FF00B0F0"/>
      <name val="Calibri"/>
      <family val="2"/>
      <charset val="204"/>
      <scheme val="minor"/>
    </font>
    <font>
      <b/>
      <sz val="12"/>
      <name val="Arial Cyr"/>
      <family val="2"/>
      <charset val="204"/>
    </font>
    <font>
      <sz val="12"/>
      <name val="Arial Cyr"/>
      <family val="2"/>
      <charset val="204"/>
    </font>
    <font>
      <b/>
      <sz val="12"/>
      <name val="Arial Cyr"/>
      <charset val="204"/>
    </font>
    <font>
      <sz val="7"/>
      <name val="Arial Cyr"/>
      <family val="2"/>
      <charset val="204"/>
    </font>
    <font>
      <sz val="12"/>
      <name val="Arial Cyr"/>
      <charset val="204"/>
    </font>
    <font>
      <b/>
      <sz val="10"/>
      <name val="Arial Cyr"/>
      <charset val="204"/>
    </font>
    <font>
      <sz val="8"/>
      <name val="Arial Cyr"/>
      <charset val="204"/>
    </font>
    <font>
      <b/>
      <sz val="10.199999999999999"/>
      <name val="Arial Cyr"/>
      <family val="2"/>
      <charset val="204"/>
    </font>
    <font>
      <sz val="10.199999999999999"/>
      <name val="Arial Cyr"/>
      <family val="2"/>
      <charset val="204"/>
    </font>
    <font>
      <b/>
      <sz val="9"/>
      <name val="Arial Cyr"/>
      <charset val="204"/>
    </font>
    <font>
      <b/>
      <sz val="14"/>
      <name val="Arial Cyr"/>
      <charset val="204"/>
    </font>
    <font>
      <sz val="8"/>
      <color theme="1"/>
      <name val="Calibri"/>
      <family val="2"/>
      <charset val="204"/>
      <scheme val="minor"/>
    </font>
    <font>
      <i/>
      <sz val="14"/>
      <color rgb="FFFF0000"/>
      <name val="Calibri"/>
      <family val="2"/>
      <charset val="204"/>
      <scheme val="minor"/>
    </font>
    <font>
      <sz val="14"/>
      <color theme="1"/>
      <name val="Calibri"/>
      <family val="2"/>
      <charset val="204"/>
      <scheme val="minor"/>
    </font>
    <font>
      <b/>
      <sz val="14"/>
      <color theme="1"/>
      <name val="Calibri"/>
      <family val="2"/>
      <charset val="204"/>
      <scheme val="minor"/>
    </font>
    <font>
      <b/>
      <i/>
      <sz val="12"/>
      <name val="Calibri"/>
      <family val="2"/>
      <charset val="204"/>
      <scheme val="minor"/>
    </font>
    <font>
      <b/>
      <i/>
      <sz val="12"/>
      <color rgb="FFFF0000"/>
      <name val="Calibri"/>
      <family val="2"/>
      <charset val="204"/>
      <scheme val="minor"/>
    </font>
    <font>
      <b/>
      <i/>
      <sz val="12"/>
      <color theme="1"/>
      <name val="Calibri"/>
      <family val="2"/>
      <charset val="204"/>
      <scheme val="minor"/>
    </font>
    <font>
      <sz val="10"/>
      <color theme="1"/>
      <name val="Calibri"/>
      <family val="2"/>
      <charset val="204"/>
      <scheme val="minor"/>
    </font>
    <font>
      <sz val="11.5"/>
      <color theme="1"/>
      <name val="Calibri"/>
      <family val="2"/>
      <charset val="204"/>
      <scheme val="minor"/>
    </font>
    <font>
      <b/>
      <sz val="11.5"/>
      <color theme="1"/>
      <name val="Calibri"/>
      <family val="2"/>
      <charset val="204"/>
      <scheme val="minor"/>
    </font>
    <font>
      <sz val="10.5"/>
      <color theme="1"/>
      <name val="Courier New"/>
      <family val="3"/>
      <charset val="204"/>
    </font>
    <font>
      <sz val="10"/>
      <name val="Arial"/>
      <family val="2"/>
      <charset val="204"/>
    </font>
    <font>
      <sz val="8"/>
      <name val="Arial Cyr"/>
      <family val="2"/>
      <charset val="204"/>
    </font>
    <font>
      <sz val="8"/>
      <name val="Arial"/>
      <family val="2"/>
      <charset val="204"/>
    </font>
    <font>
      <sz val="9"/>
      <name val="Arial Cyr"/>
      <family val="2"/>
      <charset val="204"/>
    </font>
    <font>
      <b/>
      <sz val="10"/>
      <name val="Arial"/>
      <family val="2"/>
      <charset val="204"/>
    </font>
    <font>
      <b/>
      <sz val="10"/>
      <name val="Arial Cyr"/>
      <family val="2"/>
      <charset val="204"/>
    </font>
    <font>
      <b/>
      <sz val="9"/>
      <name val="Arial Cyr"/>
      <family val="2"/>
      <charset val="204"/>
    </font>
    <font>
      <b/>
      <sz val="8"/>
      <name val="Arial Cyr"/>
      <family val="2"/>
      <charset val="204"/>
    </font>
    <font>
      <sz val="9.5"/>
      <name val="Arial Cyr"/>
      <family val="2"/>
      <charset val="204"/>
    </font>
    <font>
      <sz val="9"/>
      <name val="Arial"/>
      <family val="2"/>
      <charset val="204"/>
    </font>
    <font>
      <sz val="10"/>
      <name val="Arial Cyr"/>
      <charset val="204"/>
    </font>
    <font>
      <sz val="10"/>
      <name val="Times New Roman"/>
      <family val="1"/>
      <charset val="204"/>
    </font>
    <font>
      <sz val="8"/>
      <name val="Times New Roman"/>
      <family val="1"/>
      <charset val="204"/>
    </font>
    <font>
      <b/>
      <sz val="11.5"/>
      <name val="Times New Roman"/>
      <family val="1"/>
      <charset val="204"/>
    </font>
    <font>
      <b/>
      <sz val="13"/>
      <name val="Times New Roman"/>
      <family val="1"/>
      <charset val="204"/>
    </font>
    <font>
      <b/>
      <sz val="10"/>
      <name val="Times New Roman"/>
      <family val="1"/>
      <charset val="204"/>
    </font>
    <font>
      <sz val="10"/>
      <color rgb="FFFF0000"/>
      <name val="Times New Roman"/>
      <family val="1"/>
      <charset val="204"/>
    </font>
    <font>
      <sz val="11"/>
      <color rgb="FF5A6470"/>
      <name val="Arial"/>
      <family val="2"/>
      <charset val="204"/>
    </font>
    <font>
      <i/>
      <sz val="13"/>
      <color theme="1"/>
      <name val="Calibri"/>
      <family val="2"/>
      <charset val="204"/>
      <scheme val="minor"/>
    </font>
    <font>
      <i/>
      <sz val="13"/>
      <color rgb="FFFF0000"/>
      <name val="Calibri"/>
      <family val="2"/>
      <charset val="204"/>
      <scheme val="minor"/>
    </font>
    <font>
      <i/>
      <sz val="13"/>
      <name val="Calibri"/>
      <family val="2"/>
      <charset val="204"/>
      <scheme val="minor"/>
    </font>
  </fonts>
  <fills count="35">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2" tint="-0.499984740745262"/>
        <bgColor indexed="64"/>
      </patternFill>
    </fill>
    <fill>
      <patternFill patternType="gray0625">
        <bgColor theme="6" tint="0.59999389629810485"/>
      </patternFill>
    </fill>
    <fill>
      <patternFill patternType="solid">
        <fgColor indexed="46"/>
        <bgColor indexed="64"/>
      </patternFill>
    </fill>
    <fill>
      <patternFill patternType="solid">
        <fgColor theme="8" tint="0.39997558519241921"/>
        <bgColor indexed="64"/>
      </patternFill>
    </fill>
    <fill>
      <patternFill patternType="gray0625">
        <bgColor theme="8" tint="0.39997558519241921"/>
      </patternFill>
    </fill>
    <fill>
      <patternFill patternType="gray0625">
        <bgColor theme="0" tint="-0.34998626667073579"/>
      </patternFill>
    </fill>
    <fill>
      <patternFill patternType="gray0625">
        <bgColor rgb="FFFFFF00"/>
      </patternFill>
    </fill>
    <fill>
      <patternFill patternType="solid">
        <fgColor rgb="FF00B0F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0"/>
        <bgColor indexed="64"/>
      </patternFill>
    </fill>
  </fills>
  <borders count="40">
    <border>
      <left/>
      <right/>
      <top/>
      <bottom/>
      <diagonal/>
    </border>
    <border>
      <left style="dotted">
        <color indexed="64"/>
      </left>
      <right style="dotted">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style="double">
        <color indexed="64"/>
      </top>
      <bottom style="dotted">
        <color indexed="64"/>
      </bottom>
      <diagonal/>
    </border>
    <border>
      <left style="dotted">
        <color indexed="64"/>
      </left>
      <right style="dotted">
        <color indexed="64"/>
      </right>
      <top/>
      <bottom/>
      <diagonal/>
    </border>
    <border>
      <left style="dotted">
        <color indexed="64"/>
      </left>
      <right style="dotted">
        <color indexed="64"/>
      </right>
      <top style="dotted">
        <color indexed="64"/>
      </top>
      <bottom style="double">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uble">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diagonal/>
    </border>
    <border>
      <left/>
      <right style="dotted">
        <color indexed="64"/>
      </right>
      <top/>
      <bottom style="double">
        <color indexed="64"/>
      </bottom>
      <diagonal/>
    </border>
    <border>
      <left style="dotted">
        <color indexed="64"/>
      </left>
      <right/>
      <top style="dotted">
        <color indexed="64"/>
      </top>
      <bottom/>
      <diagonal/>
    </border>
    <border>
      <left style="dotted">
        <color indexed="64"/>
      </left>
      <right/>
      <top/>
      <bottom style="double">
        <color indexed="64"/>
      </bottom>
      <diagonal/>
    </border>
    <border>
      <left style="thin">
        <color indexed="64"/>
      </left>
      <right style="thin">
        <color indexed="64"/>
      </right>
      <top style="thin">
        <color indexed="64"/>
      </top>
      <bottom style="thin">
        <color indexed="64"/>
      </bottom>
      <diagonal/>
    </border>
    <border>
      <left style="dotted">
        <color indexed="64"/>
      </left>
      <right style="dotted">
        <color indexed="64"/>
      </right>
      <top style="double">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medium">
        <color auto="1"/>
      </top>
      <bottom style="medium">
        <color auto="1"/>
      </bottom>
      <diagonal/>
    </border>
    <border>
      <left/>
      <right/>
      <top style="medium">
        <color auto="1"/>
      </top>
      <bottom style="medium">
        <color auto="1"/>
      </bottom>
      <diagonal/>
    </border>
    <border>
      <left/>
      <right/>
      <top style="thin">
        <color indexed="64"/>
      </top>
      <bottom style="thin">
        <color indexed="64"/>
      </bottom>
      <diagonal/>
    </border>
    <border>
      <left/>
      <right/>
      <top style="thin">
        <color indexed="64"/>
      </top>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
      <left style="thin">
        <color auto="1"/>
      </left>
      <right/>
      <top style="thin">
        <color auto="1"/>
      </top>
      <bottom/>
      <diagonal/>
    </border>
    <border>
      <left style="thin">
        <color auto="1"/>
      </left>
      <right style="thin">
        <color auto="1"/>
      </right>
      <top style="medium">
        <color auto="1"/>
      </top>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s>
  <cellStyleXfs count="5">
    <xf numFmtId="0" fontId="0" fillId="0" borderId="0"/>
    <xf numFmtId="9" fontId="20" fillId="0" borderId="0" applyFont="0" applyFill="0" applyBorder="0" applyAlignment="0" applyProtection="0"/>
    <xf numFmtId="164" fontId="20" fillId="0" borderId="0" applyFont="0" applyFill="0" applyBorder="0" applyAlignment="0" applyProtection="0"/>
    <xf numFmtId="0" fontId="46" fillId="0" borderId="0"/>
    <xf numFmtId="0" fontId="56" fillId="0" borderId="0"/>
  </cellStyleXfs>
  <cellXfs count="1160">
    <xf numFmtId="0" fontId="0" fillId="0" borderId="0" xfId="0"/>
    <xf numFmtId="0" fontId="1" fillId="0" borderId="0" xfId="0" applyFont="1" applyAlignment="1">
      <alignment vertical="top" wrapText="1"/>
    </xf>
    <xf numFmtId="0" fontId="3" fillId="0" borderId="6" xfId="0" applyFont="1" applyFill="1" applyBorder="1" applyAlignment="1">
      <alignment horizontal="left" vertical="top" wrapText="1"/>
    </xf>
    <xf numFmtId="0" fontId="3" fillId="0" borderId="6" xfId="0" applyFont="1" applyBorder="1" applyAlignment="1">
      <alignment vertical="top" wrapText="1"/>
    </xf>
    <xf numFmtId="0" fontId="3" fillId="0" borderId="6" xfId="0" applyFont="1" applyFill="1" applyBorder="1" applyAlignment="1">
      <alignment horizontal="center" vertical="top" wrapText="1"/>
    </xf>
    <xf numFmtId="0" fontId="3" fillId="0" borderId="6" xfId="0" applyFont="1" applyFill="1" applyBorder="1" applyAlignment="1">
      <alignment vertical="top" wrapText="1"/>
    </xf>
    <xf numFmtId="0" fontId="3" fillId="3" borderId="6" xfId="0" applyFont="1" applyFill="1" applyBorder="1" applyAlignment="1">
      <alignment horizontal="center" vertical="top" wrapText="1"/>
    </xf>
    <xf numFmtId="0" fontId="3" fillId="3" borderId="6" xfId="0" applyFont="1" applyFill="1" applyBorder="1" applyAlignment="1">
      <alignment horizontal="left" vertical="top" wrapText="1"/>
    </xf>
    <xf numFmtId="49" fontId="3" fillId="3" borderId="6" xfId="0" applyNumberFormat="1" applyFont="1" applyFill="1" applyBorder="1" applyAlignment="1">
      <alignment horizontal="center" vertical="top" wrapText="1"/>
    </xf>
    <xf numFmtId="14" fontId="3" fillId="0" borderId="6" xfId="0" applyNumberFormat="1" applyFont="1" applyFill="1" applyBorder="1" applyAlignment="1">
      <alignment horizontal="center" vertical="top" wrapText="1"/>
    </xf>
    <xf numFmtId="0" fontId="3" fillId="0" borderId="0" xfId="0" applyFont="1" applyAlignment="1">
      <alignment vertical="top" wrapText="1"/>
    </xf>
    <xf numFmtId="0" fontId="3" fillId="3" borderId="6" xfId="0" applyFont="1" applyFill="1" applyBorder="1" applyAlignment="1">
      <alignment vertical="top" wrapText="1"/>
    </xf>
    <xf numFmtId="0" fontId="3" fillId="0" borderId="1" xfId="0" applyFont="1" applyFill="1" applyBorder="1" applyAlignment="1">
      <alignment vertical="top" wrapText="1"/>
    </xf>
    <xf numFmtId="0" fontId="3" fillId="0" borderId="6" xfId="0" applyFont="1" applyBorder="1" applyAlignment="1">
      <alignment horizontal="center" vertical="top" wrapText="1"/>
    </xf>
    <xf numFmtId="14" fontId="3" fillId="0" borderId="1" xfId="0" applyNumberFormat="1" applyFont="1" applyFill="1" applyBorder="1" applyAlignment="1">
      <alignment horizontal="center" vertical="top" wrapText="1"/>
    </xf>
    <xf numFmtId="49" fontId="3" fillId="0" borderId="1" xfId="0" applyNumberFormat="1" applyFont="1" applyFill="1" applyBorder="1" applyAlignment="1">
      <alignment horizontal="center" vertical="top" wrapText="1"/>
    </xf>
    <xf numFmtId="0" fontId="3" fillId="0" borderId="1" xfId="0" applyFont="1" applyFill="1" applyBorder="1" applyAlignment="1">
      <alignment horizontal="left" vertical="top" wrapText="1"/>
    </xf>
    <xf numFmtId="0" fontId="3" fillId="0" borderId="1" xfId="0" applyFont="1" applyBorder="1" applyAlignment="1">
      <alignment vertical="top" wrapText="1"/>
    </xf>
    <xf numFmtId="0" fontId="3" fillId="3" borderId="1" xfId="0" applyFont="1" applyFill="1" applyBorder="1" applyAlignment="1">
      <alignment horizontal="center" vertical="top" wrapText="1"/>
    </xf>
    <xf numFmtId="49" fontId="3" fillId="3" borderId="1" xfId="0" applyNumberFormat="1" applyFont="1" applyFill="1" applyBorder="1" applyAlignment="1">
      <alignment horizontal="center"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3" fillId="0" borderId="1" xfId="0" applyFont="1" applyFill="1" applyBorder="1" applyAlignment="1">
      <alignment horizontal="center" vertical="top" wrapText="1"/>
    </xf>
    <xf numFmtId="0" fontId="3" fillId="0" borderId="1" xfId="0" applyFont="1" applyBorder="1" applyAlignment="1">
      <alignment horizontal="center" vertical="top" wrapText="1"/>
    </xf>
    <xf numFmtId="0" fontId="3" fillId="0" borderId="5" xfId="0" applyFont="1" applyBorder="1" applyAlignment="1">
      <alignment vertical="top" wrapText="1"/>
    </xf>
    <xf numFmtId="0" fontId="3" fillId="0" borderId="5" xfId="0" applyFont="1" applyFill="1" applyBorder="1" applyAlignment="1">
      <alignment horizontal="left" vertical="top" wrapText="1"/>
    </xf>
    <xf numFmtId="0" fontId="4" fillId="0" borderId="1" xfId="0" applyFont="1" applyFill="1" applyBorder="1" applyAlignment="1">
      <alignment vertical="top" wrapText="1"/>
    </xf>
    <xf numFmtId="14" fontId="3" fillId="3" borderId="6" xfId="0" applyNumberFormat="1" applyFont="1" applyFill="1" applyBorder="1" applyAlignment="1">
      <alignment horizontal="center" vertical="top" wrapText="1"/>
    </xf>
    <xf numFmtId="14" fontId="3" fillId="3" borderId="1" xfId="0" applyNumberFormat="1" applyFont="1" applyFill="1" applyBorder="1" applyAlignment="1">
      <alignment horizontal="center" vertical="top" wrapText="1"/>
    </xf>
    <xf numFmtId="0" fontId="3" fillId="0" borderId="6" xfId="0" applyFont="1" applyBorder="1" applyAlignment="1">
      <alignment horizontal="right" vertical="top" wrapText="1"/>
    </xf>
    <xf numFmtId="0" fontId="3" fillId="0" borderId="1" xfId="0" applyFont="1" applyFill="1" applyBorder="1" applyAlignment="1">
      <alignment horizontal="right" vertical="top" wrapText="1"/>
    </xf>
    <xf numFmtId="0" fontId="3" fillId="0" borderId="1" xfId="0" applyFont="1" applyBorder="1" applyAlignment="1">
      <alignment horizontal="right" vertical="top" wrapText="1"/>
    </xf>
    <xf numFmtId="0" fontId="3" fillId="0" borderId="5" xfId="0" applyFont="1" applyBorder="1" applyAlignment="1">
      <alignment horizontal="right" vertical="top" wrapText="1"/>
    </xf>
    <xf numFmtId="0" fontId="3" fillId="0" borderId="5" xfId="0" applyFont="1" applyBorder="1" applyAlignment="1">
      <alignment horizontal="center" vertical="top" wrapText="1"/>
    </xf>
    <xf numFmtId="0" fontId="3" fillId="0" borderId="5" xfId="0" applyFont="1" applyFill="1" applyBorder="1" applyAlignment="1">
      <alignment horizontal="center" vertical="top" wrapText="1"/>
    </xf>
    <xf numFmtId="0" fontId="0" fillId="0" borderId="15" xfId="0" applyBorder="1" applyAlignment="1">
      <alignment vertical="top" wrapText="1"/>
    </xf>
    <xf numFmtId="14" fontId="3" fillId="0" borderId="6" xfId="0" applyNumberFormat="1" applyFont="1" applyBorder="1" applyAlignment="1">
      <alignment vertical="top" wrapText="1"/>
    </xf>
    <xf numFmtId="14" fontId="3" fillId="0" borderId="1" xfId="0" applyNumberFormat="1" applyFont="1" applyFill="1" applyBorder="1" applyAlignment="1">
      <alignment vertical="top" wrapText="1"/>
    </xf>
    <xf numFmtId="14" fontId="3" fillId="0" borderId="5" xfId="0" applyNumberFormat="1" applyFont="1" applyBorder="1" applyAlignment="1">
      <alignment vertical="top" wrapText="1"/>
    </xf>
    <xf numFmtId="0" fontId="6" fillId="0" borderId="0" xfId="0" applyFont="1" applyAlignment="1">
      <alignment horizontal="center" vertical="top" wrapText="1"/>
    </xf>
    <xf numFmtId="49" fontId="6" fillId="0" borderId="0" xfId="0" applyNumberFormat="1" applyFont="1" applyAlignment="1">
      <alignment horizontal="center" vertical="top" wrapText="1"/>
    </xf>
    <xf numFmtId="0" fontId="6" fillId="0" borderId="0" xfId="0" applyFont="1" applyAlignment="1">
      <alignment vertical="top" wrapText="1"/>
    </xf>
    <xf numFmtId="14" fontId="6" fillId="0" borderId="0" xfId="0" applyNumberFormat="1" applyFont="1" applyAlignment="1">
      <alignment horizontal="center" vertical="top" wrapText="1"/>
    </xf>
    <xf numFmtId="14" fontId="6" fillId="0" borderId="0" xfId="0" applyNumberFormat="1" applyFont="1" applyAlignment="1">
      <alignment vertical="top" wrapText="1"/>
    </xf>
    <xf numFmtId="0" fontId="6" fillId="0" borderId="0" xfId="0" applyFont="1" applyAlignment="1">
      <alignment horizontal="right" vertical="top" wrapText="1"/>
    </xf>
    <xf numFmtId="1" fontId="3" fillId="0" borderId="2" xfId="0" applyNumberFormat="1" applyFont="1" applyFill="1" applyBorder="1" applyAlignment="1">
      <alignment horizontal="center" vertical="top" wrapText="1"/>
    </xf>
    <xf numFmtId="0" fontId="0" fillId="0" borderId="0" xfId="0" applyAlignment="1">
      <alignment horizontal="center" vertical="top" wrapText="1"/>
    </xf>
    <xf numFmtId="0" fontId="0" fillId="0" borderId="0" xfId="0" applyAlignment="1">
      <alignment vertical="top"/>
    </xf>
    <xf numFmtId="4" fontId="0" fillId="0" borderId="0" xfId="0" applyNumberFormat="1" applyAlignment="1">
      <alignment horizontal="center" vertical="top"/>
    </xf>
    <xf numFmtId="0" fontId="0" fillId="0" borderId="15" xfId="0" applyBorder="1" applyAlignment="1">
      <alignment horizontal="center" vertical="top" wrapText="1"/>
    </xf>
    <xf numFmtId="4" fontId="0" fillId="0" borderId="15" xfId="0" applyNumberFormat="1" applyBorder="1" applyAlignment="1">
      <alignment horizontal="center" vertical="top" wrapText="1"/>
    </xf>
    <xf numFmtId="0" fontId="0" fillId="0" borderId="15" xfId="0" applyBorder="1" applyAlignment="1">
      <alignment vertical="top"/>
    </xf>
    <xf numFmtId="4" fontId="0" fillId="0" borderId="15" xfId="0" applyNumberFormat="1" applyBorder="1" applyAlignment="1">
      <alignment horizontal="center" vertical="top"/>
    </xf>
    <xf numFmtId="4" fontId="0" fillId="0" borderId="17" xfId="0" applyNumberFormat="1" applyBorder="1" applyAlignment="1">
      <alignment horizontal="center" vertical="top" wrapText="1"/>
    </xf>
    <xf numFmtId="4" fontId="0" fillId="0" borderId="17" xfId="0" applyNumberFormat="1" applyBorder="1" applyAlignment="1">
      <alignment horizontal="center" vertical="top"/>
    </xf>
    <xf numFmtId="4" fontId="0" fillId="0" borderId="18" xfId="0" applyNumberFormat="1" applyBorder="1" applyAlignment="1">
      <alignment horizontal="center" vertical="top" wrapText="1"/>
    </xf>
    <xf numFmtId="4" fontId="0" fillId="0" borderId="18" xfId="0" applyNumberFormat="1" applyBorder="1" applyAlignment="1">
      <alignment horizontal="center" vertical="top"/>
    </xf>
    <xf numFmtId="4" fontId="0" fillId="0" borderId="19" xfId="0" applyNumberFormat="1" applyBorder="1" applyAlignment="1">
      <alignment horizontal="center" vertical="top" wrapText="1"/>
    </xf>
    <xf numFmtId="4" fontId="0" fillId="0" borderId="19" xfId="0" applyNumberFormat="1" applyBorder="1" applyAlignment="1">
      <alignment horizontal="center" vertical="top"/>
    </xf>
    <xf numFmtId="4" fontId="0" fillId="7" borderId="20" xfId="0" applyNumberFormat="1" applyFill="1" applyBorder="1" applyAlignment="1">
      <alignment horizontal="center" vertical="top" wrapText="1"/>
    </xf>
    <xf numFmtId="4" fontId="0" fillId="7" borderId="20" xfId="0" applyNumberFormat="1" applyFill="1" applyBorder="1" applyAlignment="1">
      <alignment horizontal="center" vertical="top"/>
    </xf>
    <xf numFmtId="4" fontId="0" fillId="7" borderId="0" xfId="0" applyNumberFormat="1" applyFill="1" applyAlignment="1">
      <alignment horizontal="center" vertical="top"/>
    </xf>
    <xf numFmtId="4" fontId="0" fillId="8" borderId="15" xfId="0" applyNumberFormat="1" applyFill="1" applyBorder="1" applyAlignment="1">
      <alignment horizontal="center" vertical="top" wrapText="1"/>
    </xf>
    <xf numFmtId="4" fontId="0" fillId="8" borderId="15" xfId="0" applyNumberFormat="1" applyFill="1" applyBorder="1" applyAlignment="1">
      <alignment horizontal="center" vertical="top"/>
    </xf>
    <xf numFmtId="4" fontId="5" fillId="0" borderId="15" xfId="0" applyNumberFormat="1" applyFont="1" applyBorder="1" applyAlignment="1">
      <alignment horizontal="center" vertical="top"/>
    </xf>
    <xf numFmtId="0" fontId="5" fillId="0" borderId="15" xfId="0" applyFont="1" applyBorder="1" applyAlignment="1">
      <alignment vertical="top"/>
    </xf>
    <xf numFmtId="4" fontId="5" fillId="0" borderId="17" xfId="0" applyNumberFormat="1" applyFont="1" applyBorder="1" applyAlignment="1">
      <alignment horizontal="center" vertical="top"/>
    </xf>
    <xf numFmtId="4" fontId="5" fillId="0" borderId="19" xfId="0" applyNumberFormat="1" applyFont="1" applyBorder="1" applyAlignment="1">
      <alignment horizontal="center" vertical="top"/>
    </xf>
    <xf numFmtId="4" fontId="5" fillId="7" borderId="20" xfId="0" applyNumberFormat="1" applyFont="1" applyFill="1" applyBorder="1" applyAlignment="1">
      <alignment horizontal="center" vertical="top"/>
    </xf>
    <xf numFmtId="4" fontId="5" fillId="0" borderId="18" xfId="0" applyNumberFormat="1" applyFont="1" applyBorder="1" applyAlignment="1">
      <alignment horizontal="center" vertical="top"/>
    </xf>
    <xf numFmtId="0" fontId="5" fillId="0" borderId="0" xfId="0" applyFont="1" applyAlignment="1">
      <alignment vertical="top"/>
    </xf>
    <xf numFmtId="4" fontId="5" fillId="8" borderId="15" xfId="0" applyNumberFormat="1" applyFont="1" applyFill="1" applyBorder="1" applyAlignment="1">
      <alignment horizontal="center" vertical="top"/>
    </xf>
    <xf numFmtId="4" fontId="5" fillId="0" borderId="0" xfId="0" applyNumberFormat="1" applyFont="1" applyAlignment="1">
      <alignment vertical="top"/>
    </xf>
    <xf numFmtId="4" fontId="0" fillId="8" borderId="0" xfId="0" applyNumberFormat="1" applyFill="1" applyAlignment="1">
      <alignment horizontal="center" vertical="top"/>
    </xf>
    <xf numFmtId="0" fontId="0" fillId="0" borderId="15" xfId="0" applyBorder="1" applyAlignment="1">
      <alignment horizontal="right" vertical="top"/>
    </xf>
    <xf numFmtId="0" fontId="5" fillId="6" borderId="15" xfId="0" applyFont="1" applyFill="1" applyBorder="1" applyAlignment="1">
      <alignment horizontal="center" vertical="top" wrapText="1"/>
    </xf>
    <xf numFmtId="4" fontId="5" fillId="6" borderId="15" xfId="0" applyNumberFormat="1" applyFont="1" applyFill="1" applyBorder="1" applyAlignment="1">
      <alignment horizontal="center" vertical="top" wrapText="1"/>
    </xf>
    <xf numFmtId="4" fontId="5" fillId="6" borderId="17" xfId="0" applyNumberFormat="1" applyFont="1" applyFill="1" applyBorder="1" applyAlignment="1">
      <alignment horizontal="center" vertical="top" wrapText="1"/>
    </xf>
    <xf numFmtId="4" fontId="5" fillId="6" borderId="19" xfId="0" applyNumberFormat="1" applyFont="1" applyFill="1" applyBorder="1" applyAlignment="1">
      <alignment horizontal="center" vertical="top" wrapText="1"/>
    </xf>
    <xf numFmtId="4" fontId="5" fillId="6" borderId="20" xfId="0" applyNumberFormat="1" applyFont="1" applyFill="1" applyBorder="1" applyAlignment="1">
      <alignment horizontal="center" vertical="top" wrapText="1"/>
    </xf>
    <xf numFmtId="0" fontId="5" fillId="6" borderId="0" xfId="0" applyFont="1" applyFill="1" applyAlignment="1">
      <alignment horizontal="center" vertical="top" wrapText="1"/>
    </xf>
    <xf numFmtId="4" fontId="0" fillId="6" borderId="15" xfId="0" applyNumberFormat="1" applyFill="1" applyBorder="1" applyAlignment="1">
      <alignment horizontal="center" vertical="top"/>
    </xf>
    <xf numFmtId="4" fontId="0" fillId="6" borderId="17" xfId="0" applyNumberFormat="1" applyFill="1" applyBorder="1" applyAlignment="1">
      <alignment horizontal="center" vertical="top"/>
    </xf>
    <xf numFmtId="4" fontId="0" fillId="6" borderId="19" xfId="0" applyNumberFormat="1" applyFill="1" applyBorder="1" applyAlignment="1">
      <alignment horizontal="center" vertical="top"/>
    </xf>
    <xf numFmtId="4" fontId="0" fillId="6" borderId="20" xfId="0" applyNumberFormat="1" applyFill="1" applyBorder="1" applyAlignment="1">
      <alignment horizontal="center" vertical="top"/>
    </xf>
    <xf numFmtId="4" fontId="0" fillId="6" borderId="18" xfId="0" applyNumberFormat="1" applyFill="1" applyBorder="1" applyAlignment="1">
      <alignment horizontal="center" vertical="top"/>
    </xf>
    <xf numFmtId="0" fontId="0" fillId="6" borderId="0" xfId="0" applyFill="1" applyAlignment="1">
      <alignment vertical="top"/>
    </xf>
    <xf numFmtId="0" fontId="5" fillId="6" borderId="15" xfId="0" applyFont="1" applyFill="1" applyBorder="1" applyAlignment="1">
      <alignment horizontal="center" vertical="top"/>
    </xf>
    <xf numFmtId="4" fontId="5" fillId="6" borderId="15" xfId="0" applyNumberFormat="1" applyFont="1" applyFill="1" applyBorder="1" applyAlignment="1">
      <alignment horizontal="center" vertical="top"/>
    </xf>
    <xf numFmtId="4" fontId="5" fillId="6" borderId="17" xfId="0" applyNumberFormat="1" applyFont="1" applyFill="1" applyBorder="1" applyAlignment="1">
      <alignment horizontal="center" vertical="top"/>
    </xf>
    <xf numFmtId="4" fontId="5" fillId="6" borderId="19" xfId="0" applyNumberFormat="1" applyFont="1" applyFill="1" applyBorder="1" applyAlignment="1">
      <alignment horizontal="center" vertical="top"/>
    </xf>
    <xf numFmtId="4" fontId="5" fillId="6" borderId="20" xfId="0" applyNumberFormat="1" applyFont="1" applyFill="1" applyBorder="1" applyAlignment="1">
      <alignment horizontal="center" vertical="top"/>
    </xf>
    <xf numFmtId="0" fontId="5" fillId="6" borderId="0" xfId="0" applyFont="1" applyFill="1" applyAlignment="1">
      <alignment vertical="top"/>
    </xf>
    <xf numFmtId="4" fontId="5" fillId="6" borderId="18" xfId="0" applyNumberFormat="1" applyFont="1" applyFill="1" applyBorder="1" applyAlignment="1">
      <alignment horizontal="center" vertical="top"/>
    </xf>
    <xf numFmtId="0" fontId="5" fillId="6" borderId="15" xfId="0" applyFont="1" applyFill="1" applyBorder="1" applyAlignment="1">
      <alignment vertical="top"/>
    </xf>
    <xf numFmtId="0" fontId="5" fillId="6" borderId="0" xfId="0" applyFont="1" applyFill="1" applyAlignment="1">
      <alignment horizontal="center" vertical="top"/>
    </xf>
    <xf numFmtId="4" fontId="5" fillId="6" borderId="18" xfId="0" applyNumberFormat="1" applyFont="1" applyFill="1" applyBorder="1" applyAlignment="1">
      <alignment horizontal="center" vertical="top" wrapText="1"/>
    </xf>
    <xf numFmtId="4" fontId="3" fillId="0" borderId="1" xfId="0" applyNumberFormat="1" applyFont="1" applyFill="1" applyBorder="1" applyAlignment="1">
      <alignment vertical="top" wrapText="1"/>
    </xf>
    <xf numFmtId="4" fontId="3" fillId="0" borderId="6" xfId="0" applyNumberFormat="1" applyFont="1" applyFill="1" applyBorder="1" applyAlignment="1">
      <alignment vertical="top" wrapText="1"/>
    </xf>
    <xf numFmtId="4" fontId="3" fillId="0" borderId="4" xfId="0" applyNumberFormat="1" applyFont="1" applyFill="1" applyBorder="1" applyAlignment="1">
      <alignment vertical="top" wrapText="1"/>
    </xf>
    <xf numFmtId="4" fontId="3" fillId="3" borderId="6" xfId="0" applyNumberFormat="1" applyFont="1" applyFill="1" applyBorder="1" applyAlignment="1">
      <alignment vertical="top" wrapText="1"/>
    </xf>
    <xf numFmtId="4" fontId="3" fillId="3" borderId="1" xfId="0" applyNumberFormat="1" applyFont="1" applyFill="1" applyBorder="1" applyAlignment="1">
      <alignment vertical="top" wrapText="1"/>
    </xf>
    <xf numFmtId="4" fontId="6" fillId="0" borderId="0" xfId="0" applyNumberFormat="1" applyFont="1" applyAlignment="1">
      <alignment vertical="top" wrapText="1"/>
    </xf>
    <xf numFmtId="4" fontId="3" fillId="0" borderId="6" xfId="0" applyNumberFormat="1" applyFont="1" applyBorder="1" applyAlignment="1">
      <alignment horizontal="center" vertical="top" wrapText="1"/>
    </xf>
    <xf numFmtId="4" fontId="3" fillId="0" borderId="1" xfId="0" applyNumberFormat="1" applyFont="1" applyFill="1" applyBorder="1" applyAlignment="1">
      <alignment horizontal="center" vertical="top" wrapText="1"/>
    </xf>
    <xf numFmtId="4" fontId="3" fillId="0" borderId="5" xfId="0" applyNumberFormat="1" applyFont="1" applyBorder="1" applyAlignment="1">
      <alignment horizontal="center" vertical="top" wrapText="1"/>
    </xf>
    <xf numFmtId="4" fontId="6" fillId="0" borderId="0" xfId="0" applyNumberFormat="1" applyFont="1" applyAlignment="1">
      <alignment horizontal="center" vertical="top" wrapText="1"/>
    </xf>
    <xf numFmtId="4" fontId="0" fillId="0" borderId="0" xfId="0" applyNumberFormat="1" applyBorder="1" applyAlignment="1">
      <alignment horizontal="center" vertical="top"/>
    </xf>
    <xf numFmtId="0" fontId="0" fillId="0" borderId="0" xfId="0" applyFill="1" applyBorder="1"/>
    <xf numFmtId="4" fontId="0" fillId="0" borderId="0" xfId="0" applyNumberFormat="1" applyFill="1" applyBorder="1" applyAlignment="1">
      <alignment horizontal="center" vertical="top"/>
    </xf>
    <xf numFmtId="4" fontId="5" fillId="0" borderId="0" xfId="0" applyNumberFormat="1" applyFont="1" applyFill="1" applyBorder="1" applyAlignment="1">
      <alignment horizontal="center" vertical="top"/>
    </xf>
    <xf numFmtId="0" fontId="0" fillId="6" borderId="17" xfId="0" applyFill="1" applyBorder="1"/>
    <xf numFmtId="0" fontId="0" fillId="0" borderId="0" xfId="0" applyBorder="1"/>
    <xf numFmtId="0" fontId="6" fillId="5" borderId="2" xfId="0" applyFont="1" applyFill="1" applyBorder="1" applyAlignment="1">
      <alignment horizontal="center" vertical="top" wrapText="1"/>
    </xf>
    <xf numFmtId="0" fontId="3" fillId="5" borderId="8" xfId="0" applyFont="1" applyFill="1" applyBorder="1" applyAlignment="1">
      <alignment horizontal="center" vertical="top" wrapText="1"/>
    </xf>
    <xf numFmtId="4" fontId="6" fillId="5" borderId="6" xfId="0" applyNumberFormat="1" applyFont="1" applyFill="1" applyBorder="1" applyAlignment="1">
      <alignment horizontal="center" vertical="top" wrapText="1"/>
    </xf>
    <xf numFmtId="4" fontId="6" fillId="5" borderId="2" xfId="0" applyNumberFormat="1" applyFont="1" applyFill="1" applyBorder="1" applyAlignment="1">
      <alignment horizontal="center" vertical="top" wrapText="1"/>
    </xf>
    <xf numFmtId="0" fontId="6" fillId="5" borderId="6" xfId="0" applyFont="1" applyFill="1" applyBorder="1" applyAlignment="1">
      <alignment horizontal="center" vertical="top" wrapText="1"/>
    </xf>
    <xf numFmtId="0" fontId="6" fillId="5" borderId="13" xfId="0" applyFont="1" applyFill="1" applyBorder="1" applyAlignment="1">
      <alignment horizontal="center" vertical="top" wrapText="1"/>
    </xf>
    <xf numFmtId="0" fontId="6" fillId="5" borderId="5" xfId="0" applyFont="1" applyFill="1" applyBorder="1" applyAlignment="1">
      <alignment horizontal="center" vertical="top" wrapText="1"/>
    </xf>
    <xf numFmtId="49" fontId="6" fillId="5" borderId="5" xfId="0" applyNumberFormat="1" applyFont="1" applyFill="1" applyBorder="1" applyAlignment="1">
      <alignment horizontal="center" vertical="top" wrapText="1"/>
    </xf>
    <xf numFmtId="0" fontId="3" fillId="5" borderId="5" xfId="0" applyFont="1" applyFill="1" applyBorder="1" applyAlignment="1">
      <alignment horizontal="center" vertical="top" wrapText="1"/>
    </xf>
    <xf numFmtId="14" fontId="6" fillId="5" borderId="5" xfId="0" applyNumberFormat="1" applyFont="1" applyFill="1" applyBorder="1" applyAlignment="1">
      <alignment horizontal="center" vertical="top" wrapText="1"/>
    </xf>
    <xf numFmtId="4" fontId="6" fillId="5" borderId="7" xfId="0" applyNumberFormat="1" applyFont="1" applyFill="1" applyBorder="1" applyAlignment="1">
      <alignment horizontal="center" vertical="top" wrapText="1"/>
    </xf>
    <xf numFmtId="4" fontId="6" fillId="5" borderId="5" xfId="0" applyNumberFormat="1" applyFont="1" applyFill="1" applyBorder="1" applyAlignment="1">
      <alignment horizontal="center" vertical="top" wrapText="1"/>
    </xf>
    <xf numFmtId="0" fontId="6" fillId="5" borderId="7" xfId="0" applyFont="1" applyFill="1" applyBorder="1" applyAlignment="1">
      <alignment horizontal="center" vertical="top" wrapText="1"/>
    </xf>
    <xf numFmtId="0" fontId="6" fillId="5" borderId="14" xfId="0" applyFont="1" applyFill="1" applyBorder="1" applyAlignment="1">
      <alignment horizontal="center" vertical="top" wrapText="1"/>
    </xf>
    <xf numFmtId="0" fontId="6" fillId="5" borderId="5" xfId="0" applyFont="1" applyFill="1" applyBorder="1" applyAlignment="1">
      <alignment horizontal="right" vertical="top" wrapText="1"/>
    </xf>
    <xf numFmtId="166" fontId="3" fillId="0" borderId="1" xfId="0" applyNumberFormat="1" applyFont="1" applyFill="1" applyBorder="1" applyAlignment="1">
      <alignment horizontal="center" vertical="top"/>
    </xf>
    <xf numFmtId="165" fontId="2" fillId="0" borderId="2" xfId="0" applyNumberFormat="1" applyFont="1" applyFill="1" applyBorder="1" applyAlignment="1" applyProtection="1">
      <alignment horizontal="center" vertical="top" wrapText="1"/>
      <protection locked="0"/>
    </xf>
    <xf numFmtId="165" fontId="3" fillId="0" borderId="1" xfId="0" applyNumberFormat="1" applyFont="1" applyFill="1" applyBorder="1" applyAlignment="1" applyProtection="1">
      <alignment horizontal="center" vertical="top" wrapText="1"/>
      <protection locked="0"/>
    </xf>
    <xf numFmtId="0" fontId="4" fillId="6" borderId="3" xfId="0" applyFont="1" applyFill="1" applyBorder="1" applyAlignment="1">
      <alignment horizontal="center" vertical="top" wrapText="1"/>
    </xf>
    <xf numFmtId="49" fontId="4" fillId="6" borderId="3" xfId="0" applyNumberFormat="1" applyFont="1" applyFill="1" applyBorder="1" applyAlignment="1">
      <alignment horizontal="center" vertical="top" wrapText="1"/>
    </xf>
    <xf numFmtId="0" fontId="4" fillId="6" borderId="3" xfId="0" applyFont="1" applyFill="1" applyBorder="1" applyAlignment="1">
      <alignment vertical="top" wrapText="1"/>
    </xf>
    <xf numFmtId="0" fontId="2" fillId="6" borderId="3" xfId="0" applyFont="1" applyFill="1" applyBorder="1" applyAlignment="1">
      <alignment vertical="top" wrapText="1"/>
    </xf>
    <xf numFmtId="14" fontId="4" fillId="6" borderId="3" xfId="0" applyNumberFormat="1" applyFont="1" applyFill="1" applyBorder="1" applyAlignment="1">
      <alignment horizontal="center" vertical="top" wrapText="1"/>
    </xf>
    <xf numFmtId="0" fontId="4" fillId="6" borderId="3" xfId="0" applyFont="1" applyFill="1" applyBorder="1" applyAlignment="1">
      <alignment horizontal="left" vertical="top" wrapText="1"/>
    </xf>
    <xf numFmtId="4" fontId="4" fillId="6" borderId="3" xfId="0" applyNumberFormat="1" applyFont="1" applyFill="1" applyBorder="1" applyAlignment="1">
      <alignment vertical="top" wrapText="1"/>
    </xf>
    <xf numFmtId="4" fontId="4" fillId="6" borderId="3" xfId="0" applyNumberFormat="1" applyFont="1" applyFill="1" applyBorder="1" applyAlignment="1">
      <alignment horizontal="center" vertical="top" wrapText="1"/>
    </xf>
    <xf numFmtId="14" fontId="4" fillId="6" borderId="3" xfId="0" applyNumberFormat="1" applyFont="1" applyFill="1" applyBorder="1" applyAlignment="1">
      <alignment vertical="top" wrapText="1"/>
    </xf>
    <xf numFmtId="0" fontId="4" fillId="6" borderId="3" xfId="0" applyFont="1" applyFill="1" applyBorder="1" applyAlignment="1">
      <alignment horizontal="right" vertical="top" wrapText="1"/>
    </xf>
    <xf numFmtId="1" fontId="4" fillId="6" borderId="3" xfId="0" applyNumberFormat="1" applyFont="1" applyFill="1" applyBorder="1" applyAlignment="1">
      <alignment horizontal="center" vertical="top" wrapText="1"/>
    </xf>
    <xf numFmtId="0" fontId="0" fillId="0" borderId="0" xfId="0" applyAlignment="1">
      <alignment horizontal="center"/>
    </xf>
    <xf numFmtId="49" fontId="3" fillId="0" borderId="5" xfId="0" applyNumberFormat="1" applyFont="1" applyFill="1" applyBorder="1" applyAlignment="1">
      <alignment horizontal="center" vertical="top" wrapText="1"/>
    </xf>
    <xf numFmtId="14" fontId="3" fillId="0" borderId="5" xfId="0" applyNumberFormat="1" applyFont="1" applyFill="1" applyBorder="1" applyAlignment="1">
      <alignment horizontal="center" vertical="top" wrapText="1"/>
    </xf>
    <xf numFmtId="0" fontId="3" fillId="0" borderId="5" xfId="0" applyFont="1" applyFill="1" applyBorder="1" applyAlignment="1">
      <alignment vertical="top" wrapText="1"/>
    </xf>
    <xf numFmtId="4" fontId="3" fillId="0" borderId="5" xfId="0" applyNumberFormat="1" applyFont="1" applyFill="1" applyBorder="1" applyAlignment="1">
      <alignment vertical="top" wrapText="1"/>
    </xf>
    <xf numFmtId="0" fontId="2" fillId="0" borderId="4" xfId="0" applyFont="1" applyFill="1" applyBorder="1" applyAlignment="1">
      <alignment vertical="top" wrapText="1"/>
    </xf>
    <xf numFmtId="0" fontId="2" fillId="0" borderId="4" xfId="0" applyFont="1" applyFill="1" applyBorder="1" applyAlignment="1">
      <alignment horizontal="left" vertical="top" wrapText="1"/>
    </xf>
    <xf numFmtId="0" fontId="7" fillId="0" borderId="0" xfId="0" applyFont="1" applyFill="1" applyAlignment="1">
      <alignment vertical="top"/>
    </xf>
    <xf numFmtId="0" fontId="7" fillId="0" borderId="0" xfId="0" applyFont="1" applyFill="1" applyAlignment="1">
      <alignment vertical="top" wrapText="1"/>
    </xf>
    <xf numFmtId="0" fontId="7" fillId="0" borderId="15" xfId="0" applyFont="1" applyFill="1" applyBorder="1" applyAlignment="1">
      <alignment horizontal="center" vertical="top" wrapText="1"/>
    </xf>
    <xf numFmtId="0" fontId="7" fillId="0" borderId="0" xfId="0" applyFont="1" applyFill="1" applyBorder="1" applyAlignment="1">
      <alignment vertical="top"/>
    </xf>
    <xf numFmtId="0" fontId="7" fillId="0" borderId="0" xfId="0" applyFont="1" applyFill="1" applyBorder="1" applyAlignment="1">
      <alignment vertical="top" wrapText="1"/>
    </xf>
    <xf numFmtId="0" fontId="2" fillId="0" borderId="0" xfId="0" applyFont="1" applyFill="1" applyBorder="1" applyAlignment="1">
      <alignment vertical="top" wrapText="1"/>
    </xf>
    <xf numFmtId="0" fontId="3" fillId="0" borderId="0" xfId="0" applyFont="1" applyFill="1" applyBorder="1" applyAlignment="1">
      <alignment horizontal="left" vertical="top" wrapText="1"/>
    </xf>
    <xf numFmtId="0" fontId="0" fillId="6" borderId="15" xfId="0" applyFill="1" applyBorder="1" applyAlignment="1">
      <alignment vertical="top"/>
    </xf>
    <xf numFmtId="0" fontId="0" fillId="0" borderId="15" xfId="0" applyFont="1" applyBorder="1" applyAlignment="1">
      <alignment vertical="top"/>
    </xf>
    <xf numFmtId="0" fontId="0" fillId="0" borderId="15" xfId="0" applyFont="1" applyBorder="1" applyAlignment="1">
      <alignment horizontal="right" vertical="top"/>
    </xf>
    <xf numFmtId="4" fontId="0" fillId="0" borderId="15" xfId="0" applyNumberFormat="1" applyFont="1" applyBorder="1" applyAlignment="1">
      <alignment horizontal="center" vertical="top"/>
    </xf>
    <xf numFmtId="4" fontId="0" fillId="0" borderId="17" xfId="0" applyNumberFormat="1" applyFont="1" applyBorder="1" applyAlignment="1">
      <alignment horizontal="center" vertical="top"/>
    </xf>
    <xf numFmtId="4" fontId="0" fillId="0" borderId="19" xfId="0" applyNumberFormat="1" applyFont="1" applyBorder="1" applyAlignment="1">
      <alignment horizontal="center" vertical="top"/>
    </xf>
    <xf numFmtId="4" fontId="0" fillId="7" borderId="20" xfId="0" applyNumberFormat="1" applyFont="1" applyFill="1" applyBorder="1" applyAlignment="1">
      <alignment horizontal="center" vertical="top"/>
    </xf>
    <xf numFmtId="4" fontId="0" fillId="0" borderId="18" xfId="0" applyNumberFormat="1" applyFont="1" applyBorder="1" applyAlignment="1">
      <alignment horizontal="center" vertical="top"/>
    </xf>
    <xf numFmtId="4" fontId="0" fillId="8" borderId="15" xfId="0" applyNumberFormat="1" applyFont="1" applyFill="1" applyBorder="1" applyAlignment="1">
      <alignment horizontal="center" vertical="top"/>
    </xf>
    <xf numFmtId="0" fontId="0" fillId="0" borderId="0" xfId="0" applyFont="1" applyAlignment="1">
      <alignment vertical="top"/>
    </xf>
    <xf numFmtId="0" fontId="5" fillId="0" borderId="0" xfId="0" applyFont="1" applyAlignment="1">
      <alignment horizontal="center" vertical="top"/>
    </xf>
    <xf numFmtId="0" fontId="14" fillId="0" borderId="0" xfId="0" applyFont="1" applyFill="1" applyAlignment="1">
      <alignment vertical="top"/>
    </xf>
    <xf numFmtId="0" fontId="14" fillId="0" borderId="0" xfId="0" applyFont="1" applyFill="1" applyBorder="1" applyAlignment="1">
      <alignment vertical="top"/>
    </xf>
    <xf numFmtId="0" fontId="14" fillId="0" borderId="15" xfId="0" applyFont="1" applyFill="1" applyBorder="1" applyAlignment="1">
      <alignment horizontal="center" vertical="top" wrapText="1"/>
    </xf>
    <xf numFmtId="0" fontId="14" fillId="0" borderId="21" xfId="0" applyFont="1" applyFill="1" applyBorder="1" applyAlignment="1">
      <alignment vertical="top"/>
    </xf>
    <xf numFmtId="0" fontId="12" fillId="0" borderId="15" xfId="0" applyFont="1" applyFill="1" applyBorder="1" applyAlignment="1">
      <alignment horizontal="center" vertical="top" wrapText="1"/>
    </xf>
    <xf numFmtId="0" fontId="12" fillId="0" borderId="18" xfId="0" applyFont="1" applyFill="1" applyBorder="1" applyAlignment="1">
      <alignment horizontal="center" vertical="top" wrapText="1"/>
    </xf>
    <xf numFmtId="0" fontId="14" fillId="0" borderId="15" xfId="0" applyFont="1" applyFill="1" applyBorder="1" applyAlignment="1">
      <alignment vertical="top" wrapText="1"/>
    </xf>
    <xf numFmtId="0" fontId="14" fillId="0" borderId="15" xfId="0" applyFont="1" applyFill="1" applyBorder="1" applyAlignment="1">
      <alignment horizontal="left" vertical="top" wrapText="1"/>
    </xf>
    <xf numFmtId="0" fontId="13" fillId="0" borderId="21" xfId="0" applyFont="1" applyFill="1" applyBorder="1" applyAlignment="1">
      <alignment horizontal="center" vertical="top"/>
    </xf>
    <xf numFmtId="0" fontId="10" fillId="6" borderId="15" xfId="0" applyFont="1" applyFill="1" applyBorder="1" applyAlignment="1">
      <alignment vertical="top" wrapText="1"/>
    </xf>
    <xf numFmtId="0" fontId="10" fillId="2" borderId="15" xfId="0" applyFont="1" applyFill="1" applyBorder="1" applyAlignment="1">
      <alignment vertical="top" wrapText="1"/>
    </xf>
    <xf numFmtId="0" fontId="9" fillId="0" borderId="15" xfId="0" applyFont="1" applyFill="1" applyBorder="1" applyAlignment="1">
      <alignment vertical="top" wrapText="1"/>
    </xf>
    <xf numFmtId="0" fontId="9" fillId="6" borderId="15" xfId="0" applyFont="1" applyFill="1" applyBorder="1" applyAlignment="1">
      <alignment vertical="top" wrapText="1"/>
    </xf>
    <xf numFmtId="0" fontId="9" fillId="6" borderId="15" xfId="0" applyFont="1" applyFill="1" applyBorder="1" applyAlignment="1">
      <alignment vertical="top"/>
    </xf>
    <xf numFmtId="0" fontId="10" fillId="6" borderId="15" xfId="0" applyFont="1" applyFill="1" applyBorder="1" applyAlignment="1">
      <alignment horizontal="left" vertical="top" wrapText="1"/>
    </xf>
    <xf numFmtId="49" fontId="10" fillId="6" borderId="15" xfId="0" applyNumberFormat="1" applyFont="1" applyFill="1" applyBorder="1" applyAlignment="1">
      <alignment horizontal="center" vertical="top" wrapText="1"/>
    </xf>
    <xf numFmtId="0" fontId="10" fillId="6" borderId="15" xfId="0" applyNumberFormat="1" applyFont="1" applyFill="1" applyBorder="1" applyAlignment="1">
      <alignment horizontal="center" vertical="top" wrapText="1"/>
    </xf>
    <xf numFmtId="14" fontId="10" fillId="6" borderId="15" xfId="0" applyNumberFormat="1" applyFont="1" applyFill="1" applyBorder="1" applyAlignment="1">
      <alignment horizontal="center" vertical="top" wrapText="1"/>
    </xf>
    <xf numFmtId="0" fontId="10" fillId="6" borderId="15" xfId="0" applyFont="1" applyFill="1" applyBorder="1" applyAlignment="1">
      <alignment horizontal="center" vertical="top" wrapText="1"/>
    </xf>
    <xf numFmtId="4" fontId="10" fillId="6" borderId="15" xfId="0" applyNumberFormat="1" applyFont="1" applyFill="1" applyBorder="1" applyAlignment="1">
      <alignment horizontal="right" vertical="top" wrapText="1"/>
    </xf>
    <xf numFmtId="0" fontId="10" fillId="6" borderId="15" xfId="0" applyFont="1" applyFill="1" applyBorder="1" applyAlignment="1">
      <alignment horizontal="right" vertical="top" wrapText="1"/>
    </xf>
    <xf numFmtId="49" fontId="10" fillId="6" borderId="15" xfId="0" applyNumberFormat="1" applyFont="1" applyFill="1" applyBorder="1" applyAlignment="1">
      <alignment vertical="top" wrapText="1"/>
    </xf>
    <xf numFmtId="14" fontId="10" fillId="6" borderId="15" xfId="0" applyNumberFormat="1" applyFont="1" applyFill="1" applyBorder="1" applyAlignment="1">
      <alignment horizontal="left" vertical="top" wrapText="1"/>
    </xf>
    <xf numFmtId="14" fontId="10" fillId="6" borderId="15" xfId="0" applyNumberFormat="1" applyFont="1" applyFill="1" applyBorder="1" applyAlignment="1">
      <alignment vertical="top" wrapText="1"/>
    </xf>
    <xf numFmtId="14" fontId="10" fillId="6" borderId="15" xfId="0" applyNumberFormat="1" applyFont="1" applyFill="1" applyBorder="1" applyAlignment="1">
      <alignment horizontal="right" vertical="top" wrapText="1"/>
    </xf>
    <xf numFmtId="49" fontId="9" fillId="6" borderId="15" xfId="0" applyNumberFormat="1" applyFont="1" applyFill="1" applyBorder="1" applyAlignment="1">
      <alignment horizontal="center" vertical="top" wrapText="1"/>
    </xf>
    <xf numFmtId="0" fontId="9" fillId="6" borderId="15" xfId="0" applyNumberFormat="1" applyFont="1" applyFill="1" applyBorder="1" applyAlignment="1">
      <alignment horizontal="center" vertical="top" wrapText="1"/>
    </xf>
    <xf numFmtId="14" fontId="9" fillId="6" borderId="15" xfId="0" applyNumberFormat="1" applyFont="1" applyFill="1" applyBorder="1" applyAlignment="1">
      <alignment horizontal="center" vertical="top" wrapText="1"/>
    </xf>
    <xf numFmtId="0" fontId="9" fillId="6" borderId="15" xfId="0" applyFont="1" applyFill="1" applyBorder="1" applyAlignment="1">
      <alignment horizontal="center" vertical="top" wrapText="1"/>
    </xf>
    <xf numFmtId="0" fontId="9" fillId="6" borderId="15" xfId="0" applyFont="1" applyFill="1" applyBorder="1" applyAlignment="1">
      <alignment horizontal="left" vertical="top" wrapText="1"/>
    </xf>
    <xf numFmtId="0" fontId="9" fillId="6" borderId="15" xfId="0" applyFont="1" applyFill="1" applyBorder="1" applyAlignment="1">
      <alignment horizontal="center" vertical="top"/>
    </xf>
    <xf numFmtId="0" fontId="11" fillId="6" borderId="15" xfId="0" applyFont="1" applyFill="1" applyBorder="1" applyAlignment="1">
      <alignment horizontal="center" vertical="top" wrapText="1"/>
    </xf>
    <xf numFmtId="4" fontId="9" fillId="6" borderId="15" xfId="0" applyNumberFormat="1" applyFont="1" applyFill="1" applyBorder="1" applyAlignment="1">
      <alignment horizontal="right" vertical="top" wrapText="1"/>
    </xf>
    <xf numFmtId="0" fontId="9" fillId="6" borderId="15" xfId="0" applyFont="1" applyFill="1" applyBorder="1" applyAlignment="1">
      <alignment horizontal="right" vertical="top" wrapText="1"/>
    </xf>
    <xf numFmtId="49" fontId="9" fillId="6" borderId="15" xfId="0" applyNumberFormat="1" applyFont="1" applyFill="1" applyBorder="1" applyAlignment="1">
      <alignment vertical="top" wrapText="1"/>
    </xf>
    <xf numFmtId="165" fontId="9" fillId="6" borderId="15" xfId="0" applyNumberFormat="1" applyFont="1" applyFill="1" applyBorder="1" applyAlignment="1" applyProtection="1">
      <alignment horizontal="center" vertical="top" wrapText="1"/>
      <protection locked="0"/>
    </xf>
    <xf numFmtId="49" fontId="9" fillId="6" borderId="15" xfId="0" applyNumberFormat="1" applyFont="1" applyFill="1" applyBorder="1" applyAlignment="1" applyProtection="1">
      <alignment horizontal="center" vertical="top" wrapText="1"/>
      <protection locked="0"/>
    </xf>
    <xf numFmtId="166" fontId="9" fillId="6" borderId="15" xfId="0" applyNumberFormat="1" applyFont="1" applyFill="1" applyBorder="1" applyAlignment="1">
      <alignment horizontal="center" vertical="top"/>
    </xf>
    <xf numFmtId="14" fontId="9" fillId="6" borderId="15" xfId="0" applyNumberFormat="1" applyFont="1" applyFill="1" applyBorder="1" applyAlignment="1">
      <alignment horizontal="left" vertical="top" wrapText="1"/>
    </xf>
    <xf numFmtId="49" fontId="9" fillId="6" borderId="15" xfId="0" applyNumberFormat="1" applyFont="1" applyFill="1" applyBorder="1" applyAlignment="1">
      <alignment horizontal="left" vertical="top" wrapText="1"/>
    </xf>
    <xf numFmtId="0" fontId="10" fillId="6" borderId="15" xfId="0" applyNumberFormat="1" applyFont="1" applyFill="1" applyBorder="1" applyAlignment="1">
      <alignment horizontal="left" vertical="top" wrapText="1"/>
    </xf>
    <xf numFmtId="167" fontId="10" fillId="6" borderId="15" xfId="0" applyNumberFormat="1" applyFont="1" applyFill="1" applyBorder="1" applyAlignment="1">
      <alignment vertical="top" wrapText="1"/>
    </xf>
    <xf numFmtId="167" fontId="9" fillId="6" borderId="15" xfId="0" applyNumberFormat="1" applyFont="1" applyFill="1" applyBorder="1" applyAlignment="1">
      <alignment vertical="top" wrapText="1"/>
    </xf>
    <xf numFmtId="0" fontId="10" fillId="0" borderId="15" xfId="0" applyFont="1" applyFill="1" applyBorder="1" applyAlignment="1">
      <alignment vertical="top" wrapText="1"/>
    </xf>
    <xf numFmtId="0" fontId="10" fillId="0" borderId="15" xfId="0" applyFont="1" applyFill="1" applyBorder="1" applyAlignment="1">
      <alignment horizontal="left" vertical="top" wrapText="1"/>
    </xf>
    <xf numFmtId="14" fontId="9" fillId="6" borderId="15" xfId="0" applyNumberFormat="1" applyFont="1" applyFill="1" applyBorder="1" applyAlignment="1">
      <alignment vertical="top" wrapText="1"/>
    </xf>
    <xf numFmtId="165" fontId="9" fillId="6" borderId="15" xfId="0" applyNumberFormat="1" applyFont="1" applyFill="1" applyBorder="1" applyAlignment="1" applyProtection="1">
      <alignment horizontal="left" vertical="top" wrapText="1"/>
      <protection locked="0"/>
    </xf>
    <xf numFmtId="0" fontId="0" fillId="0" borderId="0" xfId="0" applyFont="1" applyFill="1" applyAlignment="1">
      <alignment vertical="top" wrapText="1"/>
    </xf>
    <xf numFmtId="0" fontId="15" fillId="0" borderId="15" xfId="0" applyFont="1" applyFill="1" applyBorder="1" applyAlignment="1">
      <alignment horizontal="center" vertical="top" wrapText="1"/>
    </xf>
    <xf numFmtId="0" fontId="0" fillId="0" borderId="0" xfId="0" applyFont="1" applyFill="1" applyAlignment="1">
      <alignment horizontal="center" vertical="top" wrapText="1"/>
    </xf>
    <xf numFmtId="0" fontId="15" fillId="0" borderId="15" xfId="0" applyFont="1" applyFill="1" applyBorder="1" applyAlignment="1">
      <alignment vertical="center" wrapText="1"/>
    </xf>
    <xf numFmtId="0" fontId="15" fillId="0" borderId="15" xfId="0" applyFont="1" applyFill="1" applyBorder="1" applyAlignment="1">
      <alignment horizontal="left" vertical="top" wrapText="1"/>
    </xf>
    <xf numFmtId="0" fontId="15" fillId="0" borderId="0" xfId="0" applyFont="1" applyFill="1" applyAlignment="1">
      <alignment vertical="top" wrapText="1"/>
    </xf>
    <xf numFmtId="0" fontId="15" fillId="0" borderId="15" xfId="0" applyFont="1" applyFill="1" applyBorder="1" applyAlignment="1">
      <alignment vertical="top" wrapText="1"/>
    </xf>
    <xf numFmtId="0" fontId="0" fillId="0" borderId="0" xfId="0" applyFont="1" applyFill="1" applyAlignment="1">
      <alignment horizontal="left" vertical="top" wrapText="1"/>
    </xf>
    <xf numFmtId="4" fontId="10" fillId="6" borderId="15" xfId="0" applyNumberFormat="1" applyFont="1" applyFill="1" applyBorder="1" applyAlignment="1">
      <alignment vertical="top" wrapText="1"/>
    </xf>
    <xf numFmtId="2" fontId="10" fillId="6" borderId="15" xfId="0" applyNumberFormat="1" applyFont="1" applyFill="1" applyBorder="1" applyAlignment="1">
      <alignment vertical="top" wrapText="1"/>
    </xf>
    <xf numFmtId="4" fontId="9" fillId="6" borderId="15" xfId="0" applyNumberFormat="1" applyFont="1" applyFill="1" applyBorder="1" applyAlignment="1">
      <alignment vertical="top" wrapText="1"/>
    </xf>
    <xf numFmtId="2" fontId="9" fillId="6" borderId="15" xfId="0" applyNumberFormat="1" applyFont="1" applyFill="1" applyBorder="1" applyAlignment="1">
      <alignment vertical="top" wrapText="1"/>
    </xf>
    <xf numFmtId="0" fontId="15" fillId="0" borderId="0" xfId="0" applyFont="1"/>
    <xf numFmtId="0" fontId="15" fillId="4" borderId="15" xfId="0" applyFont="1" applyFill="1" applyBorder="1" applyAlignment="1">
      <alignment horizontal="left" vertical="top" wrapText="1"/>
    </xf>
    <xf numFmtId="0" fontId="15" fillId="4" borderId="15" xfId="0" applyFont="1" applyFill="1" applyBorder="1" applyAlignment="1">
      <alignment vertical="center" wrapText="1"/>
    </xf>
    <xf numFmtId="0" fontId="15" fillId="4" borderId="15" xfId="0" applyFont="1" applyFill="1" applyBorder="1" applyAlignment="1">
      <alignment horizontal="justify" vertical="center"/>
    </xf>
    <xf numFmtId="0" fontId="15" fillId="4" borderId="15" xfId="0" applyFont="1" applyFill="1" applyBorder="1" applyAlignment="1">
      <alignment vertical="top" wrapText="1"/>
    </xf>
    <xf numFmtId="0" fontId="15" fillId="5" borderId="15" xfId="0" applyFont="1" applyFill="1" applyBorder="1" applyAlignment="1">
      <alignment vertical="top" wrapText="1"/>
    </xf>
    <xf numFmtId="0" fontId="15" fillId="5" borderId="15" xfId="0" applyFont="1" applyFill="1" applyBorder="1" applyAlignment="1">
      <alignment vertical="center" wrapText="1"/>
    </xf>
    <xf numFmtId="4" fontId="10" fillId="6" borderId="15" xfId="0" applyNumberFormat="1" applyFont="1" applyFill="1" applyBorder="1" applyAlignment="1">
      <alignment horizontal="center" vertical="top" wrapText="1"/>
    </xf>
    <xf numFmtId="4" fontId="9" fillId="6" borderId="15" xfId="0" applyNumberFormat="1" applyFont="1" applyFill="1" applyBorder="1" applyAlignment="1">
      <alignment horizontal="center" vertical="top" wrapText="1"/>
    </xf>
    <xf numFmtId="9" fontId="10" fillId="6" borderId="15" xfId="0" applyNumberFormat="1" applyFont="1" applyFill="1" applyBorder="1" applyAlignment="1">
      <alignment horizontal="center" vertical="top" wrapText="1"/>
    </xf>
    <xf numFmtId="9" fontId="9" fillId="6" borderId="15" xfId="0" applyNumberFormat="1" applyFont="1" applyFill="1" applyBorder="1" applyAlignment="1">
      <alignment horizontal="center" vertical="top" wrapText="1"/>
    </xf>
    <xf numFmtId="9" fontId="9" fillId="6" borderId="15" xfId="0" applyNumberFormat="1" applyFont="1" applyFill="1" applyBorder="1" applyAlignment="1">
      <alignment vertical="top" wrapText="1"/>
    </xf>
    <xf numFmtId="4" fontId="0" fillId="4" borderId="17" xfId="0" applyNumberFormat="1" applyFill="1" applyBorder="1" applyAlignment="1">
      <alignment horizontal="center" vertical="top"/>
    </xf>
    <xf numFmtId="10" fontId="10" fillId="6" borderId="15" xfId="0" applyNumberFormat="1" applyFont="1" applyFill="1" applyBorder="1" applyAlignment="1">
      <alignment horizontal="center" vertical="top" wrapText="1"/>
    </xf>
    <xf numFmtId="10" fontId="9" fillId="6" borderId="15" xfId="0" applyNumberFormat="1" applyFont="1" applyFill="1" applyBorder="1" applyAlignment="1">
      <alignment horizontal="center" vertical="top" wrapText="1"/>
    </xf>
    <xf numFmtId="10" fontId="9" fillId="6" borderId="15" xfId="0" applyNumberFormat="1" applyFont="1" applyFill="1" applyBorder="1" applyAlignment="1">
      <alignment vertical="top" wrapText="1"/>
    </xf>
    <xf numFmtId="0" fontId="9" fillId="6" borderId="15" xfId="0" applyNumberFormat="1" applyFont="1" applyFill="1" applyBorder="1" applyAlignment="1">
      <alignment vertical="top" wrapText="1"/>
    </xf>
    <xf numFmtId="0" fontId="10" fillId="6" borderId="15" xfId="0" applyNumberFormat="1" applyFont="1" applyFill="1" applyBorder="1" applyAlignment="1">
      <alignment vertical="top" wrapText="1"/>
    </xf>
    <xf numFmtId="0" fontId="9" fillId="6" borderId="15" xfId="0" applyNumberFormat="1" applyFont="1" applyFill="1" applyBorder="1" applyAlignment="1" applyProtection="1">
      <alignment vertical="top" wrapText="1"/>
      <protection locked="0"/>
    </xf>
    <xf numFmtId="4" fontId="10" fillId="9" borderId="15" xfId="0" applyNumberFormat="1" applyFont="1" applyFill="1" applyBorder="1" applyAlignment="1">
      <alignment horizontal="center" vertical="top" wrapText="1"/>
    </xf>
    <xf numFmtId="4" fontId="9" fillId="9" borderId="15" xfId="0" applyNumberFormat="1" applyFont="1" applyFill="1" applyBorder="1" applyAlignment="1">
      <alignment horizontal="center" vertical="top" wrapText="1"/>
    </xf>
    <xf numFmtId="4" fontId="9" fillId="9" borderId="15" xfId="0" applyNumberFormat="1" applyFont="1" applyFill="1" applyBorder="1" applyAlignment="1">
      <alignment vertical="top" wrapText="1"/>
    </xf>
    <xf numFmtId="0" fontId="2" fillId="19" borderId="0" xfId="0" applyFont="1" applyFill="1" applyBorder="1" applyAlignment="1">
      <alignment vertical="top" wrapText="1"/>
    </xf>
    <xf numFmtId="0" fontId="14" fillId="19" borderId="15" xfId="0" applyFont="1" applyFill="1" applyBorder="1" applyAlignment="1">
      <alignment vertical="top"/>
    </xf>
    <xf numFmtId="0" fontId="13" fillId="19" borderId="15" xfId="0" applyFont="1" applyFill="1" applyBorder="1" applyAlignment="1">
      <alignment vertical="top"/>
    </xf>
    <xf numFmtId="0" fontId="12" fillId="19" borderId="18" xfId="0" applyFont="1" applyFill="1" applyBorder="1" applyAlignment="1">
      <alignment horizontal="center" vertical="top" wrapText="1"/>
    </xf>
    <xf numFmtId="0" fontId="2" fillId="19" borderId="4" xfId="0" applyFont="1" applyFill="1" applyBorder="1" applyAlignment="1">
      <alignment vertical="top" wrapText="1"/>
    </xf>
    <xf numFmtId="0" fontId="14" fillId="0" borderId="22" xfId="0" applyFont="1" applyFill="1" applyBorder="1" applyAlignment="1">
      <alignment vertical="top" wrapText="1"/>
    </xf>
    <xf numFmtId="0" fontId="9" fillId="0" borderId="22" xfId="0" applyFont="1" applyFill="1" applyBorder="1" applyAlignment="1">
      <alignment horizontal="left" vertical="top"/>
    </xf>
    <xf numFmtId="0" fontId="9" fillId="6" borderId="22" xfId="0" applyFont="1" applyFill="1" applyBorder="1" applyAlignment="1">
      <alignment horizontal="left" vertical="top"/>
    </xf>
    <xf numFmtId="4" fontId="9" fillId="0" borderId="22" xfId="0" applyNumberFormat="1" applyFont="1" applyFill="1" applyBorder="1" applyAlignment="1">
      <alignment horizontal="left" vertical="top"/>
    </xf>
    <xf numFmtId="0" fontId="10" fillId="6" borderId="22" xfId="0" applyFont="1" applyFill="1" applyBorder="1" applyAlignment="1">
      <alignment horizontal="left" vertical="top"/>
    </xf>
    <xf numFmtId="4" fontId="9" fillId="6" borderId="22" xfId="0" applyNumberFormat="1" applyFont="1" applyFill="1" applyBorder="1" applyAlignment="1">
      <alignment horizontal="left" vertical="top"/>
    </xf>
    <xf numFmtId="49" fontId="9" fillId="0" borderId="22" xfId="0" applyNumberFormat="1" applyFont="1" applyFill="1" applyBorder="1" applyAlignment="1">
      <alignment horizontal="left" vertical="top"/>
    </xf>
    <xf numFmtId="0" fontId="9" fillId="0" borderId="22" xfId="0" applyNumberFormat="1" applyFont="1" applyFill="1" applyBorder="1" applyAlignment="1">
      <alignment horizontal="left" vertical="top"/>
    </xf>
    <xf numFmtId="14" fontId="9" fillId="0" borderId="22" xfId="0" applyNumberFormat="1" applyFont="1" applyFill="1" applyBorder="1" applyAlignment="1">
      <alignment horizontal="left" vertical="top"/>
    </xf>
    <xf numFmtId="0" fontId="11" fillId="0" borderId="22" xfId="0" applyFont="1" applyFill="1" applyBorder="1" applyAlignment="1">
      <alignment horizontal="left" vertical="top"/>
    </xf>
    <xf numFmtId="0" fontId="9" fillId="8" borderId="22" xfId="0" applyFont="1" applyFill="1" applyBorder="1" applyAlignment="1">
      <alignment horizontal="left" vertical="top"/>
    </xf>
    <xf numFmtId="9" fontId="9" fillId="0" borderId="22" xfId="0" applyNumberFormat="1" applyFont="1" applyFill="1" applyBorder="1" applyAlignment="1">
      <alignment horizontal="left" vertical="top"/>
    </xf>
    <xf numFmtId="10" fontId="9" fillId="0" borderId="22" xfId="0" applyNumberFormat="1" applyFont="1" applyFill="1" applyBorder="1" applyAlignment="1">
      <alignment horizontal="left" vertical="top"/>
    </xf>
    <xf numFmtId="0" fontId="9" fillId="6" borderId="22" xfId="0" applyNumberFormat="1" applyFont="1" applyFill="1" applyBorder="1" applyAlignment="1">
      <alignment horizontal="left" vertical="top"/>
    </xf>
    <xf numFmtId="49" fontId="9" fillId="6" borderId="22" xfId="0" applyNumberFormat="1" applyFont="1" applyFill="1" applyBorder="1" applyAlignment="1">
      <alignment horizontal="left" vertical="top"/>
    </xf>
    <xf numFmtId="14" fontId="9" fillId="6" borderId="22" xfId="0" applyNumberFormat="1" applyFont="1" applyFill="1" applyBorder="1" applyAlignment="1">
      <alignment horizontal="left" vertical="top"/>
    </xf>
    <xf numFmtId="168" fontId="9" fillId="6" borderId="22" xfId="0" applyNumberFormat="1" applyFont="1" applyFill="1" applyBorder="1" applyAlignment="1">
      <alignment horizontal="left" vertical="top"/>
    </xf>
    <xf numFmtId="0" fontId="11" fillId="6" borderId="22" xfId="0" applyFont="1" applyFill="1" applyBorder="1" applyAlignment="1">
      <alignment horizontal="left" vertical="top"/>
    </xf>
    <xf numFmtId="10" fontId="9" fillId="6" borderId="22" xfId="0" applyNumberFormat="1" applyFont="1" applyFill="1" applyBorder="1" applyAlignment="1">
      <alignment horizontal="left" vertical="top"/>
    </xf>
    <xf numFmtId="9" fontId="9" fillId="6" borderId="22" xfId="0" applyNumberFormat="1" applyFont="1" applyFill="1" applyBorder="1" applyAlignment="1">
      <alignment horizontal="left" vertical="top"/>
    </xf>
    <xf numFmtId="0" fontId="9" fillId="0" borderId="22" xfId="0" applyFont="1" applyFill="1" applyBorder="1" applyAlignment="1">
      <alignment horizontal="left" vertical="top" wrapText="1"/>
    </xf>
    <xf numFmtId="2" fontId="9" fillId="0" borderId="22" xfId="0" applyNumberFormat="1" applyFont="1" applyFill="1" applyBorder="1" applyAlignment="1">
      <alignment horizontal="left" vertical="top" wrapText="1"/>
    </xf>
    <xf numFmtId="4" fontId="9" fillId="0" borderId="22" xfId="0" applyNumberFormat="1" applyFont="1" applyFill="1" applyBorder="1" applyAlignment="1">
      <alignment horizontal="left" vertical="top" wrapText="1"/>
    </xf>
    <xf numFmtId="14" fontId="9" fillId="0" borderId="22" xfId="0" applyNumberFormat="1" applyFont="1" applyFill="1" applyBorder="1" applyAlignment="1">
      <alignment horizontal="left" vertical="top" wrapText="1"/>
    </xf>
    <xf numFmtId="49" fontId="9" fillId="0" borderId="22" xfId="0" applyNumberFormat="1" applyFont="1" applyFill="1" applyBorder="1" applyAlignment="1">
      <alignment horizontal="left" vertical="top" wrapText="1"/>
    </xf>
    <xf numFmtId="0" fontId="9" fillId="0" borderId="22" xfId="0" applyNumberFormat="1" applyFont="1" applyFill="1" applyBorder="1" applyAlignment="1">
      <alignment horizontal="left" vertical="top" wrapText="1"/>
    </xf>
    <xf numFmtId="166" fontId="9" fillId="0" borderId="22" xfId="0" applyNumberFormat="1" applyFont="1" applyFill="1" applyBorder="1" applyAlignment="1">
      <alignment horizontal="left" vertical="top" wrapText="1"/>
    </xf>
    <xf numFmtId="0" fontId="9" fillId="6" borderId="22" xfId="0" applyFont="1" applyFill="1" applyBorder="1" applyAlignment="1">
      <alignment horizontal="left" vertical="top" wrapText="1"/>
    </xf>
    <xf numFmtId="4" fontId="9" fillId="6" borderId="22" xfId="0" applyNumberFormat="1" applyFont="1" applyFill="1" applyBorder="1" applyAlignment="1">
      <alignment horizontal="left" vertical="top" wrapText="1"/>
    </xf>
    <xf numFmtId="2" fontId="9" fillId="6" borderId="22" xfId="0" applyNumberFormat="1" applyFont="1" applyFill="1" applyBorder="1" applyAlignment="1">
      <alignment horizontal="left" vertical="top" wrapText="1"/>
    </xf>
    <xf numFmtId="14" fontId="9" fillId="6" borderId="22" xfId="0" applyNumberFormat="1" applyFont="1" applyFill="1" applyBorder="1" applyAlignment="1">
      <alignment horizontal="left" vertical="top" wrapText="1"/>
    </xf>
    <xf numFmtId="49" fontId="9" fillId="6" borderId="22" xfId="0" applyNumberFormat="1" applyFont="1" applyFill="1" applyBorder="1" applyAlignment="1">
      <alignment horizontal="left" vertical="top" wrapText="1"/>
    </xf>
    <xf numFmtId="0" fontId="9" fillId="6" borderId="22" xfId="0" applyNumberFormat="1" applyFont="1" applyFill="1" applyBorder="1" applyAlignment="1">
      <alignment horizontal="left" vertical="top" wrapText="1"/>
    </xf>
    <xf numFmtId="166" fontId="9" fillId="6" borderId="22" xfId="0" applyNumberFormat="1" applyFont="1" applyFill="1" applyBorder="1" applyAlignment="1">
      <alignment horizontal="left" vertical="top" wrapText="1"/>
    </xf>
    <xf numFmtId="0" fontId="8" fillId="5" borderId="0" xfId="0" applyNumberFormat="1" applyFont="1" applyFill="1" applyBorder="1" applyAlignment="1">
      <alignment horizontal="center" vertical="top" wrapText="1"/>
    </xf>
    <xf numFmtId="0" fontId="10" fillId="6" borderId="0" xfId="0" applyFont="1" applyFill="1" applyBorder="1" applyAlignment="1">
      <alignment horizontal="left" vertical="top"/>
    </xf>
    <xf numFmtId="0" fontId="10" fillId="2" borderId="0" xfId="0" applyFont="1" applyFill="1" applyBorder="1" applyAlignment="1">
      <alignment horizontal="left" vertical="top"/>
    </xf>
    <xf numFmtId="0" fontId="9" fillId="0" borderId="0" xfId="0" applyFont="1" applyFill="1" applyBorder="1" applyAlignment="1">
      <alignment horizontal="left" vertical="top"/>
    </xf>
    <xf numFmtId="0" fontId="9" fillId="6" borderId="0" xfId="0" applyFont="1" applyFill="1" applyBorder="1" applyAlignment="1">
      <alignment horizontal="left" vertical="top"/>
    </xf>
    <xf numFmtId="0" fontId="8" fillId="0" borderId="0" xfId="0" applyFont="1" applyFill="1" applyBorder="1" applyAlignment="1">
      <alignment horizontal="left" vertical="top"/>
    </xf>
    <xf numFmtId="49" fontId="8" fillId="0" borderId="0" xfId="0" applyNumberFormat="1" applyFont="1" applyFill="1" applyBorder="1" applyAlignment="1">
      <alignment horizontal="left" vertical="top"/>
    </xf>
    <xf numFmtId="0" fontId="8" fillId="0" borderId="0" xfId="0" applyNumberFormat="1" applyFont="1" applyFill="1" applyBorder="1" applyAlignment="1">
      <alignment horizontal="left" vertical="top"/>
    </xf>
    <xf numFmtId="14" fontId="8" fillId="0" borderId="0" xfId="0" applyNumberFormat="1" applyFont="1" applyFill="1" applyBorder="1" applyAlignment="1">
      <alignment horizontal="left" vertical="top"/>
    </xf>
    <xf numFmtId="4" fontId="8" fillId="0" borderId="0" xfId="0" applyNumberFormat="1" applyFont="1" applyFill="1" applyBorder="1" applyAlignment="1">
      <alignment horizontal="left" vertical="top"/>
    </xf>
    <xf numFmtId="9" fontId="8" fillId="0" borderId="0" xfId="0" applyNumberFormat="1" applyFont="1" applyFill="1" applyBorder="1" applyAlignment="1">
      <alignment horizontal="left" vertical="top"/>
    </xf>
    <xf numFmtId="0" fontId="8" fillId="6" borderId="23" xfId="0" applyNumberFormat="1" applyFont="1" applyFill="1" applyBorder="1" applyAlignment="1">
      <alignment horizontal="center" vertical="top" wrapText="1"/>
    </xf>
    <xf numFmtId="0" fontId="8" fillId="9" borderId="23" xfId="0" applyNumberFormat="1" applyFont="1" applyFill="1" applyBorder="1" applyAlignment="1">
      <alignment horizontal="center" vertical="top" wrapText="1"/>
    </xf>
    <xf numFmtId="0" fontId="8" fillId="17" borderId="23" xfId="0" applyNumberFormat="1" applyFont="1" applyFill="1" applyBorder="1" applyAlignment="1">
      <alignment horizontal="center" vertical="top" wrapText="1"/>
    </xf>
    <xf numFmtId="0" fontId="9" fillId="17" borderId="23" xfId="0" applyNumberFormat="1" applyFont="1" applyFill="1" applyBorder="1" applyAlignment="1">
      <alignment horizontal="center" vertical="top" wrapText="1"/>
    </xf>
    <xf numFmtId="0" fontId="23" fillId="4" borderId="23" xfId="0" applyNumberFormat="1" applyFont="1" applyFill="1" applyBorder="1" applyAlignment="1">
      <alignment horizontal="center" vertical="top" wrapText="1"/>
    </xf>
    <xf numFmtId="0" fontId="8" fillId="13" borderId="23" xfId="0" applyNumberFormat="1" applyFont="1" applyFill="1" applyBorder="1" applyAlignment="1">
      <alignment horizontal="center" vertical="top" wrapText="1"/>
    </xf>
    <xf numFmtId="0" fontId="8" fillId="10" borderId="23" xfId="0" applyNumberFormat="1" applyFont="1" applyFill="1" applyBorder="1" applyAlignment="1">
      <alignment horizontal="center" vertical="top" wrapText="1"/>
    </xf>
    <xf numFmtId="0" fontId="8" fillId="0" borderId="23" xfId="0" applyNumberFormat="1" applyFont="1" applyFill="1" applyBorder="1" applyAlignment="1">
      <alignment horizontal="center" vertical="top" wrapText="1"/>
    </xf>
    <xf numFmtId="0" fontId="8" fillId="15" borderId="23" xfId="0" applyNumberFormat="1" applyFont="1" applyFill="1" applyBorder="1" applyAlignment="1">
      <alignment horizontal="center" vertical="top" wrapText="1"/>
    </xf>
    <xf numFmtId="0" fontId="10" fillId="6" borderId="25" xfId="0" applyFont="1" applyFill="1" applyBorder="1" applyAlignment="1">
      <alignment horizontal="left" vertical="top"/>
    </xf>
    <xf numFmtId="49" fontId="10" fillId="2" borderId="25" xfId="0" applyNumberFormat="1" applyFont="1" applyFill="1" applyBorder="1" applyAlignment="1">
      <alignment horizontal="left" vertical="top"/>
    </xf>
    <xf numFmtId="0" fontId="10" fillId="2" borderId="25" xfId="0" applyNumberFormat="1" applyFont="1" applyFill="1" applyBorder="1" applyAlignment="1">
      <alignment horizontal="left" vertical="top"/>
    </xf>
    <xf numFmtId="14" fontId="10" fillId="2" borderId="25" xfId="0" applyNumberFormat="1" applyFont="1" applyFill="1" applyBorder="1" applyAlignment="1">
      <alignment horizontal="left" vertical="top"/>
    </xf>
    <xf numFmtId="0" fontId="10" fillId="2" borderId="25" xfId="0" applyFont="1" applyFill="1" applyBorder="1" applyAlignment="1">
      <alignment horizontal="left" vertical="top"/>
    </xf>
    <xf numFmtId="0" fontId="10" fillId="2" borderId="25" xfId="0" applyFont="1" applyFill="1" applyBorder="1" applyAlignment="1">
      <alignment horizontal="left" vertical="top" wrapText="1"/>
    </xf>
    <xf numFmtId="4" fontId="10" fillId="2" borderId="25" xfId="0" applyNumberFormat="1" applyFont="1" applyFill="1" applyBorder="1" applyAlignment="1">
      <alignment horizontal="left" vertical="top" wrapText="1"/>
    </xf>
    <xf numFmtId="2" fontId="9" fillId="2" borderId="25" xfId="0" applyNumberFormat="1" applyFont="1" applyFill="1" applyBorder="1" applyAlignment="1">
      <alignment horizontal="left" vertical="top" wrapText="1"/>
    </xf>
    <xf numFmtId="14" fontId="10" fillId="2" borderId="25" xfId="0" applyNumberFormat="1" applyFont="1" applyFill="1" applyBorder="1" applyAlignment="1">
      <alignment horizontal="left" vertical="top" wrapText="1"/>
    </xf>
    <xf numFmtId="49" fontId="10" fillId="2" borderId="25" xfId="0" applyNumberFormat="1" applyFont="1" applyFill="1" applyBorder="1" applyAlignment="1">
      <alignment horizontal="left" vertical="top" wrapText="1"/>
    </xf>
    <xf numFmtId="0" fontId="10" fillId="2" borderId="25" xfId="0" applyNumberFormat="1" applyFont="1" applyFill="1" applyBorder="1" applyAlignment="1">
      <alignment horizontal="left" vertical="top" wrapText="1"/>
    </xf>
    <xf numFmtId="0" fontId="10" fillId="11" borderId="25" xfId="0" applyFont="1" applyFill="1" applyBorder="1" applyAlignment="1">
      <alignment horizontal="left" vertical="top"/>
    </xf>
    <xf numFmtId="0" fontId="10" fillId="8" borderId="25" xfId="0" applyFont="1" applyFill="1" applyBorder="1" applyAlignment="1">
      <alignment horizontal="left" vertical="top"/>
    </xf>
    <xf numFmtId="0" fontId="9" fillId="0" borderId="25" xfId="0" applyFont="1" applyFill="1" applyBorder="1" applyAlignment="1">
      <alignment horizontal="left" vertical="top"/>
    </xf>
    <xf numFmtId="4" fontId="10" fillId="2" borderId="25" xfId="0" applyNumberFormat="1" applyFont="1" applyFill="1" applyBorder="1" applyAlignment="1">
      <alignment horizontal="left" vertical="top"/>
    </xf>
    <xf numFmtId="9" fontId="10" fillId="2" borderId="25" xfId="0" applyNumberFormat="1" applyFont="1" applyFill="1" applyBorder="1" applyAlignment="1">
      <alignment horizontal="left" vertical="top"/>
    </xf>
    <xf numFmtId="10" fontId="10" fillId="2" borderId="25" xfId="0" applyNumberFormat="1" applyFont="1" applyFill="1" applyBorder="1" applyAlignment="1">
      <alignment horizontal="left" vertical="top"/>
    </xf>
    <xf numFmtId="0" fontId="10" fillId="0" borderId="26" xfId="0" applyFont="1" applyFill="1" applyBorder="1" applyAlignment="1">
      <alignment horizontal="left" vertical="top"/>
    </xf>
    <xf numFmtId="0" fontId="10" fillId="2" borderId="26" xfId="0" applyFont="1" applyFill="1" applyBorder="1" applyAlignment="1">
      <alignment horizontal="left" vertical="top"/>
    </xf>
    <xf numFmtId="49" fontId="10" fillId="6" borderId="25" xfId="0" applyNumberFormat="1" applyFont="1" applyFill="1" applyBorder="1" applyAlignment="1">
      <alignment horizontal="left" vertical="top"/>
    </xf>
    <xf numFmtId="0" fontId="10" fillId="6" borderId="25" xfId="0" applyNumberFormat="1" applyFont="1" applyFill="1" applyBorder="1" applyAlignment="1">
      <alignment horizontal="left" vertical="top"/>
    </xf>
    <xf numFmtId="14" fontId="10" fillId="6" borderId="25" xfId="0" applyNumberFormat="1" applyFont="1" applyFill="1" applyBorder="1" applyAlignment="1">
      <alignment horizontal="left" vertical="top"/>
    </xf>
    <xf numFmtId="168" fontId="10" fillId="6" borderId="25" xfId="0" applyNumberFormat="1" applyFont="1" applyFill="1" applyBorder="1" applyAlignment="1">
      <alignment horizontal="left" vertical="top"/>
    </xf>
    <xf numFmtId="0" fontId="10" fillId="6" borderId="25" xfId="0" applyFont="1" applyFill="1" applyBorder="1" applyAlignment="1">
      <alignment horizontal="left" vertical="top" wrapText="1"/>
    </xf>
    <xf numFmtId="4" fontId="10" fillId="6" borderId="25" xfId="0" applyNumberFormat="1" applyFont="1" applyFill="1" applyBorder="1" applyAlignment="1">
      <alignment horizontal="left" vertical="top" wrapText="1"/>
    </xf>
    <xf numFmtId="2" fontId="9" fillId="6" borderId="25" xfId="0" applyNumberFormat="1" applyFont="1" applyFill="1" applyBorder="1" applyAlignment="1">
      <alignment horizontal="left" vertical="top" wrapText="1"/>
    </xf>
    <xf numFmtId="14" fontId="10" fillId="6" borderId="25" xfId="0" applyNumberFormat="1" applyFont="1" applyFill="1" applyBorder="1" applyAlignment="1">
      <alignment horizontal="left" vertical="top" wrapText="1"/>
    </xf>
    <xf numFmtId="49" fontId="10" fillId="6" borderId="25" xfId="0" applyNumberFormat="1" applyFont="1" applyFill="1" applyBorder="1" applyAlignment="1">
      <alignment horizontal="left" vertical="top" wrapText="1"/>
    </xf>
    <xf numFmtId="0" fontId="10" fillId="6" borderId="25" xfId="0" applyNumberFormat="1" applyFont="1" applyFill="1" applyBorder="1" applyAlignment="1">
      <alignment horizontal="left" vertical="top" wrapText="1"/>
    </xf>
    <xf numFmtId="0" fontId="9" fillId="6" borderId="25" xfId="0" applyFont="1" applyFill="1" applyBorder="1" applyAlignment="1">
      <alignment horizontal="left" vertical="top"/>
    </xf>
    <xf numFmtId="4" fontId="10" fillId="6" borderId="25" xfId="0" applyNumberFormat="1" applyFont="1" applyFill="1" applyBorder="1" applyAlignment="1">
      <alignment horizontal="left" vertical="top"/>
    </xf>
    <xf numFmtId="9" fontId="10" fillId="6" borderId="25" xfId="0" applyNumberFormat="1" applyFont="1" applyFill="1" applyBorder="1" applyAlignment="1">
      <alignment horizontal="left" vertical="top"/>
    </xf>
    <xf numFmtId="10" fontId="10" fillId="6" borderId="25" xfId="0" applyNumberFormat="1" applyFont="1" applyFill="1" applyBorder="1" applyAlignment="1">
      <alignment horizontal="left" vertical="top"/>
    </xf>
    <xf numFmtId="0" fontId="10" fillId="6" borderId="26" xfId="0" applyFont="1" applyFill="1" applyBorder="1" applyAlignment="1">
      <alignment horizontal="left" vertical="top"/>
    </xf>
    <xf numFmtId="4" fontId="10" fillId="9" borderId="25" xfId="0" applyNumberFormat="1" applyFont="1" applyFill="1" applyBorder="1" applyAlignment="1">
      <alignment horizontal="right" vertical="top"/>
    </xf>
    <xf numFmtId="4" fontId="10" fillId="2" borderId="25" xfId="0" applyNumberFormat="1" applyFont="1" applyFill="1" applyBorder="1" applyAlignment="1">
      <alignment horizontal="right" vertical="top"/>
    </xf>
    <xf numFmtId="4" fontId="10" fillId="0" borderId="25" xfId="0" applyNumberFormat="1" applyFont="1" applyFill="1" applyBorder="1" applyAlignment="1">
      <alignment horizontal="right" vertical="top"/>
    </xf>
    <xf numFmtId="4" fontId="9" fillId="0" borderId="24" xfId="0" applyNumberFormat="1" applyFont="1" applyFill="1" applyBorder="1" applyAlignment="1">
      <alignment horizontal="right" vertical="top"/>
    </xf>
    <xf numFmtId="4" fontId="9" fillId="9" borderId="22" xfId="0" applyNumberFormat="1" applyFont="1" applyFill="1" applyBorder="1" applyAlignment="1">
      <alignment horizontal="right" vertical="top"/>
    </xf>
    <xf numFmtId="4" fontId="9" fillId="0" borderId="22" xfId="0" applyNumberFormat="1" applyFont="1" applyFill="1" applyBorder="1" applyAlignment="1">
      <alignment horizontal="right" vertical="top"/>
    </xf>
    <xf numFmtId="4" fontId="10" fillId="6" borderId="25" xfId="0" applyNumberFormat="1" applyFont="1" applyFill="1" applyBorder="1" applyAlignment="1">
      <alignment horizontal="right" vertical="top"/>
    </xf>
    <xf numFmtId="4" fontId="9" fillId="6" borderId="22" xfId="0" applyNumberFormat="1" applyFont="1" applyFill="1" applyBorder="1" applyAlignment="1">
      <alignment horizontal="right" vertical="top"/>
    </xf>
    <xf numFmtId="4" fontId="10" fillId="6" borderId="22" xfId="0" applyNumberFormat="1" applyFont="1" applyFill="1" applyBorder="1" applyAlignment="1">
      <alignment horizontal="right" vertical="top"/>
    </xf>
    <xf numFmtId="165" fontId="10" fillId="2" borderId="25" xfId="0" applyNumberFormat="1" applyFont="1" applyFill="1" applyBorder="1" applyAlignment="1">
      <alignment horizontal="left" vertical="top" wrapText="1"/>
    </xf>
    <xf numFmtId="165" fontId="9" fillId="0" borderId="22" xfId="0" applyNumberFormat="1" applyFont="1" applyFill="1" applyBorder="1" applyAlignment="1">
      <alignment horizontal="left" vertical="top" wrapText="1"/>
    </xf>
    <xf numFmtId="165" fontId="10" fillId="6" borderId="25" xfId="0" applyNumberFormat="1" applyFont="1" applyFill="1" applyBorder="1" applyAlignment="1">
      <alignment horizontal="left" vertical="top" wrapText="1"/>
    </xf>
    <xf numFmtId="165" fontId="9" fillId="6" borderId="22" xfId="0" applyNumberFormat="1" applyFont="1" applyFill="1" applyBorder="1" applyAlignment="1">
      <alignment horizontal="left" vertical="top" wrapText="1"/>
    </xf>
    <xf numFmtId="0" fontId="10" fillId="19" borderId="25" xfId="0" applyFont="1" applyFill="1" applyBorder="1" applyAlignment="1">
      <alignment horizontal="left" vertical="top"/>
    </xf>
    <xf numFmtId="49" fontId="10" fillId="19" borderId="25" xfId="0" applyNumberFormat="1" applyFont="1" applyFill="1" applyBorder="1" applyAlignment="1">
      <alignment horizontal="left" vertical="top"/>
    </xf>
    <xf numFmtId="0" fontId="10" fillId="19" borderId="25" xfId="0" applyNumberFormat="1" applyFont="1" applyFill="1" applyBorder="1" applyAlignment="1">
      <alignment horizontal="left" vertical="top"/>
    </xf>
    <xf numFmtId="14" fontId="10" fillId="19" borderId="25" xfId="0" applyNumberFormat="1" applyFont="1" applyFill="1" applyBorder="1" applyAlignment="1">
      <alignment horizontal="left" vertical="top"/>
    </xf>
    <xf numFmtId="0" fontId="10" fillId="19" borderId="25" xfId="0" applyFont="1" applyFill="1" applyBorder="1" applyAlignment="1">
      <alignment horizontal="left" vertical="top" wrapText="1"/>
    </xf>
    <xf numFmtId="4" fontId="10" fillId="19" borderId="25" xfId="0" applyNumberFormat="1" applyFont="1" applyFill="1" applyBorder="1" applyAlignment="1">
      <alignment horizontal="left" vertical="top" wrapText="1"/>
    </xf>
    <xf numFmtId="2" fontId="9" fillId="19" borderId="25" xfId="0" applyNumberFormat="1" applyFont="1" applyFill="1" applyBorder="1" applyAlignment="1">
      <alignment horizontal="left" vertical="top" wrapText="1"/>
    </xf>
    <xf numFmtId="14" fontId="10" fillId="19" borderId="25" xfId="0" applyNumberFormat="1" applyFont="1" applyFill="1" applyBorder="1" applyAlignment="1">
      <alignment horizontal="left" vertical="top" wrapText="1"/>
    </xf>
    <xf numFmtId="165" fontId="10" fillId="19" borderId="25" xfId="0" applyNumberFormat="1" applyFont="1" applyFill="1" applyBorder="1" applyAlignment="1">
      <alignment horizontal="left" vertical="top" wrapText="1"/>
    </xf>
    <xf numFmtId="49" fontId="10" fillId="19" borderId="25" xfId="0" applyNumberFormat="1" applyFont="1" applyFill="1" applyBorder="1" applyAlignment="1">
      <alignment horizontal="left" vertical="top" wrapText="1"/>
    </xf>
    <xf numFmtId="0" fontId="10" fillId="19" borderId="25" xfId="0" applyNumberFormat="1" applyFont="1" applyFill="1" applyBorder="1" applyAlignment="1">
      <alignment horizontal="left" vertical="top" wrapText="1"/>
    </xf>
    <xf numFmtId="0" fontId="9" fillId="19" borderId="25" xfId="0" applyFont="1" applyFill="1" applyBorder="1" applyAlignment="1">
      <alignment horizontal="left" vertical="top"/>
    </xf>
    <xf numFmtId="4" fontId="10" fillId="19" borderId="25" xfId="0" applyNumberFormat="1" applyFont="1" applyFill="1" applyBorder="1" applyAlignment="1">
      <alignment horizontal="left" vertical="top"/>
    </xf>
    <xf numFmtId="9" fontId="10" fillId="19" borderId="25" xfId="0" applyNumberFormat="1" applyFont="1" applyFill="1" applyBorder="1" applyAlignment="1">
      <alignment horizontal="left" vertical="top"/>
    </xf>
    <xf numFmtId="10" fontId="10" fillId="19" borderId="25" xfId="0" applyNumberFormat="1" applyFont="1" applyFill="1" applyBorder="1" applyAlignment="1">
      <alignment horizontal="left" vertical="top"/>
    </xf>
    <xf numFmtId="4" fontId="10" fillId="19" borderId="25" xfId="0" applyNumberFormat="1" applyFont="1" applyFill="1" applyBorder="1" applyAlignment="1">
      <alignment horizontal="right" vertical="top"/>
    </xf>
    <xf numFmtId="0" fontId="10" fillId="19" borderId="26" xfId="0" applyFont="1" applyFill="1" applyBorder="1" applyAlignment="1">
      <alignment horizontal="left" vertical="top"/>
    </xf>
    <xf numFmtId="167" fontId="10" fillId="19" borderId="25" xfId="0" applyNumberFormat="1" applyFont="1" applyFill="1" applyBorder="1" applyAlignment="1">
      <alignment horizontal="left" vertical="top"/>
    </xf>
    <xf numFmtId="3" fontId="10" fillId="19" borderId="25" xfId="0" applyNumberFormat="1" applyFont="1" applyFill="1" applyBorder="1" applyAlignment="1">
      <alignment horizontal="left" vertical="top" wrapText="1"/>
    </xf>
    <xf numFmtId="0" fontId="0" fillId="0" borderId="0" xfId="0" applyFill="1"/>
    <xf numFmtId="0" fontId="24" fillId="0" borderId="0" xfId="0" applyFont="1" applyFill="1"/>
    <xf numFmtId="0" fontId="25" fillId="0" borderId="0" xfId="0" applyFont="1" applyFill="1"/>
    <xf numFmtId="0" fontId="26" fillId="0" borderId="21" xfId="0" applyFont="1" applyFill="1" applyBorder="1" applyAlignment="1">
      <alignment horizontal="center"/>
    </xf>
    <xf numFmtId="0" fontId="25" fillId="0" borderId="0" xfId="0" applyFont="1" applyFill="1" applyAlignment="1">
      <alignment horizontal="right"/>
    </xf>
    <xf numFmtId="0" fontId="27" fillId="0" borderId="0" xfId="0" applyFont="1" applyFill="1"/>
    <xf numFmtId="0" fontId="27" fillId="0" borderId="0" xfId="0" applyFont="1" applyFill="1" applyAlignment="1">
      <alignment horizontal="center"/>
    </xf>
    <xf numFmtId="0" fontId="28" fillId="0" borderId="0" xfId="0" applyFont="1" applyFill="1"/>
    <xf numFmtId="0" fontId="25" fillId="0" borderId="0" xfId="0" applyFont="1" applyFill="1" applyBorder="1"/>
    <xf numFmtId="0" fontId="26" fillId="0" borderId="21" xfId="0" applyFont="1" applyFill="1" applyBorder="1"/>
    <xf numFmtId="0" fontId="25" fillId="0" borderId="21" xfId="0" applyFont="1" applyFill="1" applyBorder="1"/>
    <xf numFmtId="0" fontId="0" fillId="0" borderId="21" xfId="0" applyFill="1" applyBorder="1"/>
    <xf numFmtId="0" fontId="26" fillId="0" borderId="0" xfId="0" applyFont="1" applyFill="1"/>
    <xf numFmtId="0" fontId="25" fillId="0" borderId="27" xfId="0" applyFont="1" applyFill="1" applyBorder="1"/>
    <xf numFmtId="0" fontId="0" fillId="0" borderId="27" xfId="0" applyFill="1" applyBorder="1"/>
    <xf numFmtId="0" fontId="26" fillId="0" borderId="21" xfId="0" applyFont="1" applyFill="1" applyBorder="1" applyAlignment="1">
      <alignment horizontal="left"/>
    </xf>
    <xf numFmtId="0" fontId="0" fillId="0" borderId="21" xfId="0" applyBorder="1"/>
    <xf numFmtId="0" fontId="0" fillId="0" borderId="27" xfId="0" applyBorder="1"/>
    <xf numFmtId="0" fontId="25" fillId="0" borderId="0" xfId="0" applyFont="1" applyFill="1" applyBorder="1" applyAlignment="1">
      <alignment horizontal="right"/>
    </xf>
    <xf numFmtId="0" fontId="26" fillId="0" borderId="0" xfId="0" applyFont="1" applyFill="1" applyBorder="1" applyAlignment="1">
      <alignment horizontal="left"/>
    </xf>
    <xf numFmtId="14" fontId="26" fillId="0" borderId="0" xfId="0" applyNumberFormat="1" applyFont="1" applyFill="1" applyBorder="1" applyAlignment="1">
      <alignment horizontal="center"/>
    </xf>
    <xf numFmtId="0" fontId="25" fillId="0" borderId="21" xfId="0" applyFont="1" applyFill="1" applyBorder="1" applyAlignment="1"/>
    <xf numFmtId="169" fontId="26" fillId="0" borderId="27" xfId="2" applyNumberFormat="1" applyFont="1" applyFill="1" applyBorder="1" applyAlignment="1"/>
    <xf numFmtId="0" fontId="29" fillId="0" borderId="0" xfId="0" applyFont="1" applyFill="1" applyBorder="1" applyAlignment="1">
      <alignment horizontal="center"/>
    </xf>
    <xf numFmtId="0" fontId="30" fillId="0" borderId="0" xfId="0" applyFont="1" applyFill="1"/>
    <xf numFmtId="14" fontId="31" fillId="0" borderId="0" xfId="0" applyNumberFormat="1" applyFont="1" applyFill="1" applyBorder="1" applyAlignment="1">
      <alignment horizontal="left"/>
    </xf>
    <xf numFmtId="0" fontId="32" fillId="0" borderId="0" xfId="0" applyFont="1" applyFill="1" applyBorder="1" applyAlignment="1">
      <alignment horizontal="left"/>
    </xf>
    <xf numFmtId="0" fontId="33" fillId="0" borderId="0" xfId="0" applyFont="1" applyFill="1" applyBorder="1" applyAlignment="1">
      <alignment horizontal="left"/>
    </xf>
    <xf numFmtId="169" fontId="26" fillId="0" borderId="27" xfId="2" applyNumberFormat="1" applyFont="1" applyFill="1" applyBorder="1" applyAlignment="1">
      <alignment horizontal="left"/>
    </xf>
    <xf numFmtId="0" fontId="26" fillId="0" borderId="21" xfId="0" applyNumberFormat="1" applyFont="1" applyFill="1" applyBorder="1" applyAlignment="1">
      <alignment horizontal="center"/>
    </xf>
    <xf numFmtId="0" fontId="26" fillId="0" borderId="21" xfId="0" applyFont="1" applyFill="1" applyBorder="1" applyAlignment="1"/>
    <xf numFmtId="0" fontId="26" fillId="0" borderId="0" xfId="0" applyFont="1" applyFill="1" applyBorder="1"/>
    <xf numFmtId="14" fontId="26" fillId="0" borderId="21" xfId="0" applyNumberFormat="1" applyFont="1" applyFill="1" applyBorder="1" applyAlignment="1"/>
    <xf numFmtId="14" fontId="31" fillId="0" borderId="0" xfId="0" applyNumberFormat="1" applyFont="1" applyFill="1" applyBorder="1" applyAlignment="1"/>
    <xf numFmtId="0" fontId="29" fillId="0" borderId="0" xfId="0" applyFont="1" applyFill="1" applyBorder="1"/>
    <xf numFmtId="14" fontId="26" fillId="0" borderId="0" xfId="0" applyNumberFormat="1" applyFont="1" applyFill="1" applyBorder="1" applyAlignment="1">
      <alignment horizontal="left"/>
    </xf>
    <xf numFmtId="49" fontId="26" fillId="0" borderId="21" xfId="0" applyNumberFormat="1" applyFont="1" applyFill="1" applyBorder="1" applyAlignment="1">
      <alignment horizontal="left"/>
    </xf>
    <xf numFmtId="0" fontId="24" fillId="0" borderId="21" xfId="0" applyFont="1" applyFill="1" applyBorder="1" applyAlignment="1"/>
    <xf numFmtId="0" fontId="25" fillId="0" borderId="0" xfId="0" applyFont="1" applyFill="1" applyAlignment="1"/>
    <xf numFmtId="0" fontId="27" fillId="0" borderId="0" xfId="0" applyFont="1" applyFill="1" applyBorder="1" applyAlignment="1"/>
    <xf numFmtId="0" fontId="25" fillId="0" borderId="0" xfId="0" applyFont="1" applyFill="1" applyAlignment="1">
      <alignment horizontal="left" vertical="top"/>
    </xf>
    <xf numFmtId="0" fontId="32" fillId="0" borderId="0" xfId="0" applyFont="1" applyFill="1" applyBorder="1" applyAlignment="1"/>
    <xf numFmtId="0" fontId="0" fillId="0" borderId="0" xfId="0" applyFill="1" applyBorder="1" applyProtection="1">
      <protection locked="0"/>
    </xf>
    <xf numFmtId="0" fontId="35" fillId="0" borderId="0" xfId="0" applyFont="1" applyFill="1" applyBorder="1"/>
    <xf numFmtId="169" fontId="26" fillId="0" borderId="28" xfId="2" applyNumberFormat="1" applyFont="1" applyFill="1" applyBorder="1" applyAlignment="1">
      <alignment horizontal="left"/>
    </xf>
    <xf numFmtId="169" fontId="26" fillId="0" borderId="28" xfId="2" applyNumberFormat="1" applyFont="1" applyFill="1" applyBorder="1" applyAlignment="1"/>
    <xf numFmtId="0" fontId="34" fillId="0" borderId="21" xfId="0" applyFont="1" applyFill="1" applyBorder="1" applyAlignment="1"/>
    <xf numFmtId="0" fontId="2" fillId="4" borderId="4" xfId="0" applyFont="1" applyFill="1" applyBorder="1" applyAlignment="1">
      <alignment vertical="top" wrapText="1"/>
    </xf>
    <xf numFmtId="0" fontId="9" fillId="6" borderId="25" xfId="0" applyNumberFormat="1" applyFont="1" applyFill="1" applyBorder="1" applyAlignment="1">
      <alignment horizontal="left" vertical="top"/>
    </xf>
    <xf numFmtId="14" fontId="9" fillId="6" borderId="25" xfId="0" applyNumberFormat="1" applyFont="1" applyFill="1" applyBorder="1" applyAlignment="1">
      <alignment horizontal="left" vertical="top"/>
    </xf>
    <xf numFmtId="168" fontId="9" fillId="6" borderId="25" xfId="0" applyNumberFormat="1" applyFont="1" applyFill="1" applyBorder="1" applyAlignment="1">
      <alignment horizontal="left" vertical="top"/>
    </xf>
    <xf numFmtId="0" fontId="9" fillId="6" borderId="25" xfId="0" applyFont="1" applyFill="1" applyBorder="1" applyAlignment="1">
      <alignment horizontal="left" vertical="top" wrapText="1"/>
    </xf>
    <xf numFmtId="4" fontId="9" fillId="6" borderId="25" xfId="0" applyNumberFormat="1" applyFont="1" applyFill="1" applyBorder="1" applyAlignment="1">
      <alignment horizontal="left" vertical="top" wrapText="1"/>
    </xf>
    <xf numFmtId="14" fontId="9" fillId="6" borderId="25" xfId="0" applyNumberFormat="1" applyFont="1" applyFill="1" applyBorder="1" applyAlignment="1">
      <alignment horizontal="left" vertical="top" wrapText="1"/>
    </xf>
    <xf numFmtId="165" fontId="9" fillId="6" borderId="25" xfId="0" applyNumberFormat="1" applyFont="1" applyFill="1" applyBorder="1" applyAlignment="1">
      <alignment horizontal="left" vertical="top" wrapText="1"/>
    </xf>
    <xf numFmtId="49" fontId="9" fillId="6" borderId="25" xfId="0" applyNumberFormat="1" applyFont="1" applyFill="1" applyBorder="1" applyAlignment="1">
      <alignment horizontal="left" vertical="top" wrapText="1"/>
    </xf>
    <xf numFmtId="0" fontId="9" fillId="6" borderId="25" xfId="0" applyNumberFormat="1" applyFont="1" applyFill="1" applyBorder="1" applyAlignment="1">
      <alignment horizontal="left" vertical="top" wrapText="1"/>
    </xf>
    <xf numFmtId="49" fontId="9" fillId="6" borderId="25" xfId="0" applyNumberFormat="1" applyFont="1" applyFill="1" applyBorder="1" applyAlignment="1">
      <alignment horizontal="left" vertical="top"/>
    </xf>
    <xf numFmtId="4" fontId="9" fillId="6" borderId="25" xfId="0" applyNumberFormat="1" applyFont="1" applyFill="1" applyBorder="1" applyAlignment="1">
      <alignment horizontal="left" vertical="top"/>
    </xf>
    <xf numFmtId="9" fontId="9" fillId="6" borderId="25" xfId="0" applyNumberFormat="1" applyFont="1" applyFill="1" applyBorder="1" applyAlignment="1">
      <alignment horizontal="left" vertical="top"/>
    </xf>
    <xf numFmtId="10" fontId="9" fillId="6" borderId="25" xfId="0" applyNumberFormat="1" applyFont="1" applyFill="1" applyBorder="1" applyAlignment="1">
      <alignment horizontal="left" vertical="top"/>
    </xf>
    <xf numFmtId="4" fontId="9" fillId="6" borderId="25" xfId="0" applyNumberFormat="1" applyFont="1" applyFill="1" applyBorder="1" applyAlignment="1">
      <alignment horizontal="right" vertical="top"/>
    </xf>
    <xf numFmtId="0" fontId="9" fillId="6" borderId="26" xfId="0" applyFont="1" applyFill="1" applyBorder="1" applyAlignment="1">
      <alignment horizontal="left" vertical="top"/>
    </xf>
    <xf numFmtId="168" fontId="10" fillId="2" borderId="25" xfId="0" applyNumberFormat="1" applyFont="1" applyFill="1" applyBorder="1" applyAlignment="1">
      <alignment horizontal="left" vertical="top"/>
    </xf>
    <xf numFmtId="168" fontId="9" fillId="0" borderId="22" xfId="0" applyNumberFormat="1" applyFont="1" applyFill="1" applyBorder="1" applyAlignment="1">
      <alignment horizontal="left" vertical="top"/>
    </xf>
    <xf numFmtId="168" fontId="10" fillId="19" borderId="25" xfId="0" applyNumberFormat="1" applyFont="1" applyFill="1" applyBorder="1" applyAlignment="1">
      <alignment horizontal="left" vertical="top"/>
    </xf>
    <xf numFmtId="0" fontId="11" fillId="21" borderId="0" xfId="0" applyFont="1" applyFill="1" applyBorder="1" applyAlignment="1">
      <alignment horizontal="left" vertical="top"/>
    </xf>
    <xf numFmtId="0" fontId="9" fillId="21" borderId="25" xfId="0" applyFont="1" applyFill="1" applyBorder="1" applyAlignment="1">
      <alignment horizontal="left" vertical="top"/>
    </xf>
    <xf numFmtId="2" fontId="8" fillId="17" borderId="23" xfId="0" applyNumberFormat="1" applyFont="1" applyFill="1" applyBorder="1" applyAlignment="1">
      <alignment horizontal="center" vertical="top" wrapText="1"/>
    </xf>
    <xf numFmtId="0" fontId="12" fillId="0" borderId="0" xfId="0" applyFont="1" applyFill="1" applyBorder="1" applyAlignment="1">
      <alignment horizontal="center" vertical="top" wrapText="1"/>
    </xf>
    <xf numFmtId="0" fontId="7" fillId="0" borderId="15" xfId="0" applyFont="1" applyFill="1" applyBorder="1" applyAlignment="1">
      <alignment vertical="top"/>
    </xf>
    <xf numFmtId="4" fontId="9" fillId="2" borderId="25" xfId="0" applyNumberFormat="1" applyFont="1" applyFill="1" applyBorder="1" applyAlignment="1">
      <alignment horizontal="right" vertical="top"/>
    </xf>
    <xf numFmtId="2" fontId="8" fillId="6" borderId="23" xfId="0" applyNumberFormat="1" applyFont="1" applyFill="1" applyBorder="1" applyAlignment="1">
      <alignment horizontal="center" vertical="top" wrapText="1"/>
    </xf>
    <xf numFmtId="4" fontId="9" fillId="6" borderId="24" xfId="0" applyNumberFormat="1" applyFont="1" applyFill="1" applyBorder="1" applyAlignment="1">
      <alignment horizontal="right" vertical="top"/>
    </xf>
    <xf numFmtId="0" fontId="10" fillId="2" borderId="25" xfId="0" applyNumberFormat="1" applyFont="1" applyFill="1" applyBorder="1" applyAlignment="1">
      <alignment horizontal="center" vertical="top" wrapText="1"/>
    </xf>
    <xf numFmtId="0" fontId="9" fillId="0" borderId="22" xfId="0" applyNumberFormat="1" applyFont="1" applyFill="1" applyBorder="1" applyAlignment="1">
      <alignment horizontal="center" vertical="top" wrapText="1"/>
    </xf>
    <xf numFmtId="0" fontId="10" fillId="6" borderId="25" xfId="0" applyNumberFormat="1" applyFont="1" applyFill="1" applyBorder="1" applyAlignment="1">
      <alignment horizontal="center" vertical="top" wrapText="1"/>
    </xf>
    <xf numFmtId="0" fontId="9" fillId="6" borderId="22" xfId="0" applyNumberFormat="1" applyFont="1" applyFill="1" applyBorder="1" applyAlignment="1">
      <alignment horizontal="center" vertical="top" wrapText="1"/>
    </xf>
    <xf numFmtId="0" fontId="9" fillId="6" borderId="24" xfId="0" applyFont="1" applyFill="1" applyBorder="1" applyAlignment="1">
      <alignment horizontal="left" vertical="top" wrapText="1"/>
    </xf>
    <xf numFmtId="14" fontId="9" fillId="6" borderId="24" xfId="0" applyNumberFormat="1" applyFont="1" applyFill="1" applyBorder="1" applyAlignment="1">
      <alignment horizontal="left" vertical="top" wrapText="1"/>
    </xf>
    <xf numFmtId="0" fontId="9" fillId="6" borderId="24" xfId="0" applyNumberFormat="1" applyFont="1" applyFill="1" applyBorder="1" applyAlignment="1">
      <alignment horizontal="left" vertical="top" wrapText="1"/>
    </xf>
    <xf numFmtId="0" fontId="8" fillId="8" borderId="0" xfId="0" applyFont="1" applyFill="1" applyBorder="1" applyAlignment="1">
      <alignment horizontal="left" vertical="top"/>
    </xf>
    <xf numFmtId="0" fontId="8" fillId="0" borderId="0" xfId="0" applyNumberFormat="1" applyFont="1" applyBorder="1" applyAlignment="1">
      <alignment horizontal="left" vertical="top"/>
    </xf>
    <xf numFmtId="14" fontId="8" fillId="0" borderId="0" xfId="0" applyNumberFormat="1" applyFont="1" applyBorder="1" applyAlignment="1">
      <alignment horizontal="left" vertical="top"/>
    </xf>
    <xf numFmtId="0" fontId="8" fillId="0" borderId="0" xfId="0" applyFont="1" applyBorder="1" applyAlignment="1">
      <alignment horizontal="left" vertical="top"/>
    </xf>
    <xf numFmtId="49" fontId="8" fillId="0" borderId="0" xfId="0" applyNumberFormat="1" applyFont="1" applyBorder="1" applyAlignment="1">
      <alignment horizontal="left" vertical="top"/>
    </xf>
    <xf numFmtId="0" fontId="8" fillId="11" borderId="0" xfId="0" applyFont="1" applyFill="1" applyBorder="1" applyAlignment="1">
      <alignment horizontal="left" vertical="top"/>
    </xf>
    <xf numFmtId="0" fontId="36" fillId="0" borderId="25" xfId="0" applyFont="1" applyFill="1" applyBorder="1" applyAlignment="1">
      <alignment horizontal="left" vertical="top"/>
    </xf>
    <xf numFmtId="14" fontId="36" fillId="0" borderId="25" xfId="0" applyNumberFormat="1" applyFont="1" applyFill="1" applyBorder="1" applyAlignment="1">
      <alignment horizontal="left" vertical="top"/>
    </xf>
    <xf numFmtId="49" fontId="36" fillId="0" borderId="25" xfId="0" applyNumberFormat="1" applyFont="1" applyFill="1" applyBorder="1" applyAlignment="1">
      <alignment horizontal="left" vertical="top" wrapText="1"/>
    </xf>
    <xf numFmtId="0" fontId="0" fillId="4" borderId="0" xfId="0" applyFill="1" applyAlignment="1">
      <alignment vertical="top"/>
    </xf>
    <xf numFmtId="0" fontId="0" fillId="0" borderId="0" xfId="0" applyAlignment="1">
      <alignment horizontal="center" vertical="top"/>
    </xf>
    <xf numFmtId="0" fontId="37" fillId="0" borderId="22" xfId="0" applyFont="1" applyBorder="1" applyAlignment="1">
      <alignment vertical="top"/>
    </xf>
    <xf numFmtId="0" fontId="37" fillId="0" borderId="0" xfId="0" applyFont="1" applyAlignment="1">
      <alignment horizontal="center" vertical="top"/>
    </xf>
    <xf numFmtId="0" fontId="37" fillId="0" borderId="0" xfId="0" applyFont="1" applyAlignment="1">
      <alignment horizontal="center" vertical="top" wrapText="1"/>
    </xf>
    <xf numFmtId="0" fontId="37" fillId="4" borderId="22" xfId="0" applyFont="1" applyFill="1" applyBorder="1" applyAlignment="1">
      <alignment vertical="top"/>
    </xf>
    <xf numFmtId="0" fontId="38" fillId="4" borderId="22" xfId="0" applyFont="1" applyFill="1" applyBorder="1" applyAlignment="1">
      <alignment vertical="top"/>
    </xf>
    <xf numFmtId="0" fontId="37" fillId="4" borderId="0" xfId="0" applyFont="1" applyFill="1" applyAlignment="1">
      <alignment horizontal="center" vertical="top"/>
    </xf>
    <xf numFmtId="0" fontId="8" fillId="5" borderId="23" xfId="0" applyNumberFormat="1" applyFont="1" applyFill="1" applyBorder="1" applyAlignment="1">
      <alignment horizontal="center" vertical="top" wrapText="1"/>
    </xf>
    <xf numFmtId="14" fontId="8" fillId="5" borderId="23" xfId="0" applyNumberFormat="1" applyFont="1" applyFill="1" applyBorder="1" applyAlignment="1">
      <alignment horizontal="center" vertical="top" wrapText="1"/>
    </xf>
    <xf numFmtId="0" fontId="8" fillId="16" borderId="23" xfId="0" applyNumberFormat="1" applyFont="1" applyFill="1" applyBorder="1" applyAlignment="1">
      <alignment horizontal="center" vertical="top" wrapText="1"/>
    </xf>
    <xf numFmtId="0" fontId="8" fillId="19" borderId="23" xfId="0" applyNumberFormat="1" applyFont="1" applyFill="1" applyBorder="1" applyAlignment="1">
      <alignment horizontal="center" vertical="top" wrapText="1"/>
    </xf>
    <xf numFmtId="0" fontId="9" fillId="12" borderId="23" xfId="0" applyNumberFormat="1" applyFont="1" applyFill="1" applyBorder="1" applyAlignment="1">
      <alignment horizontal="center" vertical="top" wrapText="1"/>
    </xf>
    <xf numFmtId="0" fontId="8" fillId="12" borderId="23" xfId="0" applyNumberFormat="1" applyFont="1" applyFill="1" applyBorder="1" applyAlignment="1">
      <alignment horizontal="center" vertical="top" wrapText="1"/>
    </xf>
    <xf numFmtId="0" fontId="8" fillId="14" borderId="23" xfId="0" applyNumberFormat="1" applyFont="1" applyFill="1" applyBorder="1" applyAlignment="1">
      <alignment horizontal="center" vertical="top" wrapText="1"/>
    </xf>
    <xf numFmtId="14" fontId="8" fillId="14" borderId="23" xfId="0" applyNumberFormat="1" applyFont="1" applyFill="1" applyBorder="1" applyAlignment="1">
      <alignment horizontal="center" vertical="top" wrapText="1"/>
    </xf>
    <xf numFmtId="0" fontId="8" fillId="20" borderId="23" xfId="0" applyNumberFormat="1" applyFont="1" applyFill="1" applyBorder="1" applyAlignment="1">
      <alignment horizontal="center" vertical="top" wrapText="1"/>
    </xf>
    <xf numFmtId="0" fontId="8" fillId="22" borderId="23" xfId="0" applyNumberFormat="1" applyFont="1" applyFill="1" applyBorder="1" applyAlignment="1">
      <alignment horizontal="center" vertical="top" wrapText="1"/>
    </xf>
    <xf numFmtId="0" fontId="8" fillId="23" borderId="23" xfId="0" applyNumberFormat="1" applyFont="1" applyFill="1" applyBorder="1" applyAlignment="1">
      <alignment horizontal="center" vertical="top" wrapText="1"/>
    </xf>
    <xf numFmtId="0" fontId="8" fillId="24" borderId="23" xfId="0" applyNumberFormat="1" applyFont="1" applyFill="1" applyBorder="1" applyAlignment="1">
      <alignment horizontal="center" vertical="top" wrapText="1"/>
    </xf>
    <xf numFmtId="0" fontId="8" fillId="18" borderId="23" xfId="0" applyNumberFormat="1" applyFont="1" applyFill="1" applyBorder="1" applyAlignment="1">
      <alignment horizontal="center" vertical="top" wrapText="1"/>
    </xf>
    <xf numFmtId="0" fontId="8" fillId="8" borderId="23" xfId="0" applyNumberFormat="1" applyFont="1" applyFill="1" applyBorder="1" applyAlignment="1">
      <alignment horizontal="center" vertical="top" wrapText="1"/>
    </xf>
    <xf numFmtId="0" fontId="8" fillId="4" borderId="23" xfId="0" applyNumberFormat="1" applyFont="1" applyFill="1" applyBorder="1" applyAlignment="1">
      <alignment horizontal="center" vertical="top" wrapText="1"/>
    </xf>
    <xf numFmtId="0" fontId="9" fillId="0" borderId="23" xfId="0" applyNumberFormat="1" applyFont="1" applyFill="1" applyBorder="1" applyAlignment="1">
      <alignment horizontal="center" vertical="top" wrapText="1"/>
    </xf>
    <xf numFmtId="0" fontId="11" fillId="21" borderId="23" xfId="0" applyNumberFormat="1" applyFont="1" applyFill="1" applyBorder="1" applyAlignment="1">
      <alignment horizontal="center" vertical="top" wrapText="1"/>
    </xf>
    <xf numFmtId="4" fontId="21" fillId="27" borderId="23" xfId="0" applyNumberFormat="1" applyFont="1" applyFill="1" applyBorder="1" applyAlignment="1">
      <alignment horizontal="center" vertical="center" wrapText="1"/>
    </xf>
    <xf numFmtId="9" fontId="22" fillId="27" borderId="23" xfId="0" applyNumberFormat="1" applyFont="1" applyFill="1" applyBorder="1" applyAlignment="1">
      <alignment horizontal="center" vertical="center" textRotation="90" wrapText="1"/>
    </xf>
    <xf numFmtId="0" fontId="8" fillId="0" borderId="22" xfId="0" applyNumberFormat="1" applyFont="1" applyFill="1" applyBorder="1" applyAlignment="1">
      <alignment horizontal="center" vertical="top" wrapText="1"/>
    </xf>
    <xf numFmtId="0" fontId="36" fillId="6" borderId="25" xfId="0" applyFont="1" applyFill="1" applyBorder="1" applyAlignment="1">
      <alignment horizontal="left" vertical="top"/>
    </xf>
    <xf numFmtId="14" fontId="36" fillId="6" borderId="25" xfId="0" applyNumberFormat="1" applyFont="1" applyFill="1" applyBorder="1" applyAlignment="1">
      <alignment horizontal="left" vertical="top"/>
    </xf>
    <xf numFmtId="49" fontId="36" fillId="6" borderId="25" xfId="0" applyNumberFormat="1" applyFont="1" applyFill="1" applyBorder="1" applyAlignment="1">
      <alignment horizontal="left" vertical="top" wrapText="1"/>
    </xf>
    <xf numFmtId="0" fontId="39" fillId="17" borderId="23" xfId="0" applyNumberFormat="1" applyFont="1" applyFill="1" applyBorder="1" applyAlignment="1">
      <alignment horizontal="center" vertical="top" wrapText="1"/>
    </xf>
    <xf numFmtId="4" fontId="40" fillId="2" borderId="25" xfId="0" applyNumberFormat="1" applyFont="1" applyFill="1" applyBorder="1" applyAlignment="1">
      <alignment horizontal="left" vertical="top" wrapText="1"/>
    </xf>
    <xf numFmtId="4" fontId="39" fillId="0" borderId="22" xfId="0" applyNumberFormat="1" applyFont="1" applyFill="1" applyBorder="1" applyAlignment="1">
      <alignment horizontal="left" vertical="top" wrapText="1"/>
    </xf>
    <xf numFmtId="4" fontId="39" fillId="6" borderId="22" xfId="0" applyNumberFormat="1" applyFont="1" applyFill="1" applyBorder="1" applyAlignment="1">
      <alignment horizontal="left" vertical="top" wrapText="1"/>
    </xf>
    <xf numFmtId="4" fontId="40" fillId="6" borderId="25" xfId="0" applyNumberFormat="1" applyFont="1" applyFill="1" applyBorder="1" applyAlignment="1">
      <alignment horizontal="left" vertical="top" wrapText="1"/>
    </xf>
    <xf numFmtId="0" fontId="8" fillId="5" borderId="22" xfId="0" applyNumberFormat="1" applyFont="1" applyFill="1" applyBorder="1" applyAlignment="1">
      <alignment horizontal="center" vertical="top" wrapText="1"/>
    </xf>
    <xf numFmtId="0" fontId="10" fillId="2" borderId="22" xfId="0" applyFont="1" applyFill="1" applyBorder="1" applyAlignment="1">
      <alignment horizontal="left" vertical="top"/>
    </xf>
    <xf numFmtId="0" fontId="8" fillId="0" borderId="22" xfId="0" applyFont="1" applyFill="1" applyBorder="1" applyAlignment="1">
      <alignment horizontal="left" vertical="top"/>
    </xf>
    <xf numFmtId="0" fontId="36" fillId="2" borderId="25" xfId="0" applyFont="1" applyFill="1" applyBorder="1" applyAlignment="1">
      <alignment horizontal="left" vertical="top"/>
    </xf>
    <xf numFmtId="14" fontId="10" fillId="0" borderId="26" xfId="0" applyNumberFormat="1" applyFont="1" applyFill="1" applyBorder="1" applyAlignment="1">
      <alignment horizontal="left" vertical="top"/>
    </xf>
    <xf numFmtId="14" fontId="10" fillId="6" borderId="26" xfId="0" applyNumberFormat="1" applyFont="1" applyFill="1" applyBorder="1" applyAlignment="1">
      <alignment horizontal="left" vertical="top"/>
    </xf>
    <xf numFmtId="0" fontId="42" fillId="0" borderId="22" xfId="0" applyFont="1" applyBorder="1"/>
    <xf numFmtId="0" fontId="42" fillId="0" borderId="0" xfId="0" applyFont="1"/>
    <xf numFmtId="0" fontId="43" fillId="0" borderId="22" xfId="0" applyFont="1" applyBorder="1" applyAlignment="1">
      <alignment horizontal="center" vertical="top"/>
    </xf>
    <xf numFmtId="0" fontId="44" fillId="0" borderId="22" xfId="0" applyFont="1" applyBorder="1" applyAlignment="1">
      <alignment horizontal="center" vertical="top" wrapText="1"/>
    </xf>
    <xf numFmtId="0" fontId="43" fillId="0" borderId="22" xfId="0" applyFont="1" applyBorder="1" applyAlignment="1">
      <alignment vertical="top"/>
    </xf>
    <xf numFmtId="171" fontId="43" fillId="0" borderId="22" xfId="0" applyNumberFormat="1" applyFont="1" applyBorder="1" applyAlignment="1">
      <alignment vertical="top"/>
    </xf>
    <xf numFmtId="4" fontId="43" fillId="0" borderId="22" xfId="0" applyNumberFormat="1" applyFont="1" applyBorder="1" applyAlignment="1">
      <alignment vertical="top"/>
    </xf>
    <xf numFmtId="0" fontId="10" fillId="31" borderId="25" xfId="0" applyNumberFormat="1" applyFont="1" applyFill="1" applyBorder="1" applyAlignment="1">
      <alignment horizontal="left" vertical="top"/>
    </xf>
    <xf numFmtId="0" fontId="10" fillId="0" borderId="22" xfId="0" applyNumberFormat="1" applyFont="1" applyFill="1" applyBorder="1" applyAlignment="1">
      <alignment horizontal="left" vertical="top"/>
    </xf>
    <xf numFmtId="0" fontId="36" fillId="4" borderId="25" xfId="0" applyFont="1" applyFill="1" applyBorder="1" applyAlignment="1">
      <alignment horizontal="left" vertical="top"/>
    </xf>
    <xf numFmtId="14" fontId="8" fillId="15" borderId="23" xfId="0" applyNumberFormat="1" applyFont="1" applyFill="1" applyBorder="1" applyAlignment="1">
      <alignment horizontal="center" vertical="top" wrapText="1"/>
    </xf>
    <xf numFmtId="14" fontId="32" fillId="0" borderId="21" xfId="0" applyNumberFormat="1" applyFont="1" applyFill="1" applyBorder="1" applyAlignment="1">
      <alignment horizontal="center"/>
    </xf>
    <xf numFmtId="170" fontId="10" fillId="6" borderId="25" xfId="0" applyNumberFormat="1" applyFont="1" applyFill="1" applyBorder="1" applyAlignment="1">
      <alignment horizontal="left" vertical="top"/>
    </xf>
    <xf numFmtId="0" fontId="10" fillId="6" borderId="22" xfId="0" applyNumberFormat="1" applyFont="1" applyFill="1" applyBorder="1" applyAlignment="1">
      <alignment horizontal="left" vertical="top"/>
    </xf>
    <xf numFmtId="0" fontId="9" fillId="0" borderId="29" xfId="0" applyFont="1" applyFill="1" applyBorder="1" applyAlignment="1">
      <alignment horizontal="left" vertical="top"/>
    </xf>
    <xf numFmtId="3" fontId="21" fillId="25" borderId="23" xfId="1" applyNumberFormat="1" applyFont="1" applyFill="1" applyBorder="1" applyAlignment="1">
      <alignment horizontal="center" vertical="center" wrapText="1"/>
    </xf>
    <xf numFmtId="3" fontId="10" fillId="2" borderId="25" xfId="0" applyNumberFormat="1" applyFont="1" applyFill="1" applyBorder="1" applyAlignment="1">
      <alignment horizontal="right" vertical="top"/>
    </xf>
    <xf numFmtId="3" fontId="8" fillId="0" borderId="0" xfId="0" applyNumberFormat="1" applyFont="1" applyFill="1" applyBorder="1" applyAlignment="1">
      <alignment horizontal="left" vertical="top"/>
    </xf>
    <xf numFmtId="0" fontId="10" fillId="2" borderId="25" xfId="0" applyNumberFormat="1" applyFont="1" applyFill="1" applyBorder="1" applyAlignment="1">
      <alignment horizontal="center" vertical="top"/>
    </xf>
    <xf numFmtId="0" fontId="9" fillId="0" borderId="22" xfId="0" applyNumberFormat="1" applyFont="1" applyFill="1" applyBorder="1" applyAlignment="1">
      <alignment horizontal="center" vertical="top"/>
    </xf>
    <xf numFmtId="0" fontId="8" fillId="0" borderId="0" xfId="0" applyNumberFormat="1" applyFont="1" applyFill="1" applyBorder="1" applyAlignment="1">
      <alignment horizontal="center" vertical="top"/>
    </xf>
    <xf numFmtId="3" fontId="10" fillId="2" borderId="25" xfId="0" applyNumberFormat="1" applyFont="1" applyFill="1" applyBorder="1" applyAlignment="1">
      <alignment horizontal="center" vertical="top"/>
    </xf>
    <xf numFmtId="3" fontId="8" fillId="0" borderId="0" xfId="0" applyNumberFormat="1" applyFont="1" applyFill="1" applyBorder="1" applyAlignment="1">
      <alignment horizontal="center" vertical="top"/>
    </xf>
    <xf numFmtId="3" fontId="10" fillId="0" borderId="29" xfId="0" applyNumberFormat="1" applyFont="1" applyFill="1" applyBorder="1" applyAlignment="1">
      <alignment horizontal="center" vertical="top"/>
    </xf>
    <xf numFmtId="3" fontId="10" fillId="0" borderId="30" xfId="0" applyNumberFormat="1" applyFont="1" applyFill="1" applyBorder="1" applyAlignment="1">
      <alignment horizontal="center" vertical="top"/>
    </xf>
    <xf numFmtId="0" fontId="10" fillId="0" borderId="29" xfId="0" applyNumberFormat="1" applyFont="1" applyFill="1" applyBorder="1" applyAlignment="1">
      <alignment horizontal="center" vertical="top"/>
    </xf>
    <xf numFmtId="0" fontId="9" fillId="0" borderId="29" xfId="0" applyNumberFormat="1" applyFont="1" applyFill="1" applyBorder="1" applyAlignment="1">
      <alignment horizontal="center" vertical="top"/>
    </xf>
    <xf numFmtId="0" fontId="10" fillId="0" borderId="25" xfId="0" applyFont="1" applyFill="1" applyBorder="1" applyAlignment="1">
      <alignment horizontal="left" vertical="top"/>
    </xf>
    <xf numFmtId="0" fontId="10" fillId="0" borderId="22" xfId="0" applyFont="1" applyFill="1" applyBorder="1" applyAlignment="1">
      <alignment horizontal="left" vertical="top"/>
    </xf>
    <xf numFmtId="2" fontId="8" fillId="17" borderId="25" xfId="0" applyNumberFormat="1" applyFont="1" applyFill="1" applyBorder="1" applyAlignment="1">
      <alignment horizontal="center" vertical="top"/>
    </xf>
    <xf numFmtId="4" fontId="40" fillId="2" borderId="25" xfId="0" applyNumberFormat="1" applyFont="1" applyFill="1" applyBorder="1" applyAlignment="1">
      <alignment horizontal="left" vertical="top"/>
    </xf>
    <xf numFmtId="2" fontId="9" fillId="2" borderId="25" xfId="0" applyNumberFormat="1" applyFont="1" applyFill="1" applyBorder="1" applyAlignment="1">
      <alignment horizontal="left" vertical="top"/>
    </xf>
    <xf numFmtId="49" fontId="36" fillId="0" borderId="25" xfId="0" applyNumberFormat="1" applyFont="1" applyFill="1" applyBorder="1" applyAlignment="1">
      <alignment horizontal="left" vertical="top"/>
    </xf>
    <xf numFmtId="4" fontId="39" fillId="0" borderId="22" xfId="0" applyNumberFormat="1" applyFont="1" applyFill="1" applyBorder="1" applyAlignment="1">
      <alignment horizontal="left" vertical="top"/>
    </xf>
    <xf numFmtId="2" fontId="9" fillId="0" borderId="22" xfId="0" applyNumberFormat="1" applyFont="1" applyFill="1" applyBorder="1" applyAlignment="1">
      <alignment horizontal="left" vertical="top"/>
    </xf>
    <xf numFmtId="2" fontId="8" fillId="17" borderId="22" xfId="0" applyNumberFormat="1" applyFont="1" applyFill="1" applyBorder="1" applyAlignment="1">
      <alignment horizontal="center" vertical="top"/>
    </xf>
    <xf numFmtId="0" fontId="8" fillId="4" borderId="0" xfId="0" applyFont="1" applyFill="1" applyBorder="1" applyAlignment="1">
      <alignment horizontal="left" vertical="top"/>
    </xf>
    <xf numFmtId="0" fontId="41" fillId="0" borderId="0" xfId="0" applyFont="1" applyFill="1" applyBorder="1" applyAlignment="1">
      <alignment horizontal="left" vertical="top"/>
    </xf>
    <xf numFmtId="2" fontId="9" fillId="0" borderId="0" xfId="0" applyNumberFormat="1" applyFont="1" applyFill="1" applyBorder="1" applyAlignment="1">
      <alignment horizontal="left" vertical="top"/>
    </xf>
    <xf numFmtId="0" fontId="8" fillId="6" borderId="0" xfId="0" applyFont="1" applyFill="1" applyBorder="1" applyAlignment="1">
      <alignment horizontal="left" vertical="top"/>
    </xf>
    <xf numFmtId="0" fontId="9" fillId="0" borderId="0" xfId="0" applyFont="1" applyBorder="1" applyAlignment="1">
      <alignment horizontal="left" vertical="top"/>
    </xf>
    <xf numFmtId="4" fontId="8" fillId="0" borderId="0" xfId="0" applyNumberFormat="1" applyFont="1" applyBorder="1" applyAlignment="1">
      <alignment horizontal="left" vertical="top"/>
    </xf>
    <xf numFmtId="0" fontId="41" fillId="0" borderId="0" xfId="0" applyFont="1" applyBorder="1" applyAlignment="1">
      <alignment horizontal="left" vertical="top"/>
    </xf>
    <xf numFmtId="2" fontId="9" fillId="0" borderId="0" xfId="0" applyNumberFormat="1" applyFont="1" applyBorder="1" applyAlignment="1">
      <alignment horizontal="left" vertical="top"/>
    </xf>
    <xf numFmtId="0" fontId="8" fillId="0" borderId="0" xfId="0" applyNumberFormat="1" applyFont="1" applyBorder="1" applyAlignment="1">
      <alignment horizontal="center" vertical="top"/>
    </xf>
    <xf numFmtId="0" fontId="8" fillId="0" borderId="22" xfId="0" applyFont="1" applyBorder="1" applyAlignment="1">
      <alignment horizontal="left" vertical="top"/>
    </xf>
    <xf numFmtId="0" fontId="10" fillId="6" borderId="29" xfId="0" applyFont="1" applyFill="1" applyBorder="1" applyAlignment="1">
      <alignment horizontal="left" vertical="top"/>
    </xf>
    <xf numFmtId="2" fontId="8" fillId="17" borderId="29" xfId="0" applyNumberFormat="1" applyFont="1" applyFill="1" applyBorder="1" applyAlignment="1">
      <alignment horizontal="center" vertical="top"/>
    </xf>
    <xf numFmtId="4" fontId="10" fillId="15" borderId="25" xfId="0" applyNumberFormat="1" applyFont="1" applyFill="1" applyBorder="1" applyAlignment="1">
      <alignment horizontal="right" vertical="top"/>
    </xf>
    <xf numFmtId="4" fontId="9" fillId="15" borderId="29" xfId="0" applyNumberFormat="1" applyFont="1" applyFill="1" applyBorder="1" applyAlignment="1">
      <alignment horizontal="right" vertical="top"/>
    </xf>
    <xf numFmtId="4" fontId="9" fillId="15" borderId="22" xfId="0" applyNumberFormat="1" applyFont="1" applyFill="1" applyBorder="1" applyAlignment="1">
      <alignment horizontal="right" vertical="top"/>
    </xf>
    <xf numFmtId="4" fontId="9" fillId="0" borderId="29" xfId="0" applyNumberFormat="1" applyFont="1" applyFill="1" applyBorder="1" applyAlignment="1">
      <alignment horizontal="left" vertical="top"/>
    </xf>
    <xf numFmtId="10" fontId="9" fillId="0" borderId="29" xfId="0" applyNumberFormat="1" applyFont="1" applyFill="1" applyBorder="1" applyAlignment="1">
      <alignment horizontal="left" vertical="top"/>
    </xf>
    <xf numFmtId="4" fontId="10" fillId="32" borderId="25" xfId="0" applyNumberFormat="1" applyFont="1" applyFill="1" applyBorder="1" applyAlignment="1">
      <alignment horizontal="left" vertical="top"/>
    </xf>
    <xf numFmtId="4" fontId="9" fillId="32" borderId="22" xfId="0" applyNumberFormat="1" applyFont="1" applyFill="1" applyBorder="1" applyAlignment="1">
      <alignment horizontal="left" vertical="top"/>
    </xf>
    <xf numFmtId="4" fontId="9" fillId="32" borderId="29" xfId="0" applyNumberFormat="1" applyFont="1" applyFill="1" applyBorder="1" applyAlignment="1">
      <alignment horizontal="left" vertical="top"/>
    </xf>
    <xf numFmtId="3" fontId="21" fillId="9" borderId="23" xfId="1" applyNumberFormat="1" applyFont="1" applyFill="1" applyBorder="1" applyAlignment="1">
      <alignment horizontal="center" vertical="center" wrapText="1"/>
    </xf>
    <xf numFmtId="3" fontId="12" fillId="26" borderId="23" xfId="1" applyNumberFormat="1" applyFont="1" applyFill="1" applyBorder="1" applyAlignment="1">
      <alignment horizontal="center" vertical="center" wrapText="1"/>
    </xf>
    <xf numFmtId="3" fontId="9" fillId="2" borderId="25" xfId="0" applyNumberFormat="1" applyFont="1" applyFill="1" applyBorder="1" applyAlignment="1">
      <alignment horizontal="right" vertical="top"/>
    </xf>
    <xf numFmtId="3" fontId="9" fillId="0" borderId="29" xfId="0" applyNumberFormat="1" applyFont="1" applyFill="1" applyBorder="1" applyAlignment="1">
      <alignment horizontal="right" vertical="top"/>
    </xf>
    <xf numFmtId="3" fontId="9" fillId="0" borderId="24" xfId="0" applyNumberFormat="1" applyFont="1" applyFill="1" applyBorder="1" applyAlignment="1">
      <alignment horizontal="right" vertical="top"/>
    </xf>
    <xf numFmtId="3" fontId="9" fillId="0" borderId="22" xfId="0" applyNumberFormat="1" applyFont="1" applyFill="1" applyBorder="1" applyAlignment="1">
      <alignment horizontal="right" vertical="top"/>
    </xf>
    <xf numFmtId="3" fontId="9" fillId="0" borderId="30" xfId="0" applyNumberFormat="1" applyFont="1" applyFill="1" applyBorder="1" applyAlignment="1">
      <alignment horizontal="right" vertical="top"/>
    </xf>
    <xf numFmtId="0" fontId="10" fillId="0" borderId="22" xfId="0" applyNumberFormat="1" applyFont="1" applyFill="1" applyBorder="1" applyAlignment="1">
      <alignment horizontal="center" vertical="top"/>
    </xf>
    <xf numFmtId="3" fontId="10" fillId="0" borderId="22" xfId="0" applyNumberFormat="1" applyFont="1" applyFill="1" applyBorder="1" applyAlignment="1">
      <alignment horizontal="center" vertical="top"/>
    </xf>
    <xf numFmtId="0" fontId="9" fillId="0" borderId="22" xfId="0" applyFont="1" applyFill="1" applyBorder="1" applyAlignment="1">
      <alignment horizontal="right" vertical="top"/>
    </xf>
    <xf numFmtId="0" fontId="8" fillId="0" borderId="22" xfId="0" applyFont="1" applyFill="1" applyBorder="1" applyAlignment="1">
      <alignment horizontal="right" vertical="top"/>
    </xf>
    <xf numFmtId="0" fontId="8" fillId="0" borderId="0" xfId="0" applyFont="1" applyFill="1" applyBorder="1" applyAlignment="1">
      <alignment horizontal="right" vertical="top"/>
    </xf>
    <xf numFmtId="14" fontId="10" fillId="0" borderId="25" xfId="0" applyNumberFormat="1" applyFont="1" applyFill="1" applyBorder="1" applyAlignment="1">
      <alignment horizontal="right" vertical="top"/>
    </xf>
    <xf numFmtId="14" fontId="10" fillId="0" borderId="25" xfId="0" applyNumberFormat="1" applyFont="1" applyFill="1" applyBorder="1" applyAlignment="1">
      <alignment horizontal="left" vertical="top"/>
    </xf>
    <xf numFmtId="0" fontId="9" fillId="0" borderId="29" xfId="0" applyNumberFormat="1" applyFont="1" applyFill="1" applyBorder="1" applyAlignment="1">
      <alignment horizontal="left" vertical="top"/>
    </xf>
    <xf numFmtId="14" fontId="9" fillId="0" borderId="29" xfId="0" applyNumberFormat="1" applyFont="1" applyFill="1" applyBorder="1" applyAlignment="1">
      <alignment horizontal="left" vertical="top"/>
    </xf>
    <xf numFmtId="168" fontId="9" fillId="0" borderId="29" xfId="0" applyNumberFormat="1" applyFont="1" applyFill="1" applyBorder="1" applyAlignment="1">
      <alignment horizontal="left" vertical="top"/>
    </xf>
    <xf numFmtId="0" fontId="11" fillId="0" borderId="29" xfId="0" applyFont="1" applyFill="1" applyBorder="1" applyAlignment="1">
      <alignment horizontal="left" vertical="top"/>
    </xf>
    <xf numFmtId="4" fontId="39" fillId="0" borderId="29" xfId="0" applyNumberFormat="1" applyFont="1" applyFill="1" applyBorder="1" applyAlignment="1">
      <alignment horizontal="left" vertical="top"/>
    </xf>
    <xf numFmtId="2" fontId="9" fillId="0" borderId="29" xfId="0" applyNumberFormat="1" applyFont="1" applyFill="1" applyBorder="1" applyAlignment="1">
      <alignment horizontal="left" vertical="top"/>
    </xf>
    <xf numFmtId="49" fontId="9" fillId="0" borderId="29" xfId="0" applyNumberFormat="1" applyFont="1" applyFill="1" applyBorder="1" applyAlignment="1">
      <alignment horizontal="left" vertical="top"/>
    </xf>
    <xf numFmtId="166" fontId="9" fillId="0" borderId="29" xfId="0" applyNumberFormat="1" applyFont="1" applyFill="1" applyBorder="1" applyAlignment="1">
      <alignment horizontal="left" vertical="top"/>
    </xf>
    <xf numFmtId="0" fontId="9" fillId="8" borderId="29" xfId="0" applyFont="1" applyFill="1" applyBorder="1" applyAlignment="1">
      <alignment horizontal="left" vertical="top"/>
    </xf>
    <xf numFmtId="9" fontId="9" fillId="0" borderId="29" xfId="0" applyNumberFormat="1" applyFont="1" applyFill="1" applyBorder="1" applyAlignment="1">
      <alignment horizontal="left" vertical="top"/>
    </xf>
    <xf numFmtId="0" fontId="9" fillId="0" borderId="29" xfId="0" applyFont="1" applyFill="1" applyBorder="1" applyAlignment="1">
      <alignment horizontal="right" vertical="top"/>
    </xf>
    <xf numFmtId="2" fontId="8" fillId="0" borderId="22" xfId="0" applyNumberFormat="1" applyFont="1" applyFill="1" applyBorder="1" applyAlignment="1">
      <alignment horizontal="center" vertical="top"/>
    </xf>
    <xf numFmtId="3" fontId="10" fillId="11" borderId="25" xfId="0" applyNumberFormat="1" applyFont="1" applyFill="1" applyBorder="1" applyAlignment="1">
      <alignment horizontal="right" vertical="top"/>
    </xf>
    <xf numFmtId="3" fontId="9" fillId="11" borderId="29" xfId="0" applyNumberFormat="1" applyFont="1" applyFill="1" applyBorder="1" applyAlignment="1">
      <alignment horizontal="right" vertical="top"/>
    </xf>
    <xf numFmtId="3" fontId="9" fillId="11" borderId="22" xfId="0" applyNumberFormat="1" applyFont="1" applyFill="1" applyBorder="1" applyAlignment="1">
      <alignment horizontal="right" vertical="top"/>
    </xf>
    <xf numFmtId="0" fontId="10" fillId="19" borderId="25" xfId="0" applyNumberFormat="1" applyFont="1" applyFill="1" applyBorder="1" applyAlignment="1">
      <alignment horizontal="center" vertical="top"/>
    </xf>
    <xf numFmtId="49" fontId="36" fillId="19" borderId="25" xfId="0" applyNumberFormat="1" applyFont="1" applyFill="1" applyBorder="1" applyAlignment="1">
      <alignment horizontal="left" vertical="top"/>
    </xf>
    <xf numFmtId="3" fontId="10" fillId="19" borderId="25" xfId="0" applyNumberFormat="1" applyFont="1" applyFill="1" applyBorder="1" applyAlignment="1">
      <alignment horizontal="right" vertical="top"/>
    </xf>
    <xf numFmtId="3" fontId="10" fillId="19" borderId="25" xfId="0" applyNumberFormat="1" applyFont="1" applyFill="1" applyBorder="1" applyAlignment="1">
      <alignment horizontal="center" vertical="top"/>
    </xf>
    <xf numFmtId="3" fontId="9" fillId="19" borderId="25" xfId="0" applyNumberFormat="1" applyFont="1" applyFill="1" applyBorder="1" applyAlignment="1">
      <alignment horizontal="right" vertical="top"/>
    </xf>
    <xf numFmtId="14" fontId="10" fillId="19" borderId="25" xfId="0" applyNumberFormat="1" applyFont="1" applyFill="1" applyBorder="1" applyAlignment="1">
      <alignment horizontal="right" vertical="top"/>
    </xf>
    <xf numFmtId="2" fontId="9" fillId="17" borderId="25" xfId="0" applyNumberFormat="1" applyFont="1" applyFill="1" applyBorder="1" applyAlignment="1">
      <alignment horizontal="center" vertical="top"/>
    </xf>
    <xf numFmtId="0" fontId="10" fillId="4" borderId="25" xfId="0" applyNumberFormat="1" applyFont="1" applyFill="1" applyBorder="1" applyAlignment="1">
      <alignment horizontal="left" vertical="top"/>
    </xf>
    <xf numFmtId="14" fontId="9" fillId="0" borderId="24" xfId="0" applyNumberFormat="1" applyFont="1" applyFill="1" applyBorder="1" applyAlignment="1">
      <alignment horizontal="left" vertical="top"/>
    </xf>
    <xf numFmtId="0" fontId="9" fillId="0" borderId="24" xfId="0" applyNumberFormat="1" applyFont="1" applyFill="1" applyBorder="1" applyAlignment="1">
      <alignment horizontal="left" vertical="top"/>
    </xf>
    <xf numFmtId="0" fontId="9" fillId="0" borderId="31" xfId="0" applyFont="1" applyFill="1" applyBorder="1" applyAlignment="1">
      <alignment horizontal="left" vertical="top"/>
    </xf>
    <xf numFmtId="0" fontId="10" fillId="4" borderId="22" xfId="0" applyNumberFormat="1" applyFont="1" applyFill="1" applyBorder="1" applyAlignment="1">
      <alignment horizontal="left" vertical="top"/>
    </xf>
    <xf numFmtId="2" fontId="8" fillId="16" borderId="25" xfId="0" applyNumberFormat="1" applyFont="1" applyFill="1" applyBorder="1" applyAlignment="1">
      <alignment horizontal="center" vertical="top"/>
    </xf>
    <xf numFmtId="2" fontId="8" fillId="16" borderId="29" xfId="0" applyNumberFormat="1" applyFont="1" applyFill="1" applyBorder="1" applyAlignment="1">
      <alignment horizontal="center" vertical="top"/>
    </xf>
    <xf numFmtId="2" fontId="8" fillId="16" borderId="22" xfId="0" applyNumberFormat="1" applyFont="1" applyFill="1" applyBorder="1" applyAlignment="1">
      <alignment horizontal="center" vertical="top"/>
    </xf>
    <xf numFmtId="4" fontId="9" fillId="0" borderId="34" xfId="0" applyNumberFormat="1" applyFont="1" applyFill="1" applyBorder="1" applyAlignment="1">
      <alignment horizontal="left" vertical="top"/>
    </xf>
    <xf numFmtId="4" fontId="9" fillId="0" borderId="31" xfId="0" applyNumberFormat="1" applyFont="1" applyFill="1" applyBorder="1" applyAlignment="1">
      <alignment horizontal="left" vertical="top"/>
    </xf>
    <xf numFmtId="0" fontId="9" fillId="0" borderId="24" xfId="0" applyFont="1" applyFill="1" applyBorder="1" applyAlignment="1">
      <alignment horizontal="left" vertical="top"/>
    </xf>
    <xf numFmtId="2" fontId="9" fillId="17" borderId="29" xfId="0" applyNumberFormat="1" applyFont="1" applyFill="1" applyBorder="1" applyAlignment="1">
      <alignment horizontal="center" vertical="top"/>
    </xf>
    <xf numFmtId="2" fontId="9" fillId="17" borderId="22" xfId="0" applyNumberFormat="1" applyFont="1" applyFill="1" applyBorder="1" applyAlignment="1">
      <alignment horizontal="center" vertical="top"/>
    </xf>
    <xf numFmtId="0" fontId="9" fillId="17" borderId="0" xfId="0" applyNumberFormat="1" applyFont="1" applyFill="1" applyBorder="1" applyAlignment="1">
      <alignment horizontal="center" vertical="top"/>
    </xf>
    <xf numFmtId="0" fontId="9" fillId="17" borderId="23" xfId="0" applyNumberFormat="1" applyFont="1" applyFill="1" applyBorder="1" applyAlignment="1">
      <alignment horizontal="center" vertical="top"/>
    </xf>
    <xf numFmtId="14" fontId="8" fillId="18" borderId="23" xfId="0" applyNumberFormat="1" applyFont="1" applyFill="1" applyBorder="1" applyAlignment="1">
      <alignment horizontal="center" vertical="top" wrapText="1"/>
    </xf>
    <xf numFmtId="3" fontId="10" fillId="2" borderId="25" xfId="0" applyNumberFormat="1" applyFont="1" applyFill="1" applyBorder="1" applyAlignment="1">
      <alignment horizontal="left" vertical="top"/>
    </xf>
    <xf numFmtId="3" fontId="9" fillId="0" borderId="29" xfId="0" applyNumberFormat="1" applyFont="1" applyFill="1" applyBorder="1" applyAlignment="1">
      <alignment horizontal="left" vertical="top"/>
    </xf>
    <xf numFmtId="3" fontId="9" fillId="0" borderId="22" xfId="0" applyNumberFormat="1" applyFont="1" applyFill="1" applyBorder="1" applyAlignment="1">
      <alignment horizontal="left" vertical="top"/>
    </xf>
    <xf numFmtId="3" fontId="21" fillId="28" borderId="23" xfId="1" applyNumberFormat="1" applyFont="1" applyFill="1" applyBorder="1" applyAlignment="1">
      <alignment horizontal="center" vertical="center" wrapText="1"/>
    </xf>
    <xf numFmtId="3" fontId="9" fillId="0" borderId="29" xfId="0" applyNumberFormat="1" applyFont="1" applyFill="1" applyBorder="1" applyAlignment="1">
      <alignment horizontal="center" vertical="top"/>
    </xf>
    <xf numFmtId="3" fontId="9" fillId="0" borderId="22" xfId="0" applyNumberFormat="1" applyFont="1" applyFill="1" applyBorder="1" applyAlignment="1">
      <alignment horizontal="center" vertical="top"/>
    </xf>
    <xf numFmtId="3" fontId="9" fillId="0" borderId="30" xfId="0" applyNumberFormat="1" applyFont="1" applyFill="1" applyBorder="1" applyAlignment="1">
      <alignment horizontal="center" vertical="top"/>
    </xf>
    <xf numFmtId="3" fontId="21" fillId="27" borderId="23" xfId="0" applyNumberFormat="1" applyFont="1" applyFill="1" applyBorder="1" applyAlignment="1">
      <alignment horizontal="center" vertical="center" wrapText="1"/>
    </xf>
    <xf numFmtId="9" fontId="21" fillId="27" borderId="23" xfId="0" applyNumberFormat="1" applyFont="1" applyFill="1" applyBorder="1" applyAlignment="1">
      <alignment horizontal="center" vertical="center" wrapText="1"/>
    </xf>
    <xf numFmtId="49" fontId="9" fillId="0" borderId="29" xfId="0" applyNumberFormat="1" applyFont="1" applyFill="1" applyBorder="1" applyAlignment="1">
      <alignment horizontal="left" vertical="top" wrapText="1"/>
    </xf>
    <xf numFmtId="2" fontId="9" fillId="6" borderId="25" xfId="0" applyNumberFormat="1" applyFont="1" applyFill="1" applyBorder="1" applyAlignment="1">
      <alignment horizontal="center" vertical="top"/>
    </xf>
    <xf numFmtId="4" fontId="40" fillId="6" borderId="25" xfId="0" applyNumberFormat="1" applyFont="1" applyFill="1" applyBorder="1" applyAlignment="1">
      <alignment horizontal="left" vertical="top"/>
    </xf>
    <xf numFmtId="2" fontId="8" fillId="6" borderId="25" xfId="0" applyNumberFormat="1" applyFont="1" applyFill="1" applyBorder="1" applyAlignment="1">
      <alignment horizontal="center" vertical="top"/>
    </xf>
    <xf numFmtId="2" fontId="9" fillId="6" borderId="25" xfId="0" applyNumberFormat="1" applyFont="1" applyFill="1" applyBorder="1" applyAlignment="1">
      <alignment horizontal="left" vertical="top"/>
    </xf>
    <xf numFmtId="0" fontId="10" fillId="6" borderId="25" xfId="0" applyNumberFormat="1" applyFont="1" applyFill="1" applyBorder="1" applyAlignment="1">
      <alignment horizontal="center" vertical="top"/>
    </xf>
    <xf numFmtId="49" fontId="36" fillId="6" borderId="25" xfId="0" applyNumberFormat="1" applyFont="1" applyFill="1" applyBorder="1" applyAlignment="1">
      <alignment horizontal="left" vertical="top"/>
    </xf>
    <xf numFmtId="3" fontId="10" fillId="6" borderId="25" xfId="0" applyNumberFormat="1" applyFont="1" applyFill="1" applyBorder="1" applyAlignment="1">
      <alignment horizontal="left" vertical="top"/>
    </xf>
    <xf numFmtId="3" fontId="10" fillId="6" borderId="25" xfId="0" applyNumberFormat="1" applyFont="1" applyFill="1" applyBorder="1" applyAlignment="1">
      <alignment horizontal="center" vertical="top"/>
    </xf>
    <xf numFmtId="3" fontId="10" fillId="6" borderId="25" xfId="0" applyNumberFormat="1" applyFont="1" applyFill="1" applyBorder="1" applyAlignment="1">
      <alignment horizontal="right" vertical="top"/>
    </xf>
    <xf numFmtId="3" fontId="9" fillId="6" borderId="25" xfId="0" applyNumberFormat="1" applyFont="1" applyFill="1" applyBorder="1" applyAlignment="1">
      <alignment horizontal="right" vertical="top"/>
    </xf>
    <xf numFmtId="14" fontId="10" fillId="6" borderId="25" xfId="0" applyNumberFormat="1" applyFont="1" applyFill="1" applyBorder="1" applyAlignment="1">
      <alignment horizontal="right" vertical="top"/>
    </xf>
    <xf numFmtId="0" fontId="9" fillId="6" borderId="29" xfId="0" applyNumberFormat="1" applyFont="1" applyFill="1" applyBorder="1" applyAlignment="1">
      <alignment horizontal="left" vertical="top"/>
    </xf>
    <xf numFmtId="14" fontId="9" fillId="6" borderId="29" xfId="0" applyNumberFormat="1" applyFont="1" applyFill="1" applyBorder="1" applyAlignment="1">
      <alignment horizontal="left" vertical="top"/>
    </xf>
    <xf numFmtId="168" fontId="9" fillId="6" borderId="29" xfId="0" applyNumberFormat="1" applyFont="1" applyFill="1" applyBorder="1" applyAlignment="1">
      <alignment horizontal="left" vertical="top"/>
    </xf>
    <xf numFmtId="0" fontId="9" fillId="6" borderId="29" xfId="0" applyFont="1" applyFill="1" applyBorder="1" applyAlignment="1">
      <alignment horizontal="left" vertical="top"/>
    </xf>
    <xf numFmtId="0" fontId="11" fillId="6" borderId="29" xfId="0" applyFont="1" applyFill="1" applyBorder="1" applyAlignment="1">
      <alignment horizontal="left" vertical="top"/>
    </xf>
    <xf numFmtId="2" fontId="9" fillId="6" borderId="29" xfId="0" applyNumberFormat="1" applyFont="1" applyFill="1" applyBorder="1" applyAlignment="1">
      <alignment horizontal="center" vertical="top"/>
    </xf>
    <xf numFmtId="4" fontId="9" fillId="6" borderId="29" xfId="0" applyNumberFormat="1" applyFont="1" applyFill="1" applyBorder="1" applyAlignment="1">
      <alignment horizontal="left" vertical="top"/>
    </xf>
    <xf numFmtId="4" fontId="39" fillId="6" borderId="29" xfId="0" applyNumberFormat="1" applyFont="1" applyFill="1" applyBorder="1" applyAlignment="1">
      <alignment horizontal="left" vertical="top"/>
    </xf>
    <xf numFmtId="2" fontId="8" fillId="6" borderId="29" xfId="0" applyNumberFormat="1" applyFont="1" applyFill="1" applyBorder="1" applyAlignment="1">
      <alignment horizontal="center" vertical="top"/>
    </xf>
    <xf numFmtId="2" fontId="9" fillId="6" borderId="29" xfId="0" applyNumberFormat="1" applyFont="1" applyFill="1" applyBorder="1" applyAlignment="1">
      <alignment horizontal="left" vertical="top"/>
    </xf>
    <xf numFmtId="0" fontId="9" fillId="6" borderId="29" xfId="0" applyNumberFormat="1" applyFont="1" applyFill="1" applyBorder="1" applyAlignment="1">
      <alignment horizontal="center" vertical="top"/>
    </xf>
    <xf numFmtId="49" fontId="9" fillId="6" borderId="29" xfId="0" applyNumberFormat="1" applyFont="1" applyFill="1" applyBorder="1" applyAlignment="1">
      <alignment horizontal="left" vertical="top"/>
    </xf>
    <xf numFmtId="166" fontId="9" fillId="6" borderId="29" xfId="0" applyNumberFormat="1" applyFont="1" applyFill="1" applyBorder="1" applyAlignment="1">
      <alignment horizontal="left" vertical="top"/>
    </xf>
    <xf numFmtId="9" fontId="9" fillId="6" borderId="29" xfId="0" applyNumberFormat="1" applyFont="1" applyFill="1" applyBorder="1" applyAlignment="1">
      <alignment horizontal="left" vertical="top"/>
    </xf>
    <xf numFmtId="3" fontId="9" fillId="6" borderId="29" xfId="0" applyNumberFormat="1" applyFont="1" applyFill="1" applyBorder="1" applyAlignment="1">
      <alignment horizontal="left" vertical="top"/>
    </xf>
    <xf numFmtId="3" fontId="10" fillId="6" borderId="29" xfId="0" applyNumberFormat="1" applyFont="1" applyFill="1" applyBorder="1" applyAlignment="1">
      <alignment horizontal="center" vertical="top"/>
    </xf>
    <xf numFmtId="3" fontId="9" fillId="6" borderId="29" xfId="0" applyNumberFormat="1" applyFont="1" applyFill="1" applyBorder="1" applyAlignment="1">
      <alignment horizontal="center" vertical="top"/>
    </xf>
    <xf numFmtId="4" fontId="9" fillId="6" borderId="29" xfId="0" applyNumberFormat="1" applyFont="1" applyFill="1" applyBorder="1" applyAlignment="1">
      <alignment horizontal="right" vertical="top"/>
    </xf>
    <xf numFmtId="3" fontId="9" fillId="6" borderId="29" xfId="0" applyNumberFormat="1" applyFont="1" applyFill="1" applyBorder="1" applyAlignment="1">
      <alignment horizontal="right" vertical="top"/>
    </xf>
    <xf numFmtId="0" fontId="9" fillId="6" borderId="29" xfId="0" applyFont="1" applyFill="1" applyBorder="1" applyAlignment="1">
      <alignment horizontal="right" vertical="top"/>
    </xf>
    <xf numFmtId="2" fontId="9" fillId="6" borderId="22" xfId="0" applyNumberFormat="1" applyFont="1" applyFill="1" applyBorder="1" applyAlignment="1">
      <alignment horizontal="center" vertical="top"/>
    </xf>
    <xf numFmtId="4" fontId="39" fillId="6" borderId="22" xfId="0" applyNumberFormat="1" applyFont="1" applyFill="1" applyBorder="1" applyAlignment="1">
      <alignment horizontal="left" vertical="top"/>
    </xf>
    <xf numFmtId="2" fontId="8" fillId="6" borderId="22" xfId="0" applyNumberFormat="1" applyFont="1" applyFill="1" applyBorder="1" applyAlignment="1">
      <alignment horizontal="center" vertical="top"/>
    </xf>
    <xf numFmtId="2" fontId="9" fillId="6" borderId="22" xfId="0" applyNumberFormat="1" applyFont="1" applyFill="1" applyBorder="1" applyAlignment="1">
      <alignment horizontal="left" vertical="top"/>
    </xf>
    <xf numFmtId="0" fontId="9" fillId="6" borderId="22" xfId="0" applyNumberFormat="1" applyFont="1" applyFill="1" applyBorder="1" applyAlignment="1">
      <alignment horizontal="center" vertical="top"/>
    </xf>
    <xf numFmtId="3" fontId="9" fillId="6" borderId="22" xfId="0" applyNumberFormat="1" applyFont="1" applyFill="1" applyBorder="1" applyAlignment="1">
      <alignment horizontal="left" vertical="top"/>
    </xf>
    <xf numFmtId="3" fontId="10" fillId="6" borderId="22" xfId="0" applyNumberFormat="1" applyFont="1" applyFill="1" applyBorder="1" applyAlignment="1">
      <alignment horizontal="center" vertical="top"/>
    </xf>
    <xf numFmtId="3" fontId="9" fillId="6" borderId="22" xfId="0" applyNumberFormat="1" applyFont="1" applyFill="1" applyBorder="1" applyAlignment="1">
      <alignment horizontal="center" vertical="top"/>
    </xf>
    <xf numFmtId="3" fontId="9" fillId="6" borderId="22" xfId="0" applyNumberFormat="1" applyFont="1" applyFill="1" applyBorder="1" applyAlignment="1">
      <alignment horizontal="right" vertical="top"/>
    </xf>
    <xf numFmtId="0" fontId="9" fillId="6" borderId="22" xfId="0" applyFont="1" applyFill="1" applyBorder="1" applyAlignment="1">
      <alignment horizontal="right" vertical="top"/>
    </xf>
    <xf numFmtId="0" fontId="26" fillId="0" borderId="21" xfId="0" applyFont="1" applyFill="1" applyBorder="1" applyAlignment="1">
      <alignment horizontal="right"/>
    </xf>
    <xf numFmtId="0" fontId="14" fillId="4" borderId="15" xfId="0" applyFont="1" applyFill="1" applyBorder="1" applyAlignment="1">
      <alignment vertical="top" wrapText="1"/>
    </xf>
    <xf numFmtId="0" fontId="12" fillId="4" borderId="15" xfId="0" applyFont="1" applyFill="1" applyBorder="1" applyAlignment="1">
      <alignment horizontal="center" vertical="top" wrapText="1"/>
    </xf>
    <xf numFmtId="0" fontId="2" fillId="4" borderId="0" xfId="0" applyFont="1" applyFill="1" applyBorder="1" applyAlignment="1">
      <alignment vertical="top" wrapText="1"/>
    </xf>
    <xf numFmtId="0" fontId="12" fillId="4" borderId="18" xfId="0" applyFont="1" applyFill="1" applyBorder="1" applyAlignment="1">
      <alignment horizontal="center" vertical="top" wrapText="1"/>
    </xf>
    <xf numFmtId="0" fontId="2" fillId="4" borderId="16" xfId="0" applyFont="1" applyFill="1" applyBorder="1" applyAlignment="1">
      <alignment vertical="top" wrapText="1"/>
    </xf>
    <xf numFmtId="0" fontId="14" fillId="4" borderId="22" xfId="0" applyFont="1" applyFill="1" applyBorder="1" applyAlignment="1">
      <alignment vertical="top" wrapText="1"/>
    </xf>
    <xf numFmtId="0" fontId="12" fillId="4" borderId="22" xfId="0" applyFont="1" applyFill="1" applyBorder="1" applyAlignment="1">
      <alignment horizontal="center" vertical="top" wrapText="1"/>
    </xf>
    <xf numFmtId="0" fontId="2" fillId="4" borderId="0" xfId="0" applyFont="1" applyFill="1" applyBorder="1" applyAlignment="1">
      <alignment horizontal="left" vertical="top" wrapText="1"/>
    </xf>
    <xf numFmtId="0" fontId="14" fillId="4" borderId="15" xfId="0" applyFont="1" applyFill="1" applyBorder="1" applyAlignment="1">
      <alignment horizontal="left" vertical="top" wrapText="1"/>
    </xf>
    <xf numFmtId="0" fontId="3" fillId="4" borderId="4" xfId="0" applyFont="1" applyFill="1" applyBorder="1" applyAlignment="1">
      <alignment horizontal="left" vertical="top" wrapText="1"/>
    </xf>
    <xf numFmtId="0" fontId="3" fillId="4" borderId="0" xfId="0" applyFont="1" applyFill="1" applyBorder="1" applyAlignment="1">
      <alignment vertical="top" wrapText="1"/>
    </xf>
    <xf numFmtId="0" fontId="3" fillId="4" borderId="4" xfId="0" applyFont="1" applyFill="1" applyBorder="1" applyAlignment="1">
      <alignment vertical="top" wrapText="1"/>
    </xf>
    <xf numFmtId="0" fontId="14" fillId="4" borderId="22" xfId="0" applyFont="1" applyFill="1" applyBorder="1" applyAlignment="1">
      <alignment horizontal="left" vertical="top" wrapText="1"/>
    </xf>
    <xf numFmtId="0" fontId="7" fillId="4" borderId="18" xfId="0" applyFont="1" applyFill="1" applyBorder="1" applyAlignment="1">
      <alignment vertical="top"/>
    </xf>
    <xf numFmtId="0" fontId="7" fillId="4" borderId="0" xfId="0" applyFont="1" applyFill="1" applyBorder="1" applyAlignment="1">
      <alignment vertical="top"/>
    </xf>
    <xf numFmtId="0" fontId="3" fillId="4" borderId="0" xfId="0" applyFont="1" applyFill="1" applyBorder="1" applyAlignment="1">
      <alignment horizontal="left" vertical="top" wrapText="1"/>
    </xf>
    <xf numFmtId="0" fontId="2" fillId="4" borderId="4" xfId="0" applyFont="1" applyFill="1" applyBorder="1" applyAlignment="1">
      <alignment horizontal="left" vertical="top" wrapText="1"/>
    </xf>
    <xf numFmtId="0" fontId="12" fillId="4" borderId="0" xfId="0" applyFont="1" applyFill="1" applyBorder="1" applyAlignment="1">
      <alignment horizontal="center" vertical="top" wrapText="1"/>
    </xf>
    <xf numFmtId="0" fontId="7" fillId="4" borderId="0" xfId="0" applyFont="1" applyFill="1" applyAlignment="1">
      <alignment vertical="top"/>
    </xf>
    <xf numFmtId="4" fontId="9" fillId="0" borderId="29" xfId="0" applyNumberFormat="1" applyFont="1" applyFill="1" applyBorder="1" applyAlignment="1">
      <alignment vertical="top"/>
    </xf>
    <xf numFmtId="4" fontId="9" fillId="0" borderId="22" xfId="0" applyNumberFormat="1" applyFont="1" applyFill="1" applyBorder="1" applyAlignment="1">
      <alignment vertical="top"/>
    </xf>
    <xf numFmtId="4" fontId="10" fillId="19" borderId="25" xfId="0" applyNumberFormat="1" applyFont="1" applyFill="1" applyBorder="1" applyAlignment="1">
      <alignment vertical="top"/>
    </xf>
    <xf numFmtId="4" fontId="10" fillId="6" borderId="25" xfId="0" applyNumberFormat="1" applyFont="1" applyFill="1" applyBorder="1" applyAlignment="1">
      <alignment vertical="top"/>
    </xf>
    <xf numFmtId="4" fontId="9" fillId="6" borderId="29" xfId="0" applyNumberFormat="1" applyFont="1" applyFill="1" applyBorder="1" applyAlignment="1">
      <alignment vertical="top"/>
    </xf>
    <xf numFmtId="4" fontId="9" fillId="6" borderId="22" xfId="0" applyNumberFormat="1" applyFont="1" applyFill="1" applyBorder="1" applyAlignment="1">
      <alignment vertical="top"/>
    </xf>
    <xf numFmtId="14" fontId="9" fillId="0" borderId="0" xfId="0" applyNumberFormat="1" applyFont="1" applyFill="1" applyBorder="1" applyAlignment="1">
      <alignment horizontal="left" vertical="top"/>
    </xf>
    <xf numFmtId="0" fontId="45" fillId="6" borderId="0" xfId="0" applyFont="1" applyFill="1"/>
    <xf numFmtId="14" fontId="9" fillId="0" borderId="29" xfId="0" applyNumberFormat="1" applyFont="1" applyFill="1" applyBorder="1" applyAlignment="1">
      <alignment horizontal="left" vertical="top" wrapText="1"/>
    </xf>
    <xf numFmtId="0" fontId="48" fillId="0" borderId="0" xfId="3" applyFont="1"/>
    <xf numFmtId="49" fontId="47" fillId="0" borderId="0" xfId="3" applyNumberFormat="1" applyFont="1" applyAlignment="1">
      <alignment horizontal="right" vertical="center"/>
    </xf>
    <xf numFmtId="0" fontId="46" fillId="0" borderId="0" xfId="3"/>
    <xf numFmtId="49" fontId="49" fillId="0" borderId="0" xfId="3" applyNumberFormat="1" applyFont="1" applyBorder="1" applyAlignment="1">
      <alignment horizontal="center" vertical="center"/>
    </xf>
    <xf numFmtId="49" fontId="49" fillId="0" borderId="35" xfId="3" applyNumberFormat="1" applyFont="1" applyBorder="1" applyAlignment="1">
      <alignment vertical="center"/>
    </xf>
    <xf numFmtId="49" fontId="49" fillId="0" borderId="0" xfId="3" applyNumberFormat="1" applyFont="1" applyAlignment="1">
      <alignment vertical="center"/>
    </xf>
    <xf numFmtId="49" fontId="49" fillId="0" borderId="0" xfId="3" applyNumberFormat="1" applyFont="1" applyAlignment="1">
      <alignment horizontal="left" vertical="center"/>
    </xf>
    <xf numFmtId="49" fontId="49" fillId="0" borderId="0" xfId="3" applyNumberFormat="1" applyFont="1" applyAlignment="1">
      <alignment horizontal="center" vertical="center"/>
    </xf>
    <xf numFmtId="49" fontId="47" fillId="0" borderId="0" xfId="3" applyNumberFormat="1" applyFont="1" applyAlignment="1">
      <alignment horizontal="center" vertical="center"/>
    </xf>
    <xf numFmtId="49" fontId="49" fillId="0" borderId="0" xfId="3" applyNumberFormat="1" applyFont="1" applyAlignment="1">
      <alignment horizontal="right" vertical="center"/>
    </xf>
    <xf numFmtId="49" fontId="49" fillId="0" borderId="21" xfId="3" applyNumberFormat="1" applyFont="1" applyBorder="1" applyAlignment="1">
      <alignment vertical="center"/>
    </xf>
    <xf numFmtId="49" fontId="49" fillId="0" borderId="0" xfId="3" applyNumberFormat="1" applyFont="1" applyBorder="1" applyAlignment="1">
      <alignment vertical="center"/>
    </xf>
    <xf numFmtId="49" fontId="47" fillId="0" borderId="0" xfId="3" applyNumberFormat="1" applyFont="1" applyBorder="1" applyAlignment="1">
      <alignment horizontal="left" vertical="center"/>
    </xf>
    <xf numFmtId="49" fontId="29" fillId="0" borderId="21" xfId="3" applyNumberFormat="1" applyFont="1" applyBorder="1" applyAlignment="1">
      <alignment horizontal="left" vertical="center"/>
    </xf>
    <xf numFmtId="49" fontId="29" fillId="0" borderId="0" xfId="3" applyNumberFormat="1" applyFont="1" applyBorder="1" applyAlignment="1">
      <alignment horizontal="left" vertical="center"/>
    </xf>
    <xf numFmtId="49" fontId="53" fillId="0" borderId="0" xfId="3" applyNumberFormat="1" applyFont="1" applyAlignment="1">
      <alignment vertical="center"/>
    </xf>
    <xf numFmtId="0" fontId="46" fillId="0" borderId="21" xfId="3" applyBorder="1"/>
    <xf numFmtId="49" fontId="49" fillId="0" borderId="21" xfId="3" applyNumberFormat="1" applyFont="1" applyBorder="1" applyAlignment="1">
      <alignment horizontal="center" vertical="center"/>
    </xf>
    <xf numFmtId="49" fontId="49" fillId="0" borderId="21" xfId="3" applyNumberFormat="1" applyFont="1" applyBorder="1" applyAlignment="1">
      <alignment horizontal="left" vertical="center"/>
    </xf>
    <xf numFmtId="49" fontId="49" fillId="0" borderId="0" xfId="3" applyNumberFormat="1" applyFont="1" applyBorder="1" applyAlignment="1">
      <alignment horizontal="left" vertical="center"/>
    </xf>
    <xf numFmtId="49" fontId="47" fillId="0" borderId="28" xfId="3" applyNumberFormat="1" applyFont="1" applyBorder="1" applyAlignment="1">
      <alignment vertical="center"/>
    </xf>
    <xf numFmtId="49" fontId="47" fillId="0" borderId="0" xfId="3" applyNumberFormat="1" applyFont="1" applyBorder="1" applyAlignment="1">
      <alignment vertical="center"/>
    </xf>
    <xf numFmtId="172" fontId="46" fillId="0" borderId="0" xfId="3" applyNumberFormat="1"/>
    <xf numFmtId="172" fontId="49" fillId="0" borderId="0" xfId="3" applyNumberFormat="1" applyFont="1" applyAlignment="1">
      <alignment vertical="center"/>
    </xf>
    <xf numFmtId="49" fontId="49" fillId="0" borderId="37" xfId="3" applyNumberFormat="1" applyFont="1" applyBorder="1" applyAlignment="1">
      <alignment vertical="center"/>
    </xf>
    <xf numFmtId="49" fontId="47" fillId="0" borderId="0" xfId="3" applyNumberFormat="1" applyFont="1" applyBorder="1" applyAlignment="1">
      <alignment horizontal="center" vertical="center"/>
    </xf>
    <xf numFmtId="0" fontId="46" fillId="0" borderId="0" xfId="3" applyAlignment="1">
      <alignment horizontal="left"/>
    </xf>
    <xf numFmtId="14" fontId="54" fillId="0" borderId="18" xfId="3" applyNumberFormat="1" applyFont="1" applyBorder="1" applyAlignment="1">
      <alignment horizontal="left" vertical="center"/>
    </xf>
    <xf numFmtId="172" fontId="49" fillId="0" borderId="0" xfId="3" applyNumberFormat="1" applyFont="1" applyBorder="1" applyAlignment="1">
      <alignment vertical="center" wrapText="1"/>
    </xf>
    <xf numFmtId="172" fontId="49" fillId="0" borderId="21" xfId="3" applyNumberFormat="1" applyFont="1" applyBorder="1" applyAlignment="1">
      <alignment vertical="center"/>
    </xf>
    <xf numFmtId="49" fontId="47" fillId="0" borderId="0" xfId="3" applyNumberFormat="1" applyFont="1" applyAlignment="1">
      <alignment horizontal="left" vertical="center"/>
    </xf>
    <xf numFmtId="49" fontId="47" fillId="0" borderId="0" xfId="3" applyNumberFormat="1" applyFont="1" applyAlignment="1">
      <alignment vertical="center"/>
    </xf>
    <xf numFmtId="49" fontId="49" fillId="0" borderId="27" xfId="3" applyNumberFormat="1" applyFont="1" applyBorder="1" applyAlignment="1">
      <alignment vertical="center"/>
    </xf>
    <xf numFmtId="0" fontId="46" fillId="0" borderId="0" xfId="3" applyAlignment="1">
      <alignment horizontal="right"/>
    </xf>
    <xf numFmtId="0" fontId="46" fillId="0" borderId="21" xfId="3" applyBorder="1" applyAlignment="1"/>
    <xf numFmtId="0" fontId="46" fillId="0" borderId="27" xfId="3" applyBorder="1" applyAlignment="1"/>
    <xf numFmtId="0" fontId="49" fillId="0" borderId="21" xfId="3" applyNumberFormat="1" applyFont="1" applyBorder="1" applyAlignment="1">
      <alignment horizontal="right" vertical="center"/>
    </xf>
    <xf numFmtId="49" fontId="47" fillId="0" borderId="0" xfId="3" applyNumberFormat="1" applyFont="1" applyBorder="1" applyAlignment="1">
      <alignment vertical="center" wrapText="1"/>
    </xf>
    <xf numFmtId="0" fontId="46" fillId="0" borderId="0" xfId="3" applyBorder="1"/>
    <xf numFmtId="49" fontId="49" fillId="0" borderId="18" xfId="3" applyNumberFormat="1" applyFont="1" applyBorder="1" applyAlignment="1">
      <alignment horizontal="left" vertical="center" wrapText="1"/>
    </xf>
    <xf numFmtId="49" fontId="51" fillId="0" borderId="0" xfId="3" applyNumberFormat="1" applyFont="1" applyBorder="1" applyAlignment="1">
      <alignment vertical="center"/>
    </xf>
    <xf numFmtId="49" fontId="52" fillId="0" borderId="0" xfId="3" applyNumberFormat="1" applyFont="1" applyAlignment="1">
      <alignment vertical="center"/>
    </xf>
    <xf numFmtId="49" fontId="51" fillId="0" borderId="35" xfId="3" applyNumberFormat="1" applyFont="1" applyBorder="1" applyAlignment="1">
      <alignment vertical="center"/>
    </xf>
    <xf numFmtId="0" fontId="46" fillId="0" borderId="17" xfId="3" applyBorder="1"/>
    <xf numFmtId="0" fontId="49" fillId="0" borderId="21" xfId="3" applyNumberFormat="1" applyFont="1" applyBorder="1" applyAlignment="1">
      <alignment horizontal="center" vertical="center"/>
    </xf>
    <xf numFmtId="0" fontId="49" fillId="0" borderId="21" xfId="3" applyNumberFormat="1" applyFont="1" applyBorder="1" applyAlignment="1">
      <alignment vertical="center"/>
    </xf>
    <xf numFmtId="0" fontId="57" fillId="0" borderId="0" xfId="4" applyFont="1" applyFill="1"/>
    <xf numFmtId="0" fontId="57" fillId="0" borderId="0" xfId="4" applyFont="1" applyFill="1" applyAlignment="1">
      <alignment horizontal="left"/>
    </xf>
    <xf numFmtId="0" fontId="57" fillId="0" borderId="0" xfId="4" applyFont="1" applyFill="1" applyAlignment="1">
      <alignment horizontal="center"/>
    </xf>
    <xf numFmtId="0" fontId="57" fillId="0" borderId="0" xfId="4" applyFont="1" applyFill="1" applyAlignment="1">
      <alignment horizontal="right"/>
    </xf>
    <xf numFmtId="0" fontId="58" fillId="0" borderId="0" xfId="4" applyFont="1" applyFill="1" applyAlignment="1">
      <alignment horizontal="right"/>
    </xf>
    <xf numFmtId="0" fontId="58" fillId="0" borderId="0" xfId="4" applyFont="1" applyFill="1" applyAlignment="1">
      <alignment horizontal="center"/>
    </xf>
    <xf numFmtId="0" fontId="13" fillId="0" borderId="0" xfId="4" applyFont="1" applyFill="1" applyAlignment="1">
      <alignment horizontal="left" wrapText="1"/>
    </xf>
    <xf numFmtId="0" fontId="13" fillId="0" borderId="0" xfId="4" applyFont="1" applyFill="1" applyAlignment="1">
      <alignment wrapText="1"/>
    </xf>
    <xf numFmtId="0" fontId="13" fillId="0" borderId="0" xfId="4" applyFont="1" applyFill="1" applyAlignment="1">
      <alignment horizontal="center" wrapText="1"/>
    </xf>
    <xf numFmtId="0" fontId="13" fillId="0" borderId="0" xfId="4" applyFont="1" applyFill="1" applyAlignment="1">
      <alignment horizontal="right" wrapText="1"/>
    </xf>
    <xf numFmtId="0" fontId="58" fillId="0" borderId="22" xfId="4" applyFont="1" applyFill="1" applyBorder="1" applyAlignment="1">
      <alignment horizontal="center"/>
    </xf>
    <xf numFmtId="49" fontId="57" fillId="0" borderId="22" xfId="4" applyNumberFormat="1" applyFont="1" applyFill="1" applyBorder="1" applyAlignment="1">
      <alignment horizontal="center"/>
    </xf>
    <xf numFmtId="0" fontId="57" fillId="0" borderId="22" xfId="4" applyFont="1" applyFill="1" applyBorder="1"/>
    <xf numFmtId="0" fontId="13" fillId="0" borderId="0" xfId="4" applyFont="1" applyFill="1" applyBorder="1" applyAlignment="1">
      <alignment horizontal="left" wrapText="1"/>
    </xf>
    <xf numFmtId="0" fontId="57" fillId="0" borderId="0" xfId="4" applyFont="1" applyFill="1" applyAlignment="1">
      <alignment vertical="top"/>
    </xf>
    <xf numFmtId="0" fontId="57" fillId="0" borderId="28" xfId="4" applyFont="1" applyFill="1" applyBorder="1" applyAlignment="1">
      <alignment vertical="top"/>
    </xf>
    <xf numFmtId="0" fontId="58" fillId="0" borderId="28" xfId="4" applyFont="1" applyFill="1" applyBorder="1" applyAlignment="1">
      <alignment horizontal="center" vertical="top"/>
    </xf>
    <xf numFmtId="0" fontId="58" fillId="0" borderId="28" xfId="4" applyFont="1" applyFill="1" applyBorder="1" applyAlignment="1">
      <alignment horizontal="right" vertical="top"/>
    </xf>
    <xf numFmtId="0" fontId="57" fillId="0" borderId="28" xfId="4" applyFont="1" applyFill="1" applyBorder="1" applyAlignment="1">
      <alignment horizontal="left" vertical="top"/>
    </xf>
    <xf numFmtId="0" fontId="57" fillId="0" borderId="28" xfId="4" applyFont="1" applyFill="1" applyBorder="1" applyAlignment="1">
      <alignment horizontal="center" vertical="top"/>
    </xf>
    <xf numFmtId="0" fontId="58" fillId="0" borderId="0" xfId="4" applyFont="1" applyFill="1" applyBorder="1" applyAlignment="1">
      <alignment horizontal="center" vertical="top"/>
    </xf>
    <xf numFmtId="0" fontId="14" fillId="0" borderId="0" xfId="4" applyFont="1" applyFill="1"/>
    <xf numFmtId="0" fontId="14" fillId="0" borderId="0" xfId="4" applyFont="1" applyFill="1" applyAlignment="1">
      <alignment horizontal="left"/>
    </xf>
    <xf numFmtId="0" fontId="14" fillId="0" borderId="0" xfId="4" applyFont="1" applyFill="1" applyBorder="1" applyAlignment="1">
      <alignment horizontal="center"/>
    </xf>
    <xf numFmtId="0" fontId="14" fillId="0" borderId="0" xfId="4" applyFont="1" applyFill="1" applyBorder="1" applyAlignment="1">
      <alignment horizontal="right"/>
    </xf>
    <xf numFmtId="0" fontId="57" fillId="0" borderId="0" xfId="4" applyFont="1" applyFill="1" applyBorder="1" applyAlignment="1">
      <alignment horizontal="left"/>
    </xf>
    <xf numFmtId="0" fontId="57" fillId="0" borderId="0" xfId="4" applyFont="1" applyFill="1" applyBorder="1"/>
    <xf numFmtId="0" fontId="14" fillId="0" borderId="0" xfId="4" applyFont="1" applyFill="1" applyBorder="1"/>
    <xf numFmtId="0" fontId="58" fillId="0" borderId="0" xfId="4" applyFont="1" applyFill="1" applyBorder="1" applyAlignment="1">
      <alignment horizontal="left"/>
    </xf>
    <xf numFmtId="0" fontId="58" fillId="0" borderId="0" xfId="4" applyFont="1" applyFill="1" applyBorder="1"/>
    <xf numFmtId="0" fontId="13" fillId="0" borderId="0" xfId="4" applyFont="1" applyFill="1" applyAlignment="1"/>
    <xf numFmtId="0" fontId="13" fillId="0" borderId="0" xfId="4" applyFont="1" applyFill="1" applyAlignment="1">
      <alignment horizontal="left"/>
    </xf>
    <xf numFmtId="0" fontId="14" fillId="0" borderId="0" xfId="4" applyFont="1" applyFill="1" applyBorder="1" applyAlignment="1">
      <alignment horizontal="left"/>
    </xf>
    <xf numFmtId="0" fontId="14" fillId="0" borderId="0" xfId="4" applyFont="1" applyFill="1" applyAlignment="1">
      <alignment horizontal="center"/>
    </xf>
    <xf numFmtId="0" fontId="14" fillId="0" borderId="0" xfId="4" applyFont="1" applyFill="1" applyAlignment="1">
      <alignment horizontal="right"/>
    </xf>
    <xf numFmtId="0" fontId="14" fillId="0" borderId="21" xfId="4" applyFont="1" applyFill="1" applyBorder="1" applyAlignment="1"/>
    <xf numFmtId="0" fontId="57" fillId="0" borderId="21" xfId="4" applyFont="1" applyFill="1" applyBorder="1"/>
    <xf numFmtId="0" fontId="14" fillId="0" borderId="0" xfId="4" applyFont="1" applyFill="1" applyBorder="1" applyAlignment="1">
      <alignment vertical="top"/>
    </xf>
    <xf numFmtId="0" fontId="14" fillId="0" borderId="0" xfId="4" applyFont="1" applyFill="1" applyBorder="1" applyAlignment="1">
      <alignment horizontal="left" vertical="top"/>
    </xf>
    <xf numFmtId="0" fontId="14" fillId="0" borderId="0" xfId="4" applyFont="1" applyFill="1" applyAlignment="1">
      <alignment vertical="top"/>
    </xf>
    <xf numFmtId="0" fontId="14" fillId="0" borderId="0" xfId="4" applyFont="1" applyFill="1" applyAlignment="1">
      <alignment horizontal="center" vertical="top"/>
    </xf>
    <xf numFmtId="0" fontId="14" fillId="0" borderId="0" xfId="4" applyFont="1" applyFill="1" applyAlignment="1">
      <alignment horizontal="right" vertical="top"/>
    </xf>
    <xf numFmtId="0" fontId="57" fillId="0" borderId="0" xfId="4" applyFont="1" applyFill="1" applyAlignment="1">
      <alignment horizontal="left" vertical="top"/>
    </xf>
    <xf numFmtId="0" fontId="57" fillId="0" borderId="0" xfId="4" applyFont="1" applyFill="1" applyAlignment="1">
      <alignment horizontal="center" vertical="top"/>
    </xf>
    <xf numFmtId="0" fontId="58" fillId="0" borderId="0" xfId="4" applyFont="1" applyFill="1" applyBorder="1" applyAlignment="1">
      <alignment horizontal="left" vertical="top"/>
    </xf>
    <xf numFmtId="0" fontId="57" fillId="0" borderId="0" xfId="4" applyFont="1" applyFill="1" applyBorder="1" applyAlignment="1">
      <alignment horizontal="center"/>
    </xf>
    <xf numFmtId="0" fontId="14" fillId="0" borderId="22" xfId="4" applyFont="1" applyFill="1" applyBorder="1" applyAlignment="1">
      <alignment horizontal="center" wrapText="1"/>
    </xf>
    <xf numFmtId="0" fontId="14" fillId="0" borderId="37" xfId="4" applyFont="1" applyFill="1" applyBorder="1" applyAlignment="1">
      <alignment horizontal="center" wrapText="1"/>
    </xf>
    <xf numFmtId="0" fontId="14" fillId="0" borderId="21" xfId="4" applyFont="1" applyFill="1" applyBorder="1"/>
    <xf numFmtId="0" fontId="60" fillId="0" borderId="0" xfId="4" applyFont="1" applyFill="1" applyAlignment="1">
      <alignment horizontal="right" vertical="top"/>
    </xf>
    <xf numFmtId="0" fontId="60" fillId="0" borderId="22" xfId="4" applyFont="1" applyFill="1" applyBorder="1" applyAlignment="1">
      <alignment horizontal="center" vertical="top"/>
    </xf>
    <xf numFmtId="14" fontId="60" fillId="0" borderId="37" xfId="4" applyNumberFormat="1" applyFont="1" applyFill="1" applyBorder="1" applyAlignment="1">
      <alignment horizontal="center" vertical="top"/>
    </xf>
    <xf numFmtId="0" fontId="57" fillId="0" borderId="0" xfId="4" applyFont="1" applyFill="1" applyBorder="1" applyAlignment="1">
      <alignment horizontal="left" vertical="top"/>
    </xf>
    <xf numFmtId="0" fontId="14" fillId="0" borderId="0" xfId="4" applyFont="1" applyFill="1" applyBorder="1" applyAlignment="1"/>
    <xf numFmtId="0" fontId="14" fillId="0" borderId="0" xfId="4" applyFont="1" applyFill="1" applyBorder="1" applyAlignment="1">
      <alignment wrapText="1"/>
    </xf>
    <xf numFmtId="0" fontId="14" fillId="0" borderId="0" xfId="4" applyFont="1" applyFill="1" applyBorder="1" applyAlignment="1">
      <alignment horizontal="center" wrapText="1"/>
    </xf>
    <xf numFmtId="0" fontId="61" fillId="0" borderId="0" xfId="4" applyFont="1" applyFill="1" applyAlignment="1">
      <alignment horizontal="left"/>
    </xf>
    <xf numFmtId="0" fontId="61" fillId="0" borderId="0" xfId="4" applyFont="1" applyFill="1"/>
    <xf numFmtId="0" fontId="57" fillId="0" borderId="0" xfId="4" applyFont="1" applyFill="1" applyBorder="1" applyAlignment="1">
      <alignment horizontal="center" vertical="top"/>
    </xf>
    <xf numFmtId="0" fontId="57" fillId="0" borderId="27" xfId="4" applyFont="1" applyFill="1" applyBorder="1" applyAlignment="1">
      <alignment horizontal="center" vertical="top" wrapText="1"/>
    </xf>
    <xf numFmtId="0" fontId="57" fillId="0" borderId="0" xfId="4" applyFont="1" applyFill="1" applyBorder="1" applyAlignment="1">
      <alignment vertical="top"/>
    </xf>
    <xf numFmtId="0" fontId="57" fillId="33" borderId="22" xfId="4" applyFont="1" applyFill="1" applyBorder="1" applyAlignment="1">
      <alignment horizontal="center" vertical="top" wrapText="1"/>
    </xf>
    <xf numFmtId="0" fontId="57" fillId="33" borderId="18" xfId="4" applyFont="1" applyFill="1" applyBorder="1" applyAlignment="1">
      <alignment horizontal="center" vertical="top"/>
    </xf>
    <xf numFmtId="0" fontId="57" fillId="0" borderId="17" xfId="4" applyFont="1" applyFill="1" applyBorder="1" applyAlignment="1">
      <alignment horizontal="center" vertical="top" wrapText="1"/>
    </xf>
    <xf numFmtId="0" fontId="57" fillId="33" borderId="18" xfId="4" applyFont="1" applyFill="1" applyBorder="1" applyAlignment="1">
      <alignment horizontal="center" vertical="top" wrapText="1"/>
    </xf>
    <xf numFmtId="0" fontId="57" fillId="0" borderId="17" xfId="4" applyFont="1" applyFill="1" applyBorder="1" applyAlignment="1">
      <alignment vertical="top"/>
    </xf>
    <xf numFmtId="0" fontId="57" fillId="0" borderId="22" xfId="4" applyFont="1" applyFill="1" applyBorder="1" applyAlignment="1">
      <alignment horizontal="center" vertical="top" wrapText="1"/>
    </xf>
    <xf numFmtId="0" fontId="57" fillId="19" borderId="22" xfId="4" applyFont="1" applyFill="1" applyBorder="1" applyAlignment="1">
      <alignment horizontal="center" vertical="top" wrapText="1"/>
    </xf>
    <xf numFmtId="0" fontId="57" fillId="19" borderId="17" xfId="4" applyFont="1" applyFill="1" applyBorder="1" applyAlignment="1">
      <alignment horizontal="right" vertical="top" wrapText="1"/>
    </xf>
    <xf numFmtId="0" fontId="57" fillId="19" borderId="18" xfId="4" applyFont="1" applyFill="1" applyBorder="1" applyAlignment="1">
      <alignment horizontal="left" vertical="top" wrapText="1"/>
    </xf>
    <xf numFmtId="0" fontId="57" fillId="4" borderId="22" xfId="4" applyFont="1" applyFill="1" applyBorder="1" applyAlignment="1">
      <alignment horizontal="center" vertical="top" wrapText="1"/>
    </xf>
    <xf numFmtId="0" fontId="57" fillId="4" borderId="22" xfId="4" applyFont="1" applyFill="1" applyBorder="1" applyAlignment="1">
      <alignment horizontal="center" vertical="top"/>
    </xf>
    <xf numFmtId="0" fontId="57" fillId="4" borderId="18" xfId="4" applyFont="1" applyFill="1" applyBorder="1" applyAlignment="1">
      <alignment horizontal="center" vertical="top"/>
    </xf>
    <xf numFmtId="0" fontId="57" fillId="19" borderId="17" xfId="4" applyFont="1" applyFill="1" applyBorder="1" applyAlignment="1">
      <alignment horizontal="center" vertical="top" wrapText="1"/>
    </xf>
    <xf numFmtId="0" fontId="57" fillId="4" borderId="18" xfId="4" applyFont="1" applyFill="1" applyBorder="1" applyAlignment="1">
      <alignment horizontal="center" vertical="top" wrapText="1"/>
    </xf>
    <xf numFmtId="0" fontId="57" fillId="19" borderId="17" xfId="4" applyFont="1" applyFill="1" applyBorder="1" applyAlignment="1">
      <alignment horizontal="center" vertical="top"/>
    </xf>
    <xf numFmtId="1" fontId="57" fillId="4" borderId="22" xfId="4" applyNumberFormat="1" applyFont="1" applyFill="1" applyBorder="1" applyAlignment="1">
      <alignment horizontal="center" vertical="top" wrapText="1"/>
    </xf>
    <xf numFmtId="0" fontId="61" fillId="34" borderId="0" xfId="4" applyFont="1" applyFill="1" applyBorder="1" applyAlignment="1">
      <alignment horizontal="center" vertical="top"/>
    </xf>
    <xf numFmtId="0" fontId="61" fillId="34" borderId="22" xfId="4" applyFont="1" applyFill="1" applyBorder="1" applyAlignment="1">
      <alignment horizontal="center" vertical="top" wrapText="1"/>
    </xf>
    <xf numFmtId="0" fontId="61" fillId="34" borderId="22" xfId="4" applyFont="1" applyFill="1" applyBorder="1" applyAlignment="1">
      <alignment horizontal="center" vertical="top"/>
    </xf>
    <xf numFmtId="49" fontId="61" fillId="34" borderId="17" xfId="4" applyNumberFormat="1" applyFont="1" applyFill="1" applyBorder="1" applyAlignment="1">
      <alignment horizontal="center" vertical="top" wrapText="1"/>
    </xf>
    <xf numFmtId="0" fontId="61" fillId="34" borderId="18" xfId="4" applyFont="1" applyFill="1" applyBorder="1" applyAlignment="1">
      <alignment horizontal="center" vertical="top" wrapText="1"/>
    </xf>
    <xf numFmtId="0" fontId="61" fillId="34" borderId="17" xfId="4" applyFont="1" applyFill="1" applyBorder="1" applyAlignment="1">
      <alignment horizontal="center" vertical="top"/>
    </xf>
    <xf numFmtId="0" fontId="61" fillId="34" borderId="17" xfId="4" applyFont="1" applyFill="1" applyBorder="1" applyAlignment="1">
      <alignment horizontal="center" vertical="top" wrapText="1"/>
    </xf>
    <xf numFmtId="1" fontId="61" fillId="34" borderId="22" xfId="4" applyNumberFormat="1" applyFont="1" applyFill="1" applyBorder="1" applyAlignment="1">
      <alignment horizontal="center" vertical="top" wrapText="1"/>
    </xf>
    <xf numFmtId="0" fontId="57" fillId="34" borderId="0" xfId="4" applyFont="1" applyFill="1" applyBorder="1" applyAlignment="1">
      <alignment vertical="top"/>
    </xf>
    <xf numFmtId="0" fontId="57" fillId="34" borderId="22" xfId="4" applyFont="1" applyFill="1" applyBorder="1" applyAlignment="1">
      <alignment horizontal="left" vertical="top"/>
    </xf>
    <xf numFmtId="0" fontId="57" fillId="34" borderId="17" xfId="4" applyFont="1" applyFill="1" applyBorder="1" applyAlignment="1">
      <alignment horizontal="right" vertical="top"/>
    </xf>
    <xf numFmtId="0" fontId="57" fillId="34" borderId="18" xfId="4" applyFont="1" applyFill="1" applyBorder="1" applyAlignment="1">
      <alignment horizontal="left" vertical="top"/>
    </xf>
    <xf numFmtId="0" fontId="57" fillId="34" borderId="22" xfId="4" applyFont="1" applyFill="1" applyBorder="1" applyAlignment="1">
      <alignment horizontal="center" vertical="top"/>
    </xf>
    <xf numFmtId="14" fontId="57" fillId="34" borderId="22" xfId="4" applyNumberFormat="1" applyFont="1" applyFill="1" applyBorder="1" applyAlignment="1">
      <alignment horizontal="left" vertical="top"/>
    </xf>
    <xf numFmtId="14" fontId="57" fillId="34" borderId="17" xfId="4" applyNumberFormat="1" applyFont="1" applyFill="1" applyBorder="1" applyAlignment="1">
      <alignment horizontal="center" vertical="top"/>
    </xf>
    <xf numFmtId="14" fontId="57" fillId="34" borderId="18" xfId="4" applyNumberFormat="1" applyFont="1" applyFill="1" applyBorder="1" applyAlignment="1">
      <alignment horizontal="center" vertical="top"/>
    </xf>
    <xf numFmtId="0" fontId="57" fillId="34" borderId="17" xfId="4" applyFont="1" applyFill="1" applyBorder="1" applyAlignment="1">
      <alignment vertical="top"/>
    </xf>
    <xf numFmtId="0" fontId="57" fillId="34" borderId="22" xfId="4" applyFont="1" applyFill="1" applyBorder="1" applyAlignment="1">
      <alignment vertical="top"/>
    </xf>
    <xf numFmtId="0" fontId="57" fillId="34" borderId="18" xfId="4" applyFont="1" applyFill="1" applyBorder="1" applyAlignment="1">
      <alignment vertical="top"/>
    </xf>
    <xf numFmtId="14" fontId="57" fillId="34" borderId="22" xfId="4" applyNumberFormat="1" applyFont="1" applyFill="1" applyBorder="1" applyAlignment="1">
      <alignment horizontal="center" vertical="top" wrapText="1"/>
    </xf>
    <xf numFmtId="1" fontId="57" fillId="34" borderId="22" xfId="4" applyNumberFormat="1" applyFont="1" applyFill="1" applyBorder="1" applyAlignment="1">
      <alignment horizontal="center" vertical="top" wrapText="1"/>
    </xf>
    <xf numFmtId="0" fontId="57" fillId="34" borderId="22" xfId="4" applyFont="1" applyFill="1" applyBorder="1" applyAlignment="1">
      <alignment horizontal="right" vertical="top"/>
    </xf>
    <xf numFmtId="16" fontId="57" fillId="34" borderId="0" xfId="4" applyNumberFormat="1" applyFont="1" applyFill="1" applyAlignment="1">
      <alignment vertical="top"/>
    </xf>
    <xf numFmtId="0" fontId="57" fillId="34" borderId="0" xfId="4" applyFont="1" applyFill="1" applyAlignment="1">
      <alignment vertical="top"/>
    </xf>
    <xf numFmtId="49" fontId="61" fillId="34" borderId="17" xfId="4" applyNumberFormat="1" applyFont="1" applyFill="1" applyBorder="1" applyAlignment="1">
      <alignment horizontal="center" vertical="top"/>
    </xf>
    <xf numFmtId="0" fontId="61" fillId="34" borderId="18" xfId="4" applyFont="1" applyFill="1" applyBorder="1" applyAlignment="1">
      <alignment horizontal="center" vertical="top"/>
    </xf>
    <xf numFmtId="16" fontId="57" fillId="34" borderId="0" xfId="4" applyNumberFormat="1" applyFont="1" applyFill="1" applyBorder="1" applyAlignment="1">
      <alignment vertical="top"/>
    </xf>
    <xf numFmtId="0" fontId="57" fillId="11" borderId="0" xfId="4" applyFont="1" applyFill="1" applyBorder="1" applyAlignment="1">
      <alignment vertical="top"/>
    </xf>
    <xf numFmtId="0" fontId="57" fillId="11" borderId="22" xfId="4" applyFont="1" applyFill="1" applyBorder="1" applyAlignment="1">
      <alignment vertical="top"/>
    </xf>
    <xf numFmtId="0" fontId="57" fillId="11" borderId="17" xfId="4" applyFont="1" applyFill="1" applyBorder="1" applyAlignment="1">
      <alignment horizontal="right" vertical="top"/>
    </xf>
    <xf numFmtId="0" fontId="57" fillId="11" borderId="18" xfId="4" applyFont="1" applyFill="1" applyBorder="1" applyAlignment="1">
      <alignment horizontal="left" vertical="top"/>
    </xf>
    <xf numFmtId="0" fontId="57" fillId="11" borderId="22" xfId="4" applyFont="1" applyFill="1" applyBorder="1" applyAlignment="1">
      <alignment horizontal="left" vertical="top"/>
    </xf>
    <xf numFmtId="0" fontId="57" fillId="11" borderId="22" xfId="4" applyFont="1" applyFill="1" applyBorder="1" applyAlignment="1">
      <alignment horizontal="center" vertical="top"/>
    </xf>
    <xf numFmtId="14" fontId="57" fillId="11" borderId="22" xfId="4" applyNumberFormat="1" applyFont="1" applyFill="1" applyBorder="1" applyAlignment="1">
      <alignment horizontal="left" vertical="top"/>
    </xf>
    <xf numFmtId="14" fontId="57" fillId="11" borderId="17" xfId="4" applyNumberFormat="1" applyFont="1" applyFill="1" applyBorder="1" applyAlignment="1">
      <alignment horizontal="center" vertical="top"/>
    </xf>
    <xf numFmtId="14" fontId="57" fillId="11" borderId="18" xfId="4" applyNumberFormat="1" applyFont="1" applyFill="1" applyBorder="1" applyAlignment="1">
      <alignment horizontal="center" vertical="top"/>
    </xf>
    <xf numFmtId="0" fontId="57" fillId="11" borderId="17" xfId="4" applyFont="1" applyFill="1" applyBorder="1" applyAlignment="1">
      <alignment vertical="top"/>
    </xf>
    <xf numFmtId="0" fontId="57" fillId="11" borderId="18" xfId="4" applyFont="1" applyFill="1" applyBorder="1" applyAlignment="1">
      <alignment vertical="top"/>
    </xf>
    <xf numFmtId="14" fontId="57" fillId="11" borderId="22" xfId="4" applyNumberFormat="1" applyFont="1" applyFill="1" applyBorder="1" applyAlignment="1">
      <alignment horizontal="center" vertical="top" wrapText="1"/>
    </xf>
    <xf numFmtId="1" fontId="57" fillId="11" borderId="22" xfId="4" applyNumberFormat="1" applyFont="1" applyFill="1" applyBorder="1" applyAlignment="1">
      <alignment horizontal="center" vertical="top" wrapText="1"/>
    </xf>
    <xf numFmtId="0" fontId="57" fillId="11" borderId="22" xfId="4" applyFont="1" applyFill="1" applyBorder="1" applyAlignment="1">
      <alignment horizontal="right" vertical="top"/>
    </xf>
    <xf numFmtId="16" fontId="57" fillId="11" borderId="0" xfId="4" applyNumberFormat="1" applyFont="1" applyFill="1" applyAlignment="1">
      <alignment vertical="top"/>
    </xf>
    <xf numFmtId="0" fontId="57" fillId="11" borderId="0" xfId="4" applyFont="1" applyFill="1" applyAlignment="1">
      <alignment vertical="top"/>
    </xf>
    <xf numFmtId="14" fontId="57" fillId="34" borderId="22" xfId="4" applyNumberFormat="1" applyFont="1" applyFill="1" applyBorder="1" applyAlignment="1">
      <alignment horizontal="left" vertical="top" wrapText="1"/>
    </xf>
    <xf numFmtId="0" fontId="57" fillId="34" borderId="0" xfId="4" applyFont="1" applyFill="1" applyBorder="1" applyAlignment="1">
      <alignment horizontal="left" vertical="top"/>
    </xf>
    <xf numFmtId="0" fontId="57" fillId="0" borderId="22" xfId="4" applyFont="1" applyFill="1" applyBorder="1" applyAlignment="1">
      <alignment horizontal="left" vertical="top"/>
    </xf>
    <xf numFmtId="0" fontId="57" fillId="0" borderId="22" xfId="4" applyFont="1" applyFill="1" applyBorder="1" applyAlignment="1">
      <alignment vertical="top"/>
    </xf>
    <xf numFmtId="0" fontId="57" fillId="0" borderId="17" xfId="4" applyFont="1" applyFill="1" applyBorder="1" applyAlignment="1">
      <alignment horizontal="right" vertical="top"/>
    </xf>
    <xf numFmtId="0" fontId="57" fillId="0" borderId="18" xfId="4" applyFont="1" applyFill="1" applyBorder="1" applyAlignment="1">
      <alignment horizontal="left" vertical="top"/>
    </xf>
    <xf numFmtId="0" fontId="57" fillId="0" borderId="22" xfId="4" applyFont="1" applyFill="1" applyBorder="1" applyAlignment="1">
      <alignment horizontal="center" vertical="top"/>
    </xf>
    <xf numFmtId="14" fontId="57" fillId="0" borderId="22" xfId="4" applyNumberFormat="1" applyFont="1" applyFill="1" applyBorder="1" applyAlignment="1">
      <alignment horizontal="left" vertical="top"/>
    </xf>
    <xf numFmtId="14" fontId="57" fillId="0" borderId="17" xfId="4" applyNumberFormat="1" applyFont="1" applyFill="1" applyBorder="1" applyAlignment="1">
      <alignment horizontal="center" vertical="top"/>
    </xf>
    <xf numFmtId="14" fontId="57" fillId="0" borderId="18" xfId="4" applyNumberFormat="1" applyFont="1" applyFill="1" applyBorder="1" applyAlignment="1">
      <alignment horizontal="center" vertical="top"/>
    </xf>
    <xf numFmtId="0" fontId="57" fillId="0" borderId="18" xfId="4" applyFont="1" applyFill="1" applyBorder="1" applyAlignment="1">
      <alignment vertical="top"/>
    </xf>
    <xf numFmtId="14" fontId="57" fillId="0" borderId="22" xfId="4" applyNumberFormat="1" applyFont="1" applyFill="1" applyBorder="1" applyAlignment="1">
      <alignment horizontal="center" vertical="top" wrapText="1"/>
    </xf>
    <xf numFmtId="1" fontId="57" fillId="0" borderId="22" xfId="4" applyNumberFormat="1" applyFont="1" applyFill="1" applyBorder="1" applyAlignment="1">
      <alignment horizontal="center" vertical="top" wrapText="1"/>
    </xf>
    <xf numFmtId="0" fontId="57" fillId="0" borderId="22" xfId="4" applyFont="1" applyFill="1" applyBorder="1" applyAlignment="1">
      <alignment horizontal="right" vertical="top"/>
    </xf>
    <xf numFmtId="16" fontId="57" fillId="0" borderId="0" xfId="4" applyNumberFormat="1" applyFont="1" applyFill="1" applyBorder="1" applyAlignment="1">
      <alignment vertical="top"/>
    </xf>
    <xf numFmtId="0" fontId="57" fillId="34" borderId="17" xfId="4" applyFont="1" applyFill="1" applyBorder="1" applyAlignment="1">
      <alignment horizontal="center" vertical="top"/>
    </xf>
    <xf numFmtId="14" fontId="57" fillId="34" borderId="27" xfId="4" applyNumberFormat="1" applyFont="1" applyFill="1" applyBorder="1" applyAlignment="1">
      <alignment horizontal="center" vertical="top"/>
    </xf>
    <xf numFmtId="0" fontId="57" fillId="6" borderId="0" xfId="4" applyFont="1" applyFill="1" applyBorder="1" applyAlignment="1">
      <alignment vertical="top"/>
    </xf>
    <xf numFmtId="0" fontId="57" fillId="6" borderId="22" xfId="4" applyFont="1" applyFill="1" applyBorder="1" applyAlignment="1">
      <alignment vertical="top"/>
    </xf>
    <xf numFmtId="0" fontId="57" fillId="6" borderId="17" xfId="4" applyFont="1" applyFill="1" applyBorder="1" applyAlignment="1">
      <alignment horizontal="right" vertical="top"/>
    </xf>
    <xf numFmtId="0" fontId="57" fillId="6" borderId="18" xfId="4" applyFont="1" applyFill="1" applyBorder="1" applyAlignment="1">
      <alignment horizontal="left" vertical="top"/>
    </xf>
    <xf numFmtId="0" fontId="57" fillId="6" borderId="22" xfId="4" applyFont="1" applyFill="1" applyBorder="1" applyAlignment="1">
      <alignment horizontal="left" vertical="top"/>
    </xf>
    <xf numFmtId="0" fontId="57" fillId="6" borderId="22" xfId="4" applyFont="1" applyFill="1" applyBorder="1" applyAlignment="1">
      <alignment horizontal="center" vertical="top"/>
    </xf>
    <xf numFmtId="14" fontId="57" fillId="6" borderId="22" xfId="4" applyNumberFormat="1" applyFont="1" applyFill="1" applyBorder="1" applyAlignment="1">
      <alignment horizontal="left" vertical="top"/>
    </xf>
    <xf numFmtId="14" fontId="57" fillId="6" borderId="17" xfId="4" applyNumberFormat="1" applyFont="1" applyFill="1" applyBorder="1" applyAlignment="1">
      <alignment horizontal="center" vertical="top"/>
    </xf>
    <xf numFmtId="14" fontId="57" fillId="6" borderId="18" xfId="4" applyNumberFormat="1" applyFont="1" applyFill="1" applyBorder="1" applyAlignment="1">
      <alignment horizontal="center" vertical="top"/>
    </xf>
    <xf numFmtId="0" fontId="57" fillId="6" borderId="17" xfId="4" applyFont="1" applyFill="1" applyBorder="1" applyAlignment="1">
      <alignment vertical="top"/>
    </xf>
    <xf numFmtId="0" fontId="57" fillId="6" borderId="18" xfId="4" applyFont="1" applyFill="1" applyBorder="1" applyAlignment="1">
      <alignment vertical="top"/>
    </xf>
    <xf numFmtId="14" fontId="57" fillId="6" borderId="22" xfId="4" applyNumberFormat="1" applyFont="1" applyFill="1" applyBorder="1" applyAlignment="1">
      <alignment horizontal="center" vertical="top" wrapText="1"/>
    </xf>
    <xf numFmtId="1" fontId="57" fillId="6" borderId="22" xfId="4" applyNumberFormat="1" applyFont="1" applyFill="1" applyBorder="1" applyAlignment="1">
      <alignment horizontal="center" vertical="top" wrapText="1"/>
    </xf>
    <xf numFmtId="0" fontId="57" fillId="6" borderId="22" xfId="4" applyFont="1" applyFill="1" applyBorder="1" applyAlignment="1">
      <alignment horizontal="right" vertical="top"/>
    </xf>
    <xf numFmtId="0" fontId="57" fillId="4" borderId="0" xfId="4" applyFont="1" applyFill="1" applyBorder="1" applyAlignment="1">
      <alignment vertical="top"/>
    </xf>
    <xf numFmtId="0" fontId="57" fillId="4" borderId="22" xfId="4" applyFont="1" applyFill="1" applyBorder="1" applyAlignment="1">
      <alignment horizontal="left" vertical="top"/>
    </xf>
    <xf numFmtId="0" fontId="57" fillId="4" borderId="17" xfId="4" applyFont="1" applyFill="1" applyBorder="1" applyAlignment="1">
      <alignment horizontal="right" vertical="top"/>
    </xf>
    <xf numFmtId="0" fontId="57" fillId="4" borderId="18" xfId="4" applyFont="1" applyFill="1" applyBorder="1" applyAlignment="1">
      <alignment horizontal="left" vertical="top"/>
    </xf>
    <xf numFmtId="14" fontId="57" fillId="4" borderId="22" xfId="4" applyNumberFormat="1" applyFont="1" applyFill="1" applyBorder="1" applyAlignment="1">
      <alignment horizontal="left" vertical="top"/>
    </xf>
    <xf numFmtId="14" fontId="57" fillId="4" borderId="17" xfId="4" applyNumberFormat="1" applyFont="1" applyFill="1" applyBorder="1" applyAlignment="1">
      <alignment horizontal="center" vertical="top"/>
    </xf>
    <xf numFmtId="14" fontId="57" fillId="4" borderId="18" xfId="4" applyNumberFormat="1" applyFont="1" applyFill="1" applyBorder="1" applyAlignment="1">
      <alignment horizontal="center" vertical="top"/>
    </xf>
    <xf numFmtId="0" fontId="57" fillId="4" borderId="17" xfId="4" applyFont="1" applyFill="1" applyBorder="1" applyAlignment="1">
      <alignment vertical="top"/>
    </xf>
    <xf numFmtId="0" fontId="57" fillId="4" borderId="22" xfId="4" applyFont="1" applyFill="1" applyBorder="1" applyAlignment="1">
      <alignment vertical="top"/>
    </xf>
    <xf numFmtId="0" fontId="57" fillId="4" borderId="18" xfId="4" applyFont="1" applyFill="1" applyBorder="1" applyAlignment="1">
      <alignment vertical="top"/>
    </xf>
    <xf numFmtId="14" fontId="57" fillId="4" borderId="22" xfId="4" applyNumberFormat="1" applyFont="1" applyFill="1" applyBorder="1" applyAlignment="1">
      <alignment horizontal="center" vertical="top" wrapText="1"/>
    </xf>
    <xf numFmtId="0" fontId="57" fillId="4" borderId="22" xfId="4" applyFont="1" applyFill="1" applyBorder="1" applyAlignment="1">
      <alignment horizontal="right" vertical="top"/>
    </xf>
    <xf numFmtId="0" fontId="57" fillId="4" borderId="0" xfId="4" applyFont="1" applyFill="1" applyAlignment="1">
      <alignment vertical="top"/>
    </xf>
    <xf numFmtId="0" fontId="57" fillId="6" borderId="22" xfId="4" applyFont="1" applyFill="1" applyBorder="1" applyAlignment="1">
      <alignment vertical="top" wrapText="1"/>
    </xf>
    <xf numFmtId="16" fontId="57" fillId="6" borderId="0" xfId="4" applyNumberFormat="1" applyFont="1" applyFill="1" applyAlignment="1">
      <alignment vertical="top"/>
    </xf>
    <xf numFmtId="0" fontId="57" fillId="6" borderId="0" xfId="4" applyFont="1" applyFill="1" applyAlignment="1">
      <alignment vertical="top"/>
    </xf>
    <xf numFmtId="0" fontId="61" fillId="0" borderId="22" xfId="4" applyFont="1" applyFill="1" applyBorder="1" applyAlignment="1">
      <alignment horizontal="center" vertical="top"/>
    </xf>
    <xf numFmtId="49" fontId="61" fillId="0" borderId="17" xfId="4" applyNumberFormat="1" applyFont="1" applyFill="1" applyBorder="1" applyAlignment="1">
      <alignment horizontal="center" vertical="top"/>
    </xf>
    <xf numFmtId="0" fontId="61" fillId="0" borderId="18" xfId="4" applyFont="1" applyFill="1" applyBorder="1" applyAlignment="1">
      <alignment horizontal="center" vertical="top"/>
    </xf>
    <xf numFmtId="0" fontId="62" fillId="0" borderId="0" xfId="4" applyFont="1" applyFill="1" applyBorder="1" applyAlignment="1">
      <alignment vertical="top"/>
    </xf>
    <xf numFmtId="0" fontId="62" fillId="0" borderId="22" xfId="4" applyFont="1" applyFill="1" applyBorder="1" applyAlignment="1">
      <alignment vertical="top"/>
    </xf>
    <xf numFmtId="0" fontId="62" fillId="0" borderId="17" xfId="4" applyFont="1" applyFill="1" applyBorder="1" applyAlignment="1">
      <alignment vertical="top"/>
    </xf>
    <xf numFmtId="0" fontId="62" fillId="0" borderId="18" xfId="4" applyFont="1" applyFill="1" applyBorder="1" applyAlignment="1">
      <alignment vertical="top"/>
    </xf>
    <xf numFmtId="14" fontId="62" fillId="0" borderId="22" xfId="4" applyNumberFormat="1" applyFont="1" applyFill="1" applyBorder="1" applyAlignment="1">
      <alignment horizontal="center" vertical="top" wrapText="1"/>
    </xf>
    <xf numFmtId="1" fontId="62" fillId="0" borderId="22" xfId="4" applyNumberFormat="1" applyFont="1" applyFill="1" applyBorder="1" applyAlignment="1">
      <alignment horizontal="center" vertical="top" wrapText="1"/>
    </xf>
    <xf numFmtId="0" fontId="62" fillId="0" borderId="22" xfId="4" applyFont="1" applyFill="1" applyBorder="1" applyAlignment="1">
      <alignment horizontal="right" vertical="top"/>
    </xf>
    <xf numFmtId="16" fontId="62" fillId="0" borderId="0" xfId="4" applyNumberFormat="1" applyFont="1" applyFill="1" applyBorder="1" applyAlignment="1">
      <alignment vertical="top"/>
    </xf>
    <xf numFmtId="0" fontId="57" fillId="0" borderId="21" xfId="4" applyFont="1" applyFill="1" applyBorder="1" applyAlignment="1">
      <alignment vertical="top"/>
    </xf>
    <xf numFmtId="0" fontId="57" fillId="0" borderId="0" xfId="4" applyFont="1" applyFill="1" applyAlignment="1">
      <alignment horizontal="right" vertical="top"/>
    </xf>
    <xf numFmtId="0" fontId="57" fillId="0" borderId="21" xfId="4" applyFont="1" applyFill="1" applyBorder="1" applyAlignment="1">
      <alignment horizontal="left" vertical="top"/>
    </xf>
    <xf numFmtId="0" fontId="57" fillId="0" borderId="21" xfId="4" applyFont="1" applyFill="1" applyBorder="1" applyAlignment="1">
      <alignment horizontal="center" vertical="top"/>
    </xf>
    <xf numFmtId="0" fontId="57" fillId="0" borderId="21" xfId="4" applyFont="1" applyFill="1" applyBorder="1" applyAlignment="1">
      <alignment horizontal="center" vertical="top" wrapText="1"/>
    </xf>
    <xf numFmtId="0" fontId="57" fillId="0" borderId="0" xfId="4" applyFont="1" applyFill="1" applyAlignment="1">
      <alignment horizontal="center" vertical="top" wrapText="1"/>
    </xf>
    <xf numFmtId="1" fontId="57" fillId="0" borderId="0" xfId="4" applyNumberFormat="1" applyFont="1" applyFill="1" applyAlignment="1">
      <alignment horizontal="center" vertical="top" wrapText="1"/>
    </xf>
    <xf numFmtId="0" fontId="63" fillId="0" borderId="0" xfId="0" applyFont="1"/>
    <xf numFmtId="0" fontId="63" fillId="6" borderId="0" xfId="0" applyFont="1" applyFill="1"/>
    <xf numFmtId="0" fontId="9" fillId="6" borderId="34" xfId="0" applyNumberFormat="1" applyFont="1" applyFill="1" applyBorder="1" applyAlignment="1">
      <alignment horizontal="left" vertical="top"/>
    </xf>
    <xf numFmtId="168" fontId="9" fillId="6" borderId="34" xfId="0" applyNumberFormat="1" applyFont="1" applyFill="1" applyBorder="1" applyAlignment="1">
      <alignment horizontal="left" vertical="top"/>
    </xf>
    <xf numFmtId="0" fontId="9" fillId="6" borderId="34" xfId="0" applyFont="1" applyFill="1" applyBorder="1" applyAlignment="1">
      <alignment horizontal="left" vertical="top"/>
    </xf>
    <xf numFmtId="4" fontId="9" fillId="6" borderId="34" xfId="0" applyNumberFormat="1" applyFont="1" applyFill="1" applyBorder="1" applyAlignment="1">
      <alignment horizontal="right" vertical="top"/>
    </xf>
    <xf numFmtId="0" fontId="9" fillId="6" borderId="31" xfId="0" applyNumberFormat="1" applyFont="1" applyFill="1" applyBorder="1" applyAlignment="1">
      <alignment horizontal="left" vertical="top"/>
    </xf>
    <xf numFmtId="168" fontId="9" fillId="6" borderId="31" xfId="0" applyNumberFormat="1" applyFont="1" applyFill="1" applyBorder="1" applyAlignment="1">
      <alignment horizontal="left" vertical="top"/>
    </xf>
    <xf numFmtId="0" fontId="9" fillId="6" borderId="31" xfId="0" applyFont="1" applyFill="1" applyBorder="1" applyAlignment="1">
      <alignment horizontal="left" vertical="top"/>
    </xf>
    <xf numFmtId="4" fontId="9" fillId="6" borderId="31" xfId="0" applyNumberFormat="1" applyFont="1" applyFill="1" applyBorder="1" applyAlignment="1">
      <alignment horizontal="left" vertical="top"/>
    </xf>
    <xf numFmtId="4" fontId="9" fillId="6" borderId="31" xfId="0" applyNumberFormat="1" applyFont="1" applyFill="1" applyBorder="1" applyAlignment="1">
      <alignment horizontal="right" vertical="top"/>
    </xf>
    <xf numFmtId="168" fontId="9" fillId="31" borderId="22" xfId="0" applyNumberFormat="1" applyFont="1" applyFill="1" applyBorder="1" applyAlignment="1">
      <alignment horizontal="left" vertical="top"/>
    </xf>
    <xf numFmtId="0" fontId="9" fillId="31" borderId="22" xfId="0" applyNumberFormat="1" applyFont="1" applyFill="1" applyBorder="1" applyAlignment="1">
      <alignment horizontal="left" vertical="top"/>
    </xf>
    <xf numFmtId="0" fontId="8" fillId="6" borderId="0" xfId="0" applyNumberFormat="1" applyFont="1" applyFill="1" applyBorder="1" applyAlignment="1">
      <alignment horizontal="left" vertical="top"/>
    </xf>
    <xf numFmtId="14" fontId="26" fillId="0" borderId="21" xfId="0" applyNumberFormat="1" applyFont="1" applyFill="1" applyBorder="1" applyAlignment="1">
      <alignment horizontal="left"/>
    </xf>
    <xf numFmtId="2" fontId="9" fillId="19" borderId="25" xfId="0" applyNumberFormat="1" applyFont="1" applyFill="1" applyBorder="1" applyAlignment="1">
      <alignment horizontal="center" vertical="top"/>
    </xf>
    <xf numFmtId="4" fontId="21" fillId="0" borderId="23" xfId="0" applyNumberFormat="1" applyFont="1" applyFill="1" applyBorder="1" applyAlignment="1">
      <alignment horizontal="center" vertical="center" wrapText="1"/>
    </xf>
    <xf numFmtId="10" fontId="21" fillId="0" borderId="23" xfId="0" applyNumberFormat="1" applyFont="1" applyFill="1" applyBorder="1" applyAlignment="1">
      <alignment horizontal="center" vertical="center" wrapText="1"/>
    </xf>
    <xf numFmtId="2" fontId="9" fillId="0" borderId="29" xfId="0" applyNumberFormat="1" applyFont="1" applyFill="1" applyBorder="1" applyAlignment="1">
      <alignment horizontal="center" vertical="top"/>
    </xf>
    <xf numFmtId="4" fontId="9" fillId="0" borderId="29" xfId="0" applyNumberFormat="1" applyFont="1" applyFill="1" applyBorder="1" applyAlignment="1">
      <alignment horizontal="right" vertical="top"/>
    </xf>
    <xf numFmtId="2" fontId="9" fillId="0" borderId="22" xfId="0" applyNumberFormat="1" applyFont="1" applyFill="1" applyBorder="1" applyAlignment="1">
      <alignment horizontal="center" vertical="top"/>
    </xf>
    <xf numFmtId="4" fontId="9" fillId="0" borderId="30" xfId="0" applyNumberFormat="1" applyFont="1" applyFill="1" applyBorder="1" applyAlignment="1">
      <alignment horizontal="right" vertical="top"/>
    </xf>
    <xf numFmtId="0" fontId="9" fillId="0" borderId="0" xfId="0" applyNumberFormat="1" applyFont="1" applyFill="1" applyBorder="1" applyAlignment="1">
      <alignment horizontal="center" vertical="top"/>
    </xf>
    <xf numFmtId="0" fontId="9" fillId="0" borderId="23" xfId="0" applyNumberFormat="1" applyFont="1" applyFill="1" applyBorder="1" applyAlignment="1">
      <alignment horizontal="center" vertical="top"/>
    </xf>
    <xf numFmtId="4" fontId="21" fillId="30" borderId="23" xfId="1" applyNumberFormat="1" applyFont="1" applyFill="1" applyBorder="1" applyAlignment="1">
      <alignment horizontal="center" vertical="center" wrapText="1"/>
    </xf>
    <xf numFmtId="4" fontId="8" fillId="4" borderId="0" xfId="0" applyNumberFormat="1" applyFont="1" applyFill="1" applyBorder="1" applyAlignment="1">
      <alignment horizontal="left" vertical="top"/>
    </xf>
    <xf numFmtId="4" fontId="21" fillId="29" borderId="23" xfId="1" applyNumberFormat="1" applyFont="1" applyFill="1" applyBorder="1" applyAlignment="1">
      <alignment horizontal="center" vertical="center" wrapText="1"/>
    </xf>
    <xf numFmtId="4" fontId="12" fillId="26" borderId="23" xfId="1" applyNumberFormat="1" applyFont="1" applyFill="1" applyBorder="1" applyAlignment="1">
      <alignment horizontal="center" vertical="center" wrapText="1"/>
    </xf>
    <xf numFmtId="4" fontId="9" fillId="4" borderId="25" xfId="0" applyNumberFormat="1" applyFont="1" applyFill="1" applyBorder="1" applyAlignment="1">
      <alignment horizontal="right" vertical="top"/>
    </xf>
    <xf numFmtId="14" fontId="10" fillId="19" borderId="25" xfId="0" applyNumberFormat="1" applyFont="1" applyFill="1" applyBorder="1" applyAlignment="1">
      <alignment vertical="top"/>
    </xf>
    <xf numFmtId="4" fontId="21" fillId="9" borderId="23" xfId="1" applyNumberFormat="1" applyFont="1" applyFill="1" applyBorder="1" applyAlignment="1">
      <alignment horizontal="center" vertical="center" wrapText="1"/>
    </xf>
    <xf numFmtId="4" fontId="9" fillId="12" borderId="25" xfId="0" applyNumberFormat="1" applyFont="1" applyFill="1" applyBorder="1" applyAlignment="1">
      <alignment horizontal="right" vertical="top"/>
    </xf>
    <xf numFmtId="4" fontId="10" fillId="4" borderId="25" xfId="0" applyNumberFormat="1" applyFont="1" applyFill="1" applyBorder="1" applyAlignment="1">
      <alignment horizontal="right" vertical="top"/>
    </xf>
    <xf numFmtId="2" fontId="10" fillId="19" borderId="25" xfId="0" applyNumberFormat="1" applyFont="1" applyFill="1" applyBorder="1" applyAlignment="1">
      <alignment horizontal="right" vertical="top"/>
    </xf>
    <xf numFmtId="4" fontId="21" fillId="12" borderId="23" xfId="0" applyNumberFormat="1" applyFont="1" applyFill="1" applyBorder="1" applyAlignment="1">
      <alignment vertical="center" wrapText="1"/>
    </xf>
    <xf numFmtId="4" fontId="10" fillId="12" borderId="25" xfId="0" applyNumberFormat="1" applyFont="1" applyFill="1" applyBorder="1" applyAlignment="1">
      <alignment vertical="top"/>
    </xf>
    <xf numFmtId="4" fontId="9" fillId="12" borderId="29" xfId="0" applyNumberFormat="1" applyFont="1" applyFill="1" applyBorder="1" applyAlignment="1">
      <alignment vertical="top"/>
    </xf>
    <xf numFmtId="4" fontId="9" fillId="12" borderId="22" xfId="0" applyNumberFormat="1" applyFont="1" applyFill="1" applyBorder="1" applyAlignment="1">
      <alignment vertical="top"/>
    </xf>
    <xf numFmtId="4" fontId="8" fillId="12" borderId="0" xfId="0" applyNumberFormat="1" applyFont="1" applyFill="1" applyBorder="1" applyAlignment="1">
      <alignment vertical="top"/>
    </xf>
    <xf numFmtId="0" fontId="21" fillId="15" borderId="23" xfId="1" applyNumberFormat="1" applyFont="1" applyFill="1" applyBorder="1" applyAlignment="1">
      <alignment horizontal="center" vertical="center" wrapText="1"/>
    </xf>
    <xf numFmtId="4" fontId="9" fillId="15" borderId="30" xfId="0" applyNumberFormat="1" applyFont="1" applyFill="1" applyBorder="1" applyAlignment="1">
      <alignment horizontal="right" vertical="top"/>
    </xf>
    <xf numFmtId="4" fontId="9" fillId="15" borderId="31" xfId="0" applyNumberFormat="1" applyFont="1" applyFill="1" applyBorder="1" applyAlignment="1">
      <alignment horizontal="right" vertical="top"/>
    </xf>
    <xf numFmtId="0" fontId="10" fillId="15" borderId="25" xfId="0" applyFont="1" applyFill="1" applyBorder="1" applyAlignment="1">
      <alignment vertical="top"/>
    </xf>
    <xf numFmtId="0" fontId="8" fillId="15" borderId="0" xfId="0" applyFont="1" applyFill="1" applyBorder="1" applyAlignment="1">
      <alignment horizontal="left" vertical="top"/>
    </xf>
    <xf numFmtId="49" fontId="8" fillId="15" borderId="23" xfId="0" applyNumberFormat="1" applyFont="1" applyFill="1" applyBorder="1" applyAlignment="1">
      <alignment horizontal="center" vertical="top" wrapText="1"/>
    </xf>
    <xf numFmtId="49" fontId="8" fillId="16" borderId="23" xfId="0" applyNumberFormat="1" applyFont="1" applyFill="1" applyBorder="1" applyAlignment="1">
      <alignment horizontal="center" vertical="top" wrapText="1"/>
    </xf>
    <xf numFmtId="0" fontId="64" fillId="0" borderId="23" xfId="0" applyNumberFormat="1" applyFont="1" applyFill="1" applyBorder="1" applyAlignment="1">
      <alignment horizontal="center" vertical="top" wrapText="1"/>
    </xf>
    <xf numFmtId="0" fontId="65" fillId="2" borderId="25" xfId="0" applyFont="1" applyFill="1" applyBorder="1" applyAlignment="1">
      <alignment horizontal="left" vertical="top"/>
    </xf>
    <xf numFmtId="0" fontId="66" fillId="0" borderId="29" xfId="0" applyFont="1" applyFill="1" applyBorder="1" applyAlignment="1">
      <alignment horizontal="left" vertical="top"/>
    </xf>
    <xf numFmtId="0" fontId="66" fillId="0" borderId="22" xfId="0" applyFont="1" applyFill="1" applyBorder="1" applyAlignment="1">
      <alignment horizontal="left" vertical="top"/>
    </xf>
    <xf numFmtId="14" fontId="65" fillId="19" borderId="25" xfId="0" applyNumberFormat="1" applyFont="1" applyFill="1" applyBorder="1" applyAlignment="1">
      <alignment horizontal="left" vertical="top"/>
    </xf>
    <xf numFmtId="0" fontId="65" fillId="19" borderId="25" xfId="0" applyFont="1" applyFill="1" applyBorder="1" applyAlignment="1">
      <alignment horizontal="left" vertical="top"/>
    </xf>
    <xf numFmtId="0" fontId="64" fillId="0" borderId="0" xfId="0" applyFont="1" applyFill="1" applyBorder="1" applyAlignment="1">
      <alignment horizontal="left" vertical="top"/>
    </xf>
    <xf numFmtId="0" fontId="64" fillId="0" borderId="0" xfId="0" applyFont="1" applyBorder="1" applyAlignment="1">
      <alignment horizontal="left" vertical="top"/>
    </xf>
    <xf numFmtId="14" fontId="65" fillId="0" borderId="25" xfId="0" applyNumberFormat="1" applyFont="1" applyFill="1" applyBorder="1" applyAlignment="1">
      <alignment horizontal="left" vertical="top"/>
    </xf>
    <xf numFmtId="14" fontId="66" fillId="0" borderId="29" xfId="0" applyNumberFormat="1" applyFont="1" applyFill="1" applyBorder="1" applyAlignment="1">
      <alignment horizontal="left" vertical="top"/>
    </xf>
    <xf numFmtId="14" fontId="66" fillId="0" borderId="22" xfId="0" applyNumberFormat="1" applyFont="1" applyFill="1" applyBorder="1" applyAlignment="1">
      <alignment horizontal="left" vertical="top"/>
    </xf>
    <xf numFmtId="14" fontId="64" fillId="0" borderId="0" xfId="0" applyNumberFormat="1" applyFont="1" applyFill="1" applyBorder="1" applyAlignment="1">
      <alignment horizontal="left" vertical="top"/>
    </xf>
    <xf numFmtId="14" fontId="64" fillId="0" borderId="0" xfId="0" applyNumberFormat="1" applyFont="1" applyBorder="1" applyAlignment="1">
      <alignment horizontal="left" vertical="top"/>
    </xf>
    <xf numFmtId="4" fontId="10" fillId="2" borderId="25" xfId="0" applyNumberFormat="1" applyFont="1" applyFill="1" applyBorder="1" applyAlignment="1">
      <alignment horizontal="center" vertical="top"/>
    </xf>
    <xf numFmtId="4" fontId="9" fillId="0" borderId="29" xfId="0" applyNumberFormat="1" applyFont="1" applyFill="1" applyBorder="1" applyAlignment="1">
      <alignment horizontal="center" vertical="top"/>
    </xf>
    <xf numFmtId="4" fontId="9" fillId="0" borderId="22" xfId="0" applyNumberFormat="1" applyFont="1" applyFill="1" applyBorder="1" applyAlignment="1">
      <alignment horizontal="center" vertical="top"/>
    </xf>
    <xf numFmtId="4" fontId="10" fillId="19" borderId="25" xfId="0" applyNumberFormat="1" applyFont="1" applyFill="1" applyBorder="1" applyAlignment="1">
      <alignment horizontal="center" vertical="top"/>
    </xf>
    <xf numFmtId="4" fontId="8" fillId="0" borderId="0" xfId="0" applyNumberFormat="1" applyFont="1" applyFill="1" applyBorder="1" applyAlignment="1">
      <alignment horizontal="center" vertical="top"/>
    </xf>
    <xf numFmtId="9" fontId="10" fillId="2" borderId="25" xfId="0" applyNumberFormat="1" applyFont="1" applyFill="1" applyBorder="1" applyAlignment="1">
      <alignment horizontal="center" vertical="top"/>
    </xf>
    <xf numFmtId="9" fontId="9" fillId="0" borderId="29" xfId="0" applyNumberFormat="1" applyFont="1" applyFill="1" applyBorder="1" applyAlignment="1">
      <alignment horizontal="center" vertical="top"/>
    </xf>
    <xf numFmtId="9" fontId="9" fillId="0" borderId="22" xfId="0" applyNumberFormat="1" applyFont="1" applyFill="1" applyBorder="1" applyAlignment="1">
      <alignment horizontal="center" vertical="top"/>
    </xf>
    <xf numFmtId="9" fontId="8" fillId="0" borderId="0" xfId="0" applyNumberFormat="1" applyFont="1" applyFill="1" applyBorder="1" applyAlignment="1">
      <alignment horizontal="center" vertical="top"/>
    </xf>
    <xf numFmtId="49" fontId="65" fillId="0" borderId="25" xfId="0" applyNumberFormat="1" applyFont="1" applyFill="1" applyBorder="1" applyAlignment="1">
      <alignment horizontal="left" vertical="top"/>
    </xf>
    <xf numFmtId="4" fontId="8" fillId="0" borderId="0" xfId="0" applyNumberFormat="1" applyFont="1" applyFill="1" applyBorder="1" applyAlignment="1">
      <alignment horizontal="right" vertical="top"/>
    </xf>
    <xf numFmtId="3" fontId="8" fillId="0" borderId="0" xfId="0" applyNumberFormat="1" applyFont="1" applyFill="1" applyBorder="1" applyAlignment="1">
      <alignment horizontal="right" vertical="top"/>
    </xf>
    <xf numFmtId="2" fontId="8" fillId="0" borderId="22" xfId="0" applyNumberFormat="1" applyFont="1" applyFill="1" applyBorder="1" applyAlignment="1">
      <alignment horizontal="center" vertical="top" wrapText="1"/>
    </xf>
    <xf numFmtId="14" fontId="8" fillId="0" borderId="22" xfId="0" applyNumberFormat="1" applyFont="1" applyFill="1" applyBorder="1" applyAlignment="1">
      <alignment horizontal="center" vertical="top" wrapText="1"/>
    </xf>
    <xf numFmtId="0" fontId="65" fillId="6" borderId="25" xfId="0" applyFont="1" applyFill="1" applyBorder="1" applyAlignment="1">
      <alignment horizontal="left" vertical="top"/>
    </xf>
    <xf numFmtId="14" fontId="65" fillId="6" borderId="25" xfId="0" applyNumberFormat="1" applyFont="1" applyFill="1" applyBorder="1" applyAlignment="1">
      <alignment horizontal="left" vertical="top"/>
    </xf>
    <xf numFmtId="49" fontId="65" fillId="6" borderId="25" xfId="0" applyNumberFormat="1" applyFont="1" applyFill="1" applyBorder="1" applyAlignment="1">
      <alignment horizontal="left" vertical="top"/>
    </xf>
    <xf numFmtId="4" fontId="10" fillId="6" borderId="25" xfId="0" applyNumberFormat="1" applyFont="1" applyFill="1" applyBorder="1" applyAlignment="1">
      <alignment horizontal="center" vertical="top"/>
    </xf>
    <xf numFmtId="9" fontId="10" fillId="6" borderId="25" xfId="0" applyNumberFormat="1" applyFont="1" applyFill="1" applyBorder="1" applyAlignment="1">
      <alignment horizontal="center" vertical="top"/>
    </xf>
    <xf numFmtId="0" fontId="66" fillId="6" borderId="29" xfId="0" applyFont="1" applyFill="1" applyBorder="1" applyAlignment="1">
      <alignment horizontal="left" vertical="top"/>
    </xf>
    <xf numFmtId="14" fontId="66" fillId="6" borderId="29" xfId="0" applyNumberFormat="1" applyFont="1" applyFill="1" applyBorder="1" applyAlignment="1">
      <alignment horizontal="left" vertical="top"/>
    </xf>
    <xf numFmtId="4" fontId="9" fillId="6" borderId="29" xfId="0" applyNumberFormat="1" applyFont="1" applyFill="1" applyBorder="1" applyAlignment="1">
      <alignment horizontal="center" vertical="top"/>
    </xf>
    <xf numFmtId="9" fontId="9" fillId="6" borderId="29" xfId="0" applyNumberFormat="1" applyFont="1" applyFill="1" applyBorder="1" applyAlignment="1">
      <alignment horizontal="center" vertical="top"/>
    </xf>
    <xf numFmtId="0" fontId="66" fillId="6" borderId="22" xfId="0" applyFont="1" applyFill="1" applyBorder="1" applyAlignment="1">
      <alignment horizontal="left" vertical="top"/>
    </xf>
    <xf numFmtId="14" fontId="66" fillId="6" borderId="22" xfId="0" applyNumberFormat="1" applyFont="1" applyFill="1" applyBorder="1" applyAlignment="1">
      <alignment horizontal="left" vertical="top"/>
    </xf>
    <xf numFmtId="4" fontId="9" fillId="6" borderId="22" xfId="0" applyNumberFormat="1" applyFont="1" applyFill="1" applyBorder="1" applyAlignment="1">
      <alignment horizontal="center" vertical="top"/>
    </xf>
    <xf numFmtId="9" fontId="9" fillId="6" borderId="22" xfId="0" applyNumberFormat="1" applyFont="1" applyFill="1" applyBorder="1" applyAlignment="1">
      <alignment horizontal="center" vertical="top"/>
    </xf>
    <xf numFmtId="0" fontId="65" fillId="0" borderId="25" xfId="0" applyFont="1" applyFill="1" applyBorder="1" applyAlignment="1">
      <alignment horizontal="left" vertical="top"/>
    </xf>
    <xf numFmtId="0" fontId="66" fillId="0" borderId="0" xfId="0" applyFont="1" applyFill="1" applyBorder="1" applyAlignment="1">
      <alignment horizontal="left" vertical="top"/>
    </xf>
    <xf numFmtId="0" fontId="7" fillId="0" borderId="18" xfId="0" applyFont="1" applyFill="1" applyBorder="1" applyAlignment="1">
      <alignment vertical="top"/>
    </xf>
    <xf numFmtId="0" fontId="14" fillId="0" borderId="22" xfId="0" applyFont="1" applyFill="1" applyBorder="1" applyAlignment="1">
      <alignment horizontal="left" vertical="top" wrapText="1"/>
    </xf>
    <xf numFmtId="0" fontId="12" fillId="0" borderId="22" xfId="0" applyFont="1" applyFill="1" applyBorder="1" applyAlignment="1">
      <alignment horizontal="center" vertical="top" wrapText="1"/>
    </xf>
    <xf numFmtId="49" fontId="8" fillId="12" borderId="23" xfId="0" applyNumberFormat="1" applyFont="1" applyFill="1" applyBorder="1" applyAlignment="1">
      <alignment horizontal="center" vertical="top" wrapText="1"/>
    </xf>
    <xf numFmtId="14" fontId="8" fillId="12" borderId="23" xfId="0" applyNumberFormat="1" applyFont="1" applyFill="1" applyBorder="1" applyAlignment="1">
      <alignment horizontal="center" vertical="top" wrapText="1"/>
    </xf>
    <xf numFmtId="14" fontId="9" fillId="12" borderId="23" xfId="0" applyNumberFormat="1" applyFont="1" applyFill="1" applyBorder="1" applyAlignment="1">
      <alignment horizontal="center" vertical="top" wrapText="1"/>
    </xf>
    <xf numFmtId="4" fontId="12" fillId="11" borderId="33" xfId="1" applyNumberFormat="1" applyFont="1" applyFill="1" applyBorder="1" applyAlignment="1">
      <alignment horizontal="center" vertical="center" wrapText="1"/>
    </xf>
    <xf numFmtId="4" fontId="10" fillId="11" borderId="25" xfId="0" applyNumberFormat="1" applyFont="1" applyFill="1" applyBorder="1" applyAlignment="1">
      <alignment horizontal="center" vertical="top"/>
    </xf>
    <xf numFmtId="4" fontId="9" fillId="11" borderId="29" xfId="0" applyNumberFormat="1" applyFont="1" applyFill="1" applyBorder="1" applyAlignment="1">
      <alignment horizontal="center" vertical="top"/>
    </xf>
    <xf numFmtId="4" fontId="9" fillId="11" borderId="22" xfId="0" applyNumberFormat="1" applyFont="1" applyFill="1" applyBorder="1" applyAlignment="1">
      <alignment horizontal="center" vertical="top"/>
    </xf>
    <xf numFmtId="4" fontId="9" fillId="11" borderId="17" xfId="0" applyNumberFormat="1" applyFont="1" applyFill="1" applyBorder="1" applyAlignment="1">
      <alignment horizontal="center" vertical="top"/>
    </xf>
    <xf numFmtId="4" fontId="8" fillId="11" borderId="0" xfId="0" applyNumberFormat="1" applyFont="1" applyFill="1" applyBorder="1" applyAlignment="1">
      <alignment horizontal="center" vertical="top"/>
    </xf>
    <xf numFmtId="0" fontId="9" fillId="19" borderId="29" xfId="0" applyFont="1" applyFill="1" applyBorder="1" applyAlignment="1">
      <alignment horizontal="left" vertical="top"/>
    </xf>
    <xf numFmtId="49" fontId="65" fillId="0" borderId="25" xfId="0" applyNumberFormat="1" applyFont="1" applyFill="1" applyBorder="1" applyAlignment="1">
      <alignment horizontal="left" vertical="top" wrapText="1"/>
    </xf>
    <xf numFmtId="49" fontId="66" fillId="0" borderId="29" xfId="0" applyNumberFormat="1" applyFont="1" applyFill="1" applyBorder="1" applyAlignment="1">
      <alignment horizontal="left" vertical="top"/>
    </xf>
    <xf numFmtId="0" fontId="9" fillId="0" borderId="29" xfId="0" applyFont="1" applyFill="1" applyBorder="1" applyAlignment="1">
      <alignment horizontal="left" vertical="top" wrapText="1"/>
    </xf>
    <xf numFmtId="2" fontId="10" fillId="19" borderId="25" xfId="0" applyNumberFormat="1" applyFont="1" applyFill="1" applyBorder="1" applyAlignment="1">
      <alignment horizontal="left" vertical="top"/>
    </xf>
    <xf numFmtId="0" fontId="6" fillId="5" borderId="8" xfId="0" applyFont="1" applyFill="1" applyBorder="1" applyAlignment="1">
      <alignment horizontal="center" vertical="top" wrapText="1"/>
    </xf>
    <xf numFmtId="0" fontId="6" fillId="5" borderId="9" xfId="0" applyFont="1" applyFill="1" applyBorder="1" applyAlignment="1">
      <alignment horizontal="center" vertical="top" wrapText="1"/>
    </xf>
    <xf numFmtId="0" fontId="6" fillId="5" borderId="6" xfId="0" applyFont="1" applyFill="1" applyBorder="1" applyAlignment="1">
      <alignment horizontal="center" vertical="top" wrapText="1"/>
    </xf>
    <xf numFmtId="0" fontId="6" fillId="5" borderId="7" xfId="0" applyFont="1" applyFill="1" applyBorder="1" applyAlignment="1">
      <alignment horizontal="center" vertical="top" wrapText="1"/>
    </xf>
    <xf numFmtId="0" fontId="6" fillId="5" borderId="11" xfId="0" applyFont="1" applyFill="1" applyBorder="1" applyAlignment="1">
      <alignment horizontal="center" vertical="top" wrapText="1"/>
    </xf>
    <xf numFmtId="0" fontId="6" fillId="5" borderId="12" xfId="0" applyFont="1" applyFill="1" applyBorder="1" applyAlignment="1">
      <alignment horizontal="center" vertical="top" wrapText="1"/>
    </xf>
    <xf numFmtId="0" fontId="6" fillId="5" borderId="2" xfId="0" applyFont="1" applyFill="1" applyBorder="1" applyAlignment="1">
      <alignment horizontal="center" vertical="top" wrapText="1"/>
    </xf>
    <xf numFmtId="0" fontId="6" fillId="5" borderId="5" xfId="0" applyFont="1" applyFill="1" applyBorder="1" applyAlignment="1">
      <alignment horizontal="center" vertical="top" wrapText="1"/>
    </xf>
    <xf numFmtId="14" fontId="6" fillId="5" borderId="2" xfId="0" applyNumberFormat="1" applyFont="1" applyFill="1" applyBorder="1" applyAlignment="1">
      <alignment horizontal="center" vertical="top" wrapText="1"/>
    </xf>
    <xf numFmtId="14" fontId="6" fillId="5" borderId="5" xfId="0" applyNumberFormat="1" applyFont="1" applyFill="1" applyBorder="1" applyAlignment="1">
      <alignment horizontal="center" vertical="top" wrapText="1"/>
    </xf>
    <xf numFmtId="0" fontId="6" fillId="5" borderId="13" xfId="0" applyFont="1" applyFill="1" applyBorder="1" applyAlignment="1">
      <alignment horizontal="center" vertical="top" wrapText="1"/>
    </xf>
    <xf numFmtId="0" fontId="6" fillId="5" borderId="14" xfId="0" applyFont="1" applyFill="1" applyBorder="1" applyAlignment="1">
      <alignment horizontal="center" vertical="top" wrapText="1"/>
    </xf>
    <xf numFmtId="4" fontId="6" fillId="5" borderId="6" xfId="0" applyNumberFormat="1" applyFont="1" applyFill="1" applyBorder="1" applyAlignment="1">
      <alignment horizontal="center" vertical="top" wrapText="1"/>
    </xf>
    <xf numFmtId="4" fontId="6" fillId="5" borderId="7" xfId="0" applyNumberFormat="1" applyFont="1" applyFill="1" applyBorder="1" applyAlignment="1">
      <alignment horizontal="center" vertical="top" wrapText="1"/>
    </xf>
    <xf numFmtId="49" fontId="6" fillId="5" borderId="8" xfId="0" applyNumberFormat="1" applyFont="1" applyFill="1" applyBorder="1" applyAlignment="1">
      <alignment horizontal="center" vertical="top" wrapText="1"/>
    </xf>
    <xf numFmtId="49" fontId="6" fillId="5" borderId="10" xfId="0" applyNumberFormat="1" applyFont="1" applyFill="1" applyBorder="1" applyAlignment="1">
      <alignment horizontal="center" vertical="top" wrapText="1"/>
    </xf>
    <xf numFmtId="49" fontId="6" fillId="5" borderId="9" xfId="0" applyNumberFormat="1" applyFont="1" applyFill="1" applyBorder="1" applyAlignment="1">
      <alignment horizontal="center" vertical="top" wrapText="1"/>
    </xf>
    <xf numFmtId="0" fontId="14" fillId="0" borderId="0" xfId="0" applyFont="1" applyFill="1" applyAlignment="1">
      <alignment horizontal="center" vertical="top" wrapText="1"/>
    </xf>
    <xf numFmtId="0" fontId="13" fillId="0" borderId="0" xfId="0" applyFont="1" applyFill="1" applyAlignment="1">
      <alignment horizontal="center" vertical="top" wrapText="1"/>
    </xf>
    <xf numFmtId="0" fontId="13" fillId="0" borderId="0" xfId="0" applyFont="1" applyFill="1" applyAlignment="1">
      <alignment horizontal="center" vertical="top"/>
    </xf>
    <xf numFmtId="0" fontId="26" fillId="0" borderId="21" xfId="0" applyFont="1" applyFill="1" applyBorder="1" applyAlignment="1">
      <alignment horizontal="left" vertical="top" wrapText="1"/>
    </xf>
    <xf numFmtId="0" fontId="24" fillId="0" borderId="0" xfId="0" applyFont="1" applyFill="1" applyAlignment="1">
      <alignment horizontal="center"/>
    </xf>
    <xf numFmtId="0" fontId="25" fillId="0" borderId="0" xfId="0" applyFont="1" applyFill="1" applyAlignment="1">
      <alignment horizontal="right"/>
    </xf>
    <xf numFmtId="0" fontId="27" fillId="0" borderId="0" xfId="0" applyFont="1" applyFill="1" applyAlignment="1">
      <alignment horizontal="center"/>
    </xf>
    <xf numFmtId="14" fontId="26" fillId="0" borderId="21" xfId="0" applyNumberFormat="1" applyFont="1" applyFill="1" applyBorder="1" applyAlignment="1">
      <alignment horizontal="left"/>
    </xf>
    <xf numFmtId="14" fontId="26" fillId="0" borderId="21" xfId="0" applyNumberFormat="1" applyFont="1" applyFill="1" applyBorder="1" applyAlignment="1">
      <alignment horizontal="center"/>
    </xf>
    <xf numFmtId="49" fontId="47" fillId="0" borderId="28" xfId="3" applyNumberFormat="1" applyFont="1" applyBorder="1" applyAlignment="1">
      <alignment horizontal="left" vertical="center"/>
    </xf>
    <xf numFmtId="49" fontId="49" fillId="0" borderId="0" xfId="3" applyNumberFormat="1" applyFont="1" applyAlignment="1">
      <alignment horizontal="center" vertical="center"/>
    </xf>
    <xf numFmtId="49" fontId="47" fillId="0" borderId="0" xfId="3" applyNumberFormat="1" applyFont="1" applyBorder="1" applyAlignment="1">
      <alignment horizontal="left" vertical="center"/>
    </xf>
    <xf numFmtId="49" fontId="47" fillId="0" borderId="0" xfId="3" applyNumberFormat="1" applyFont="1" applyAlignment="1">
      <alignment horizontal="center" vertical="center"/>
    </xf>
    <xf numFmtId="49" fontId="33" fillId="0" borderId="21" xfId="3" applyNumberFormat="1" applyFont="1" applyBorder="1" applyAlignment="1">
      <alignment horizontal="center" vertical="center"/>
    </xf>
    <xf numFmtId="0" fontId="48" fillId="0" borderId="0" xfId="3" applyFont="1" applyBorder="1" applyAlignment="1">
      <alignment horizontal="center"/>
    </xf>
    <xf numFmtId="172" fontId="49" fillId="0" borderId="21" xfId="3" applyNumberFormat="1" applyFont="1" applyBorder="1" applyAlignment="1">
      <alignment horizontal="right" vertical="center" wrapText="1"/>
    </xf>
    <xf numFmtId="49" fontId="49" fillId="0" borderId="21" xfId="3" applyNumberFormat="1" applyFont="1" applyBorder="1" applyAlignment="1">
      <alignment horizontal="center" vertical="center"/>
    </xf>
    <xf numFmtId="49" fontId="47" fillId="0" borderId="28" xfId="3" applyNumberFormat="1" applyFont="1" applyBorder="1" applyAlignment="1">
      <alignment horizontal="center" vertical="center"/>
    </xf>
    <xf numFmtId="0" fontId="55" fillId="0" borderId="21" xfId="3" applyFont="1" applyBorder="1" applyAlignment="1">
      <alignment horizontal="center"/>
    </xf>
    <xf numFmtId="49" fontId="49" fillId="0" borderId="28" xfId="3" applyNumberFormat="1" applyFont="1" applyBorder="1" applyAlignment="1">
      <alignment horizontal="center" vertical="center"/>
    </xf>
    <xf numFmtId="0" fontId="49" fillId="0" borderId="21" xfId="3" applyNumberFormat="1" applyFont="1" applyBorder="1" applyAlignment="1">
      <alignment horizontal="center" vertical="center"/>
    </xf>
    <xf numFmtId="49" fontId="49" fillId="0" borderId="0" xfId="3" applyNumberFormat="1" applyFont="1" applyAlignment="1">
      <alignment vertical="center"/>
    </xf>
    <xf numFmtId="14" fontId="54" fillId="0" borderId="17" xfId="3" applyNumberFormat="1" applyFont="1" applyBorder="1" applyAlignment="1">
      <alignment horizontal="right" vertical="center"/>
    </xf>
    <xf numFmtId="14" fontId="54" fillId="0" borderId="27" xfId="3" applyNumberFormat="1" applyFont="1" applyBorder="1" applyAlignment="1">
      <alignment horizontal="right" vertical="center"/>
    </xf>
    <xf numFmtId="49" fontId="47" fillId="0" borderId="17" xfId="3" applyNumberFormat="1" applyFont="1" applyBorder="1" applyAlignment="1">
      <alignment horizontal="center" vertical="center" wrapText="1"/>
    </xf>
    <xf numFmtId="49" fontId="47" fillId="0" borderId="27" xfId="3" applyNumberFormat="1" applyFont="1" applyBorder="1" applyAlignment="1">
      <alignment horizontal="center" vertical="center" wrapText="1"/>
    </xf>
    <xf numFmtId="49" fontId="47" fillId="0" borderId="18" xfId="3" applyNumberFormat="1" applyFont="1" applyBorder="1" applyAlignment="1">
      <alignment horizontal="center" vertical="center" wrapText="1"/>
    </xf>
    <xf numFmtId="1" fontId="47" fillId="0" borderId="17" xfId="3" applyNumberFormat="1" applyFont="1" applyBorder="1" applyAlignment="1">
      <alignment horizontal="center" vertical="center" wrapText="1"/>
    </xf>
    <xf numFmtId="1" fontId="47" fillId="0" borderId="27" xfId="3" applyNumberFormat="1" applyFont="1" applyBorder="1" applyAlignment="1">
      <alignment horizontal="center" vertical="center" wrapText="1"/>
    </xf>
    <xf numFmtId="1" fontId="47" fillId="0" borderId="18" xfId="3" applyNumberFormat="1" applyFont="1" applyBorder="1" applyAlignment="1">
      <alignment horizontal="center" vertical="center" wrapText="1"/>
    </xf>
    <xf numFmtId="1" fontId="47" fillId="0" borderId="17" xfId="3" applyNumberFormat="1" applyFont="1" applyBorder="1" applyAlignment="1">
      <alignment horizontal="center" vertical="center"/>
    </xf>
    <xf numFmtId="1" fontId="47" fillId="0" borderId="27" xfId="3" applyNumberFormat="1" applyFont="1" applyBorder="1" applyAlignment="1">
      <alignment horizontal="center" vertical="center"/>
    </xf>
    <xf numFmtId="1" fontId="47" fillId="0" borderId="18" xfId="3" applyNumberFormat="1" applyFont="1" applyBorder="1" applyAlignment="1">
      <alignment horizontal="center" vertical="center"/>
    </xf>
    <xf numFmtId="49" fontId="52" fillId="0" borderId="0" xfId="3" applyNumberFormat="1" applyFont="1" applyAlignment="1">
      <alignment horizontal="left" vertical="center"/>
    </xf>
    <xf numFmtId="49" fontId="49" fillId="0" borderId="0" xfId="3" applyNumberFormat="1" applyFont="1" applyBorder="1" applyAlignment="1">
      <alignment horizontal="center" vertical="center"/>
    </xf>
    <xf numFmtId="49" fontId="47" fillId="0" borderId="0" xfId="3" applyNumberFormat="1" applyFont="1" applyAlignment="1">
      <alignment horizontal="right" vertical="center"/>
    </xf>
    <xf numFmtId="49" fontId="47" fillId="0" borderId="0" xfId="3" applyNumberFormat="1" applyFont="1" applyBorder="1" applyAlignment="1">
      <alignment horizontal="center" vertical="center"/>
    </xf>
    <xf numFmtId="49" fontId="47" fillId="0" borderId="0" xfId="3" applyNumberFormat="1" applyFont="1" applyAlignment="1">
      <alignment horizontal="left" vertical="center"/>
    </xf>
    <xf numFmtId="49" fontId="47" fillId="0" borderId="21" xfId="3" applyNumberFormat="1" applyFont="1" applyBorder="1" applyAlignment="1">
      <alignment horizontal="center" vertical="center"/>
    </xf>
    <xf numFmtId="49" fontId="49" fillId="0" borderId="0" xfId="3" applyNumberFormat="1" applyFont="1" applyBorder="1" applyAlignment="1">
      <alignment horizontal="right" vertical="center"/>
    </xf>
    <xf numFmtId="0" fontId="49" fillId="0" borderId="27" xfId="3" applyNumberFormat="1" applyFont="1" applyBorder="1" applyAlignment="1">
      <alignment horizontal="left" vertical="center"/>
    </xf>
    <xf numFmtId="0" fontId="49" fillId="0" borderId="18" xfId="3" applyNumberFormat="1" applyFont="1" applyBorder="1" applyAlignment="1">
      <alignment horizontal="left" vertical="center"/>
    </xf>
    <xf numFmtId="49" fontId="49" fillId="0" borderId="27" xfId="3" applyNumberFormat="1" applyFont="1" applyBorder="1" applyAlignment="1">
      <alignment horizontal="right" vertical="center"/>
    </xf>
    <xf numFmtId="49" fontId="49" fillId="0" borderId="0" xfId="3" applyNumberFormat="1" applyFont="1" applyAlignment="1">
      <alignment horizontal="left" vertical="center"/>
    </xf>
    <xf numFmtId="49" fontId="49" fillId="0" borderId="0" xfId="3" applyNumberFormat="1" applyFont="1" applyAlignment="1">
      <alignment horizontal="right" vertical="center"/>
    </xf>
    <xf numFmtId="49" fontId="49" fillId="0" borderId="27" xfId="3" applyNumberFormat="1" applyFont="1" applyBorder="1" applyAlignment="1">
      <alignment horizontal="center" vertical="center"/>
    </xf>
    <xf numFmtId="49" fontId="49" fillId="0" borderId="0" xfId="3" applyNumberFormat="1" applyFont="1" applyBorder="1" applyAlignment="1">
      <alignment vertical="center"/>
    </xf>
    <xf numFmtId="1" fontId="47" fillId="0" borderId="22" xfId="3" applyNumberFormat="1" applyFont="1" applyBorder="1" applyAlignment="1">
      <alignment horizontal="center" vertical="center"/>
    </xf>
    <xf numFmtId="49" fontId="49" fillId="0" borderId="28" xfId="3" applyNumberFormat="1" applyFont="1" applyBorder="1" applyAlignment="1">
      <alignment vertical="center"/>
    </xf>
    <xf numFmtId="1" fontId="47" fillId="0" borderId="22" xfId="3" applyNumberFormat="1" applyFont="1" applyBorder="1" applyAlignment="1">
      <alignment horizontal="center" vertical="center" wrapText="1"/>
    </xf>
    <xf numFmtId="49" fontId="47" fillId="0" borderId="22" xfId="3" applyNumberFormat="1" applyFont="1" applyBorder="1" applyAlignment="1">
      <alignment horizontal="center" vertical="center" wrapText="1"/>
    </xf>
    <xf numFmtId="1" fontId="49" fillId="0" borderId="22" xfId="3" applyNumberFormat="1" applyFont="1" applyBorder="1" applyAlignment="1">
      <alignment horizontal="center" vertical="center"/>
    </xf>
    <xf numFmtId="49" fontId="52" fillId="0" borderId="0" xfId="3" applyNumberFormat="1" applyFont="1" applyAlignment="1">
      <alignment horizontal="center" vertical="center"/>
    </xf>
    <xf numFmtId="49" fontId="49" fillId="0" borderId="22" xfId="3" applyNumberFormat="1" applyFont="1" applyBorder="1" applyAlignment="1">
      <alignment horizontal="center" vertical="center"/>
    </xf>
    <xf numFmtId="49" fontId="49" fillId="0" borderId="17" xfId="3" applyNumberFormat="1" applyFont="1" applyBorder="1" applyAlignment="1">
      <alignment horizontal="center" vertical="center"/>
    </xf>
    <xf numFmtId="49" fontId="49" fillId="0" borderId="18" xfId="3" applyNumberFormat="1" applyFont="1" applyBorder="1" applyAlignment="1">
      <alignment horizontal="center" vertical="center"/>
    </xf>
    <xf numFmtId="49" fontId="49" fillId="0" borderId="37" xfId="3" applyNumberFormat="1" applyFont="1" applyBorder="1" applyAlignment="1">
      <alignment vertical="center"/>
    </xf>
    <xf numFmtId="1" fontId="49" fillId="0" borderId="17" xfId="3" applyNumberFormat="1" applyFont="1" applyBorder="1" applyAlignment="1">
      <alignment horizontal="center" vertical="center"/>
    </xf>
    <xf numFmtId="1" fontId="49" fillId="0" borderId="27" xfId="3" applyNumberFormat="1" applyFont="1" applyBorder="1" applyAlignment="1">
      <alignment horizontal="center" vertical="center"/>
    </xf>
    <xf numFmtId="1" fontId="49" fillId="0" borderId="18" xfId="3" applyNumberFormat="1" applyFont="1" applyBorder="1" applyAlignment="1">
      <alignment horizontal="center" vertical="center"/>
    </xf>
    <xf numFmtId="49" fontId="47" fillId="0" borderId="33" xfId="3" applyNumberFormat="1" applyFont="1" applyBorder="1" applyAlignment="1">
      <alignment horizontal="center" vertical="center" wrapText="1"/>
    </xf>
    <xf numFmtId="49" fontId="47" fillId="0" borderId="28" xfId="3" applyNumberFormat="1" applyFont="1" applyBorder="1" applyAlignment="1">
      <alignment horizontal="center" vertical="center" wrapText="1"/>
    </xf>
    <xf numFmtId="49" fontId="47" fillId="0" borderId="36" xfId="3" applyNumberFormat="1" applyFont="1" applyBorder="1" applyAlignment="1">
      <alignment horizontal="center" vertical="center" wrapText="1"/>
    </xf>
    <xf numFmtId="49" fontId="47" fillId="0" borderId="37" xfId="3" applyNumberFormat="1" applyFont="1" applyBorder="1" applyAlignment="1">
      <alignment horizontal="center" vertical="center" wrapText="1"/>
    </xf>
    <xf numFmtId="49" fontId="47" fillId="0" borderId="0" xfId="3" applyNumberFormat="1" applyFont="1" applyBorder="1" applyAlignment="1">
      <alignment horizontal="center" vertical="center" wrapText="1"/>
    </xf>
    <xf numFmtId="49" fontId="47" fillId="0" borderId="35" xfId="3" applyNumberFormat="1" applyFont="1" applyBorder="1" applyAlignment="1">
      <alignment horizontal="center" vertical="center" wrapText="1"/>
    </xf>
    <xf numFmtId="172" fontId="49" fillId="0" borderId="0" xfId="3" applyNumberFormat="1" applyFont="1" applyAlignment="1">
      <alignment horizontal="right" vertical="center"/>
    </xf>
    <xf numFmtId="0" fontId="29" fillId="0" borderId="21" xfId="3" applyNumberFormat="1" applyFont="1" applyBorder="1" applyAlignment="1">
      <alignment horizontal="center" vertical="center"/>
    </xf>
    <xf numFmtId="0" fontId="29" fillId="0" borderId="38" xfId="3" applyNumberFormat="1" applyFont="1" applyBorder="1" applyAlignment="1">
      <alignment horizontal="center" vertical="center"/>
    </xf>
    <xf numFmtId="49" fontId="49" fillId="0" borderId="35" xfId="3" applyNumberFormat="1" applyFont="1" applyBorder="1" applyAlignment="1">
      <alignment horizontal="center" vertical="center"/>
    </xf>
    <xf numFmtId="49" fontId="47" fillId="0" borderId="22" xfId="3" applyNumberFormat="1" applyFont="1" applyBorder="1" applyAlignment="1">
      <alignment horizontal="center" vertical="center"/>
    </xf>
    <xf numFmtId="49" fontId="49" fillId="0" borderId="22" xfId="3" applyNumberFormat="1" applyFont="1" applyBorder="1" applyAlignment="1">
      <alignment horizontal="right" vertical="center"/>
    </xf>
    <xf numFmtId="49" fontId="33" fillId="0" borderId="21" xfId="3" applyNumberFormat="1" applyFont="1" applyBorder="1" applyAlignment="1">
      <alignment horizontal="left" vertical="center" wrapText="1"/>
    </xf>
    <xf numFmtId="49" fontId="33" fillId="0" borderId="21" xfId="3" applyNumberFormat="1" applyFont="1" applyBorder="1" applyAlignment="1">
      <alignment horizontal="left" vertical="center"/>
    </xf>
    <xf numFmtId="49" fontId="47" fillId="0" borderId="35" xfId="3" applyNumberFormat="1" applyFont="1" applyBorder="1" applyAlignment="1">
      <alignment horizontal="right" vertical="center"/>
    </xf>
    <xf numFmtId="49" fontId="49" fillId="0" borderId="33" xfId="3" applyNumberFormat="1" applyFont="1" applyBorder="1" applyAlignment="1">
      <alignment horizontal="center" vertical="center"/>
    </xf>
    <xf numFmtId="49" fontId="49" fillId="0" borderId="36" xfId="3" applyNumberFormat="1" applyFont="1" applyBorder="1" applyAlignment="1">
      <alignment horizontal="center" vertical="center"/>
    </xf>
    <xf numFmtId="49" fontId="49" fillId="0" borderId="28" xfId="3" applyNumberFormat="1" applyFont="1" applyBorder="1" applyAlignment="1">
      <alignment horizontal="right" vertical="center"/>
    </xf>
    <xf numFmtId="0" fontId="54" fillId="0" borderId="17" xfId="3" applyNumberFormat="1" applyFont="1" applyBorder="1" applyAlignment="1">
      <alignment horizontal="center" vertical="center"/>
    </xf>
    <xf numFmtId="0" fontId="54" fillId="0" borderId="27" xfId="3" applyNumberFormat="1" applyFont="1" applyBorder="1" applyAlignment="1">
      <alignment horizontal="center" vertical="center"/>
    </xf>
    <xf numFmtId="0" fontId="54" fillId="0" borderId="18" xfId="3" applyNumberFormat="1" applyFont="1" applyBorder="1" applyAlignment="1">
      <alignment horizontal="center" vertical="center"/>
    </xf>
    <xf numFmtId="14" fontId="49" fillId="0" borderId="22" xfId="3" applyNumberFormat="1" applyFont="1" applyBorder="1" applyAlignment="1">
      <alignment horizontal="right" vertical="center" wrapText="1"/>
    </xf>
    <xf numFmtId="14" fontId="49" fillId="0" borderId="17" xfId="3" applyNumberFormat="1" applyFont="1" applyBorder="1" applyAlignment="1">
      <alignment horizontal="right" vertical="center" wrapText="1"/>
    </xf>
    <xf numFmtId="49" fontId="51" fillId="0" borderId="22" xfId="3" applyNumberFormat="1" applyFont="1" applyBorder="1" applyAlignment="1">
      <alignment horizontal="center" vertical="center"/>
    </xf>
    <xf numFmtId="0" fontId="50" fillId="0" borderId="0" xfId="3" applyFont="1" applyAlignment="1">
      <alignment horizontal="left"/>
    </xf>
    <xf numFmtId="0" fontId="59" fillId="0" borderId="0" xfId="4" applyFont="1" applyFill="1" applyBorder="1" applyAlignment="1">
      <alignment horizontal="left" wrapText="1"/>
    </xf>
    <xf numFmtId="0" fontId="14" fillId="0" borderId="17" xfId="4" applyFont="1" applyFill="1" applyBorder="1" applyAlignment="1">
      <alignment horizontal="center" wrapText="1"/>
    </xf>
    <xf numFmtId="0" fontId="14" fillId="0" borderId="27" xfId="4" applyFont="1" applyFill="1" applyBorder="1" applyAlignment="1">
      <alignment horizontal="center" wrapText="1"/>
    </xf>
    <xf numFmtId="0" fontId="14" fillId="0" borderId="18" xfId="4" applyFont="1" applyFill="1" applyBorder="1" applyAlignment="1">
      <alignment horizontal="center" wrapText="1"/>
    </xf>
    <xf numFmtId="14" fontId="60" fillId="0" borderId="17" xfId="4" applyNumberFormat="1" applyFont="1" applyFill="1" applyBorder="1" applyAlignment="1">
      <alignment horizontal="center" vertical="top"/>
    </xf>
    <xf numFmtId="14" fontId="60" fillId="0" borderId="27" xfId="4" applyNumberFormat="1" applyFont="1" applyFill="1" applyBorder="1" applyAlignment="1">
      <alignment horizontal="center" vertical="top"/>
    </xf>
    <xf numFmtId="14" fontId="60" fillId="0" borderId="18" xfId="4" applyNumberFormat="1" applyFont="1" applyFill="1" applyBorder="1" applyAlignment="1">
      <alignment horizontal="center" vertical="top"/>
    </xf>
    <xf numFmtId="0" fontId="57" fillId="0" borderId="23" xfId="4" applyFont="1" applyFill="1" applyBorder="1" applyAlignment="1">
      <alignment horizontal="center" vertical="top" wrapText="1"/>
    </xf>
    <xf numFmtId="0" fontId="57" fillId="0" borderId="32" xfId="4" applyFont="1" applyFill="1" applyBorder="1" applyAlignment="1">
      <alignment horizontal="center" vertical="top" wrapText="1"/>
    </xf>
    <xf numFmtId="0" fontId="57" fillId="0" borderId="24" xfId="4" applyFont="1" applyFill="1" applyBorder="1" applyAlignment="1">
      <alignment horizontal="center" vertical="top" wrapText="1"/>
    </xf>
    <xf numFmtId="0" fontId="57" fillId="0" borderId="33" xfId="4" applyFont="1" applyFill="1" applyBorder="1" applyAlignment="1">
      <alignment horizontal="center" vertical="top" wrapText="1"/>
    </xf>
    <xf numFmtId="0" fontId="57" fillId="0" borderId="36" xfId="4" applyFont="1" applyFill="1" applyBorder="1" applyAlignment="1">
      <alignment horizontal="center" vertical="top" wrapText="1"/>
    </xf>
    <xf numFmtId="0" fontId="57" fillId="0" borderId="37" xfId="4" applyFont="1" applyFill="1" applyBorder="1" applyAlignment="1">
      <alignment horizontal="center" vertical="top" wrapText="1"/>
    </xf>
    <xf numFmtId="0" fontId="57" fillId="0" borderId="35" xfId="4" applyFont="1" applyFill="1" applyBorder="1" applyAlignment="1">
      <alignment horizontal="center" vertical="top" wrapText="1"/>
    </xf>
    <xf numFmtId="0" fontId="57" fillId="0" borderId="39" xfId="4" applyFont="1" applyFill="1" applyBorder="1" applyAlignment="1">
      <alignment horizontal="center" vertical="top" wrapText="1"/>
    </xf>
    <xf numFmtId="0" fontId="57" fillId="0" borderId="38" xfId="4" applyFont="1" applyFill="1" applyBorder="1" applyAlignment="1">
      <alignment horizontal="center" vertical="top" wrapText="1"/>
    </xf>
    <xf numFmtId="0" fontId="57" fillId="0" borderId="22" xfId="4" applyFont="1" applyFill="1" applyBorder="1" applyAlignment="1">
      <alignment horizontal="center" vertical="top" wrapText="1"/>
    </xf>
    <xf numFmtId="0" fontId="57" fillId="19" borderId="22" xfId="4" applyFont="1" applyFill="1" applyBorder="1" applyAlignment="1">
      <alignment horizontal="center" vertical="top" wrapText="1"/>
    </xf>
    <xf numFmtId="0" fontId="57" fillId="0" borderId="28" xfId="4" applyFont="1" applyFill="1" applyBorder="1" applyAlignment="1">
      <alignment horizontal="center" vertical="top"/>
    </xf>
    <xf numFmtId="0" fontId="57" fillId="33" borderId="22" xfId="4" applyFont="1" applyFill="1" applyBorder="1" applyAlignment="1">
      <alignment horizontal="center" vertical="top" wrapText="1"/>
    </xf>
    <xf numFmtId="0" fontId="57" fillId="33" borderId="17" xfId="4" applyFont="1" applyFill="1" applyBorder="1" applyAlignment="1">
      <alignment horizontal="center" vertical="top" wrapText="1"/>
    </xf>
    <xf numFmtId="0" fontId="57" fillId="33" borderId="18" xfId="4" applyFont="1" applyFill="1" applyBorder="1" applyAlignment="1">
      <alignment horizontal="center" vertical="top" wrapText="1"/>
    </xf>
    <xf numFmtId="0" fontId="57" fillId="0" borderId="17" xfId="4" applyFont="1" applyFill="1" applyBorder="1" applyAlignment="1">
      <alignment horizontal="center" vertical="top" wrapText="1"/>
    </xf>
    <xf numFmtId="0" fontId="57" fillId="0" borderId="27" xfId="4" applyFont="1" applyFill="1" applyBorder="1" applyAlignment="1">
      <alignment horizontal="center" vertical="top" wrapText="1"/>
    </xf>
    <xf numFmtId="0" fontId="57" fillId="0" borderId="17" xfId="4" applyFont="1" applyFill="1" applyBorder="1" applyAlignment="1">
      <alignment horizontal="center" vertical="top"/>
    </xf>
    <xf numFmtId="0" fontId="57" fillId="0" borderId="27" xfId="4" applyFont="1" applyFill="1" applyBorder="1" applyAlignment="1">
      <alignment horizontal="center" vertical="top"/>
    </xf>
    <xf numFmtId="0" fontId="57" fillId="0" borderId="18" xfId="4" applyFont="1" applyFill="1" applyBorder="1" applyAlignment="1">
      <alignment horizontal="center" vertical="top" wrapText="1"/>
    </xf>
    <xf numFmtId="1" fontId="57" fillId="33" borderId="22" xfId="4" applyNumberFormat="1" applyFont="1" applyFill="1" applyBorder="1" applyAlignment="1">
      <alignment horizontal="center" vertical="top" wrapText="1"/>
    </xf>
    <xf numFmtId="0" fontId="57" fillId="33" borderId="22" xfId="4" applyFont="1" applyFill="1" applyBorder="1" applyAlignment="1">
      <alignment horizontal="center" vertical="top"/>
    </xf>
  </cellXfs>
  <cellStyles count="5">
    <cellStyle name="Обычный" xfId="0" builtinId="0"/>
    <cellStyle name="Обычный 2" xfId="3"/>
    <cellStyle name="Обычный 3" xfId="4"/>
    <cellStyle name="Процентный" xfId="1" builtinId="5"/>
    <cellStyle name="Финансовый" xfId="2" builtinId="3"/>
  </cellStyles>
  <dxfs count="0"/>
  <tableStyles count="0" defaultTableStyle="TableStyleMedium2" defaultPivotStyle="PivotStyleLight16"/>
  <colors>
    <mruColors>
      <color rgb="FFC1E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1040;&#1085;&#1072;&#1089;&#1090;&#1072;&#1089;&#1080;&#1103;/Documents/&#1058;&#1040;&#1056;&#1048;&#1060;&#1048;&#1050;&#1040;&#1062;&#1048;&#1071;/&#1058;&#1072;&#1088;&#1080;&#1092;&#1080;&#1082;&#1072;&#1094;&#1080;&#1103;%202018/&#1058;&#1072;&#1088;&#1080;&#1092;&#1080;&#1082;&#1072;&#1094;&#1080;&#1103;_2018%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TS"/>
      <sheetName val="Титульный лист"/>
      <sheetName val="Тарификационный список"/>
      <sheetName val="FootHead"/>
      <sheetName val="Тарификация_2018 (1)"/>
    </sheetNames>
    <sheetDataSet>
      <sheetData sheetId="0">
        <row r="2">
          <cell r="P2" t="str">
            <v>Кандитат наук</v>
          </cell>
        </row>
        <row r="3">
          <cell r="P3" t="str">
            <v>Доктор наук</v>
          </cell>
        </row>
        <row r="4">
          <cell r="P4" t="str">
            <v>Народный учитель</v>
          </cell>
        </row>
        <row r="5">
          <cell r="P5" t="str">
            <v>Заслуженный учитель</v>
          </cell>
        </row>
        <row r="6">
          <cell r="P6" t="str">
            <v>Заслуженный преподаватель</v>
          </cell>
        </row>
        <row r="7">
          <cell r="P7" t="str">
            <v>Другие почетные звания</v>
          </cell>
        </row>
        <row r="14">
          <cell r="U14" t="str">
            <v>Высшее</v>
          </cell>
        </row>
        <row r="15">
          <cell r="U15" t="str">
            <v>Неполное высшее</v>
          </cell>
        </row>
        <row r="16">
          <cell r="U16" t="str">
            <v>Среднее специальное</v>
          </cell>
        </row>
        <row r="17">
          <cell r="U17" t="str">
            <v>Среднее общее</v>
          </cell>
        </row>
      </sheetData>
      <sheetData sheetId="1"/>
      <sheetData sheetId="2"/>
      <sheetData sheetId="3"/>
      <sheetData sheetId="4"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2:H42"/>
  <sheetViews>
    <sheetView topLeftCell="A25" workbookViewId="0"/>
  </sheetViews>
  <sheetFormatPr defaultRowHeight="15.05" x14ac:dyDescent="0.3"/>
  <cols>
    <col min="1" max="1" width="37.5546875" bestFit="1" customWidth="1"/>
    <col min="3" max="3" width="8.88671875" style="108"/>
    <col min="4" max="8" width="8.88671875" style="112"/>
  </cols>
  <sheetData>
    <row r="2" spans="1:7" x14ac:dyDescent="0.3">
      <c r="D2" s="112" t="s">
        <v>345</v>
      </c>
      <c r="E2" s="112" t="s">
        <v>415</v>
      </c>
      <c r="F2" s="112" t="s">
        <v>31</v>
      </c>
      <c r="G2" s="112" t="s">
        <v>414</v>
      </c>
    </row>
    <row r="4" spans="1:7" ht="30.05" x14ac:dyDescent="0.3">
      <c r="A4" s="75" t="s">
        <v>390</v>
      </c>
      <c r="B4" s="111"/>
    </row>
    <row r="5" spans="1:7" x14ac:dyDescent="0.3">
      <c r="A5" s="51" t="s">
        <v>1</v>
      </c>
      <c r="B5" s="54">
        <v>26500</v>
      </c>
      <c r="C5" s="109"/>
    </row>
    <row r="6" spans="1:7" x14ac:dyDescent="0.3">
      <c r="A6" s="65" t="s">
        <v>370</v>
      </c>
      <c r="B6" s="66"/>
      <c r="C6" s="110"/>
    </row>
    <row r="7" spans="1:7" x14ac:dyDescent="0.3">
      <c r="A7" s="51" t="s">
        <v>371</v>
      </c>
      <c r="B7" s="54">
        <v>23850</v>
      </c>
      <c r="C7" s="109"/>
    </row>
    <row r="8" spans="1:7" x14ac:dyDescent="0.3">
      <c r="A8" s="51" t="s">
        <v>372</v>
      </c>
      <c r="B8" s="54">
        <v>21200</v>
      </c>
      <c r="C8" s="109"/>
    </row>
    <row r="9" spans="1:7" x14ac:dyDescent="0.3">
      <c r="A9" s="51" t="s">
        <v>373</v>
      </c>
      <c r="B9" s="54">
        <v>23850</v>
      </c>
      <c r="C9" s="109"/>
    </row>
    <row r="10" spans="1:7" x14ac:dyDescent="0.3">
      <c r="A10" s="51" t="s">
        <v>374</v>
      </c>
      <c r="B10" s="54">
        <v>23850</v>
      </c>
      <c r="C10" s="109"/>
    </row>
    <row r="11" spans="1:7" x14ac:dyDescent="0.3">
      <c r="A11" s="51" t="s">
        <v>375</v>
      </c>
      <c r="B11" s="54">
        <v>8102</v>
      </c>
      <c r="C11" s="109"/>
    </row>
    <row r="12" spans="1:7" x14ac:dyDescent="0.3">
      <c r="A12" s="51" t="s">
        <v>376</v>
      </c>
      <c r="B12" s="54">
        <v>7454</v>
      </c>
      <c r="C12" s="109"/>
    </row>
    <row r="13" spans="1:7" x14ac:dyDescent="0.3">
      <c r="A13" s="51" t="s">
        <v>377</v>
      </c>
      <c r="B13" s="54">
        <v>4860</v>
      </c>
      <c r="C13" s="109"/>
    </row>
    <row r="14" spans="1:7" ht="30.05" x14ac:dyDescent="0.3">
      <c r="A14" s="75" t="s">
        <v>378</v>
      </c>
      <c r="B14" s="82"/>
      <c r="C14" s="107">
        <v>5986</v>
      </c>
      <c r="D14" s="107">
        <v>6474</v>
      </c>
      <c r="E14" s="107">
        <v>7123</v>
      </c>
      <c r="F14" s="107">
        <v>8255</v>
      </c>
      <c r="G14" s="107">
        <v>8904</v>
      </c>
    </row>
    <row r="15" spans="1:7" x14ac:dyDescent="0.3">
      <c r="A15" s="65" t="s">
        <v>388</v>
      </c>
      <c r="B15" s="66"/>
      <c r="C15" s="110"/>
      <c r="F15" s="107"/>
      <c r="G15" s="107"/>
    </row>
    <row r="16" spans="1:7" x14ac:dyDescent="0.3">
      <c r="A16" s="75" t="s">
        <v>380</v>
      </c>
      <c r="B16" s="89"/>
      <c r="C16" s="110"/>
    </row>
    <row r="17" spans="1:7" x14ac:dyDescent="0.3">
      <c r="A17" s="65" t="s">
        <v>389</v>
      </c>
      <c r="B17" s="66"/>
      <c r="C17" s="110"/>
      <c r="D17" s="107"/>
      <c r="E17" s="107"/>
      <c r="F17" s="107"/>
      <c r="G17" s="107"/>
    </row>
    <row r="18" spans="1:7" x14ac:dyDescent="0.3">
      <c r="A18" s="65" t="s">
        <v>381</v>
      </c>
    </row>
    <row r="19" spans="1:7" x14ac:dyDescent="0.3">
      <c r="A19" s="65" t="s">
        <v>382</v>
      </c>
      <c r="B19" s="66"/>
      <c r="C19" s="110"/>
    </row>
    <row r="20" spans="1:7" x14ac:dyDescent="0.3">
      <c r="A20" s="51" t="s">
        <v>383</v>
      </c>
      <c r="B20" s="54"/>
      <c r="C20" s="109"/>
    </row>
    <row r="21" spans="1:7" x14ac:dyDescent="0.3">
      <c r="A21" s="51" t="s">
        <v>384</v>
      </c>
      <c r="B21" s="54"/>
      <c r="C21" s="109"/>
    </row>
    <row r="22" spans="1:7" x14ac:dyDescent="0.3">
      <c r="A22" s="51" t="s">
        <v>385</v>
      </c>
      <c r="B22" s="54"/>
      <c r="C22" s="109"/>
    </row>
    <row r="23" spans="1:7" x14ac:dyDescent="0.3">
      <c r="A23" s="65" t="s">
        <v>386</v>
      </c>
      <c r="B23" s="66"/>
      <c r="C23" s="110"/>
    </row>
    <row r="24" spans="1:7" x14ac:dyDescent="0.3">
      <c r="A24" s="87" t="s">
        <v>387</v>
      </c>
      <c r="B24" s="89"/>
      <c r="C24" s="110"/>
    </row>
    <row r="25" spans="1:7" x14ac:dyDescent="0.3">
      <c r="A25" s="51" t="s">
        <v>391</v>
      </c>
      <c r="B25" s="54">
        <v>8101</v>
      </c>
      <c r="C25" s="109"/>
    </row>
    <row r="26" spans="1:7" x14ac:dyDescent="0.3">
      <c r="A26" s="51" t="s">
        <v>392</v>
      </c>
      <c r="B26" s="54">
        <v>4374</v>
      </c>
      <c r="C26" s="109"/>
    </row>
    <row r="27" spans="1:7" x14ac:dyDescent="0.3">
      <c r="A27" s="51" t="s">
        <v>393</v>
      </c>
      <c r="B27" s="54">
        <v>3816</v>
      </c>
      <c r="C27" s="109"/>
    </row>
    <row r="28" spans="1:7" x14ac:dyDescent="0.3">
      <c r="A28" s="51" t="s">
        <v>394</v>
      </c>
      <c r="B28" s="54">
        <v>4373</v>
      </c>
      <c r="C28" s="109"/>
    </row>
    <row r="29" spans="1:7" x14ac:dyDescent="0.3">
      <c r="A29" s="51" t="s">
        <v>395</v>
      </c>
      <c r="B29" s="54">
        <v>4050</v>
      </c>
      <c r="C29" s="109"/>
    </row>
    <row r="30" spans="1:7" x14ac:dyDescent="0.3">
      <c r="A30" s="87" t="s">
        <v>396</v>
      </c>
      <c r="B30" s="89"/>
      <c r="C30" s="110"/>
    </row>
    <row r="31" spans="1:7" x14ac:dyDescent="0.3">
      <c r="A31" s="51" t="s">
        <v>397</v>
      </c>
      <c r="B31" s="54">
        <v>3241</v>
      </c>
      <c r="C31" s="109"/>
    </row>
    <row r="32" spans="1:7" x14ac:dyDescent="0.3">
      <c r="A32" s="51" t="s">
        <v>398</v>
      </c>
      <c r="B32" s="54">
        <v>3726</v>
      </c>
      <c r="C32" s="109"/>
    </row>
    <row r="33" spans="1:3" x14ac:dyDescent="0.3">
      <c r="A33" s="51" t="s">
        <v>399</v>
      </c>
      <c r="B33" s="54">
        <v>3241</v>
      </c>
      <c r="C33" s="109"/>
    </row>
    <row r="34" spans="1:3" x14ac:dyDescent="0.3">
      <c r="A34" s="51" t="s">
        <v>400</v>
      </c>
      <c r="B34" s="54">
        <v>3403</v>
      </c>
      <c r="C34" s="109"/>
    </row>
    <row r="35" spans="1:3" x14ac:dyDescent="0.3">
      <c r="A35" s="51" t="s">
        <v>401</v>
      </c>
      <c r="B35" s="54">
        <v>3403</v>
      </c>
      <c r="C35" s="109"/>
    </row>
    <row r="36" spans="1:3" x14ac:dyDescent="0.3">
      <c r="A36" s="51" t="s">
        <v>402</v>
      </c>
      <c r="B36" s="54">
        <v>4374</v>
      </c>
      <c r="C36" s="109"/>
    </row>
    <row r="37" spans="1:3" x14ac:dyDescent="0.3">
      <c r="A37" s="51" t="s">
        <v>403</v>
      </c>
      <c r="B37" s="54">
        <v>3403</v>
      </c>
      <c r="C37" s="109"/>
    </row>
    <row r="38" spans="1:3" x14ac:dyDescent="0.3">
      <c r="A38" s="51" t="s">
        <v>404</v>
      </c>
      <c r="B38" s="54">
        <v>3241</v>
      </c>
      <c r="C38" s="109"/>
    </row>
    <row r="39" spans="1:3" x14ac:dyDescent="0.3">
      <c r="A39" s="51" t="s">
        <v>405</v>
      </c>
      <c r="B39" s="54">
        <v>3241</v>
      </c>
      <c r="C39" s="109"/>
    </row>
    <row r="40" spans="1:3" ht="30.05" x14ac:dyDescent="0.3">
      <c r="A40" s="35" t="s">
        <v>406</v>
      </c>
      <c r="B40" s="54">
        <v>3564</v>
      </c>
      <c r="C40" s="109"/>
    </row>
    <row r="41" spans="1:3" x14ac:dyDescent="0.3">
      <c r="A41" s="51" t="s">
        <v>407</v>
      </c>
      <c r="B41" s="54">
        <v>3241</v>
      </c>
      <c r="C41" s="109"/>
    </row>
    <row r="42" spans="1:3" x14ac:dyDescent="0.3">
      <c r="A42" s="94" t="s">
        <v>366</v>
      </c>
      <c r="B42" s="89"/>
      <c r="C42" s="11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F24"/>
  <sheetViews>
    <sheetView workbookViewId="0">
      <selection sqref="A1:XFD1"/>
    </sheetView>
  </sheetViews>
  <sheetFormatPr defaultRowHeight="15.05" x14ac:dyDescent="0.3"/>
  <cols>
    <col min="8" max="9" width="11.5546875" bestFit="1" customWidth="1"/>
    <col min="11" max="11" width="11.5546875" bestFit="1" customWidth="1"/>
    <col min="12" max="12" width="16.44140625" bestFit="1" customWidth="1"/>
    <col min="13" max="13" width="37" bestFit="1" customWidth="1"/>
    <col min="17" max="17" width="15.5546875" customWidth="1"/>
  </cols>
  <sheetData>
    <row r="1" spans="1:526" s="176" customFormat="1" ht="297.39999999999998" x14ac:dyDescent="0.3">
      <c r="A1" s="176" t="e">
        <f ca="1">(DATEDIF(#REF!,TODAY(),"y"))+CL1</f>
        <v>#REF!</v>
      </c>
      <c r="C1" s="176" t="e">
        <f ca="1">(DATEDIF(#REF!,TODAY(),"ym"))+CM1</f>
        <v>#REF!</v>
      </c>
      <c r="D1" s="176" t="e">
        <f ca="1">(DATEDIF(#REF!,TODAY(),"md"))+CN1</f>
        <v>#REF!</v>
      </c>
      <c r="E1" s="176" t="e">
        <f ca="1">IF(D1&gt;30,C1+1,C1)</f>
        <v>#REF!</v>
      </c>
      <c r="F1" s="182">
        <v>8</v>
      </c>
      <c r="G1" s="183">
        <v>67</v>
      </c>
      <c r="H1" s="184">
        <v>42248</v>
      </c>
      <c r="I1" s="184">
        <f>CG1</f>
        <v>43490</v>
      </c>
      <c r="J1" s="185">
        <v>256</v>
      </c>
      <c r="K1" s="184"/>
      <c r="L1" s="176" t="s">
        <v>604</v>
      </c>
      <c r="M1" s="179" t="s">
        <v>543</v>
      </c>
      <c r="N1" s="185">
        <v>101</v>
      </c>
      <c r="O1" s="185">
        <v>216</v>
      </c>
      <c r="P1" s="187"/>
      <c r="Q1" s="176" t="s">
        <v>29</v>
      </c>
      <c r="R1" s="186">
        <v>0.5</v>
      </c>
      <c r="S1" s="186">
        <v>0.5</v>
      </c>
      <c r="T1" s="176" t="s">
        <v>531</v>
      </c>
      <c r="V1" s="208"/>
      <c r="W1" s="225"/>
      <c r="AD1" s="181"/>
      <c r="AE1" s="184">
        <v>31996</v>
      </c>
      <c r="AF1" s="185">
        <f ca="1">DATEDIF(AE1,TODAY(),"y")</f>
        <v>36</v>
      </c>
      <c r="AG1" s="185" t="s">
        <v>691</v>
      </c>
      <c r="AH1" s="187"/>
      <c r="AK1" s="185"/>
      <c r="AL1" s="185"/>
      <c r="AO1" s="176" t="s">
        <v>492</v>
      </c>
      <c r="AP1" s="188"/>
      <c r="AQ1" s="188"/>
      <c r="AR1" s="176" t="s">
        <v>649</v>
      </c>
      <c r="AS1" s="181" t="s">
        <v>339</v>
      </c>
      <c r="AT1" s="183"/>
      <c r="AU1" s="188" t="s">
        <v>648</v>
      </c>
      <c r="AV1" s="185" t="s">
        <v>340</v>
      </c>
      <c r="AW1" s="185" t="s">
        <v>568</v>
      </c>
      <c r="AX1" s="185" t="s">
        <v>650</v>
      </c>
      <c r="AY1" s="184">
        <v>40219</v>
      </c>
      <c r="AZ1" s="243">
        <f ca="1">DATEDIF(AY1,TODAY(),"y")</f>
        <v>13</v>
      </c>
      <c r="BA1" s="182"/>
      <c r="BB1" s="207"/>
      <c r="BC1" s="189"/>
      <c r="BD1" s="183"/>
      <c r="BE1" s="183"/>
      <c r="BF1" s="183"/>
      <c r="BG1" s="181" t="s">
        <v>567</v>
      </c>
      <c r="BH1" s="181" t="s">
        <v>585</v>
      </c>
      <c r="BI1" s="187">
        <v>120</v>
      </c>
      <c r="BJ1" s="187">
        <v>2015</v>
      </c>
      <c r="BK1" s="182" t="s">
        <v>629</v>
      </c>
      <c r="BL1" s="182"/>
      <c r="BM1" s="182"/>
      <c r="BN1" s="185" t="s">
        <v>31</v>
      </c>
      <c r="BO1" s="184">
        <v>42032</v>
      </c>
      <c r="BP1" s="187"/>
      <c r="BQ1" s="187"/>
      <c r="BR1" s="187"/>
      <c r="BS1" s="181"/>
      <c r="BT1" s="185"/>
      <c r="BU1" s="184"/>
      <c r="BV1" s="185"/>
      <c r="BW1" s="185"/>
      <c r="CA1" s="182" t="s">
        <v>186</v>
      </c>
      <c r="CB1" s="182" t="s">
        <v>175</v>
      </c>
      <c r="CC1" s="182" t="s">
        <v>187</v>
      </c>
      <c r="CD1" s="187" t="s">
        <v>625</v>
      </c>
      <c r="CE1" s="184">
        <v>42251</v>
      </c>
      <c r="CF1" s="187" t="s">
        <v>660</v>
      </c>
      <c r="CG1" s="184">
        <v>43490</v>
      </c>
      <c r="CH1" s="190" t="s">
        <v>675</v>
      </c>
      <c r="CI1" s="185"/>
      <c r="CJ1" s="185"/>
      <c r="CK1" s="185"/>
      <c r="CL1" s="190"/>
      <c r="CM1" s="190"/>
      <c r="CN1" s="190"/>
      <c r="CO1" s="179" t="e">
        <f ca="1">IF(E1&gt;=12,A1+1,A1)</f>
        <v>#REF!</v>
      </c>
      <c r="CP1" s="179" t="e">
        <f ca="1">IF(E1&gt;=12,(12-E1)*-1,E1)</f>
        <v>#REF!</v>
      </c>
      <c r="CQ1" s="179" t="e">
        <f ca="1">IF(D1&gt;30,D1-30,D1)</f>
        <v>#REF!</v>
      </c>
      <c r="CR1" s="191" t="str">
        <f ca="1">DATEDIF(CE1,TODAY(),"y")&amp;"г."&amp;DATEDIF(CE1,TODAY(),"ym")&amp;"мес."&amp;DATEDIF(CE1,TODAY(),"md")&amp;"дн."</f>
        <v>8г.2мес.5дн.</v>
      </c>
      <c r="CS1" s="191"/>
      <c r="CT1" s="190"/>
      <c r="CU1" s="190"/>
      <c r="CV1" s="233"/>
      <c r="CW1" s="233">
        <f t="shared" ref="CW1:CW24" si="0">IF(T1="ч",R1,IF(T1="(ч)",R1,0))</f>
        <v>0</v>
      </c>
      <c r="CX1" s="233">
        <f t="shared" ref="CX1:CX24" si="1">IF(T1="ст",R1,IF(T1="(ст)",R1,0))</f>
        <v>0.5</v>
      </c>
      <c r="CY1" s="235"/>
      <c r="CZ1" s="235"/>
      <c r="DA1" s="239"/>
      <c r="DB1" s="233"/>
      <c r="DC1" s="239">
        <f t="shared" ref="DC1:DC24" si="2">IF(R1&gt;=0,IF(Q1="повар",0.12,IF(Q1="уборщик сл. пом.",0.12,IF(Q1="(уборщик сл. пом.)",0.12,IF(Q1="кухонный рабочий",0.12,IF(Q1="рабочий по КОРЗ",0.12,IF(Q1="зав. производством (шеф-повар)",0.12,0)))))))</f>
        <v>0</v>
      </c>
      <c r="DD1" s="239">
        <f t="shared" ref="DD1:DD24" si="3">IF(R1&gt;=0,IF(Q1="сторож",0.4,0))</f>
        <v>0</v>
      </c>
      <c r="DE1" s="239">
        <f t="shared" ref="DE1:DE24" si="4">IF(Q1&gt;=0,IF(R1&gt;0,IF(Q1="учитель (обуч/дом)",0.05,IF(Q1="учитель",0.1,0)),0),0)</f>
        <v>0</v>
      </c>
      <c r="DF1" s="239">
        <f t="shared" ref="DF1:DF24" si="5">IF(X1="",0,IF(X1="уч. группа",0.05,IF(X1="монтесори",0.05,IF(X1="метод. кабинет",0.05,IF(X1="мастерская",0.15,0.1)))))</f>
        <v>0</v>
      </c>
      <c r="DG1" s="239"/>
      <c r="DH1" s="245">
        <f t="shared" ref="DH1:DH24" si="6">IF(R1&gt;0,CV1*(1+CZ1+CY1),0)</f>
        <v>0</v>
      </c>
      <c r="DI1" s="233">
        <f>(DH1*CX1)+(DH1*CW1/кадры!$A$1)</f>
        <v>0</v>
      </c>
      <c r="DJ1" s="233"/>
      <c r="DK1" s="233"/>
      <c r="DL1" s="233">
        <f t="shared" ref="DL1:DL24" si="7">DH1*DC1</f>
        <v>0</v>
      </c>
      <c r="DM1" s="233">
        <f t="shared" ref="DM1:DM24" si="8">DH1*DD1</f>
        <v>0</v>
      </c>
      <c r="DN1" s="233">
        <f t="shared" ref="DN1:DN24" si="9">DH1*DE1</f>
        <v>0</v>
      </c>
      <c r="DO1" s="233">
        <f t="shared" ref="DO1:DO24" si="10">DH1*DF1</f>
        <v>0</v>
      </c>
      <c r="DP1" s="233">
        <f t="shared" ref="DP1:DP24" si="11">DH1*DG1</f>
        <v>0</v>
      </c>
      <c r="DQ1" s="233">
        <f t="shared" ref="DQ1:DQ24" si="12">IF(AB1=0,0,IF(AB1=1000,AB1,AB1*AA1))</f>
        <v>0</v>
      </c>
      <c r="DR1" s="233">
        <f t="shared" ref="DR1:DR24" ca="1" si="13">IF(AZ1=0,0,IF(T1&lt;&gt;"Д/О",IF(AZ1=0,1068,IF(AZ1=1,640,IF(AZ1=2,420,0))),0))</f>
        <v>0</v>
      </c>
      <c r="DS1" s="233"/>
      <c r="DT1" s="233"/>
      <c r="DU1" s="233"/>
      <c r="DV1" s="233"/>
      <c r="DW1" s="233"/>
      <c r="DX1" s="233"/>
      <c r="DY1" s="233"/>
    </row>
    <row r="2" spans="1:526" s="179" customFormat="1" ht="15.65" x14ac:dyDescent="0.3">
      <c r="F2" s="192">
        <v>8</v>
      </c>
      <c r="G2" s="193">
        <v>67</v>
      </c>
      <c r="H2" s="194" t="s">
        <v>247</v>
      </c>
      <c r="I2" s="194"/>
      <c r="J2" s="195"/>
      <c r="K2" s="194"/>
      <c r="L2" s="196" t="s">
        <v>21</v>
      </c>
      <c r="M2" s="196" t="s">
        <v>543</v>
      </c>
      <c r="N2" s="197"/>
      <c r="O2" s="198">
        <v>216</v>
      </c>
      <c r="P2" s="200"/>
      <c r="R2" s="199"/>
      <c r="S2" s="199"/>
      <c r="V2" s="209"/>
      <c r="W2" s="225"/>
      <c r="AD2" s="196"/>
      <c r="AE2" s="194"/>
      <c r="AF2" s="195"/>
      <c r="AG2" s="195"/>
      <c r="AH2" s="200"/>
      <c r="AK2" s="195"/>
      <c r="AL2" s="195"/>
      <c r="AP2" s="201"/>
      <c r="AQ2" s="201"/>
      <c r="AR2" s="195"/>
      <c r="AS2" s="196"/>
      <c r="AT2" s="193"/>
      <c r="AU2" s="201"/>
      <c r="AV2" s="196"/>
      <c r="AW2" s="196"/>
      <c r="AX2" s="196"/>
      <c r="AY2" s="196"/>
      <c r="AZ2" s="242"/>
      <c r="BA2" s="206"/>
      <c r="BB2" s="193"/>
      <c r="BC2" s="205"/>
      <c r="BD2" s="193"/>
      <c r="BE2" s="193"/>
      <c r="BF2" s="193"/>
      <c r="BG2" s="196"/>
      <c r="BH2" s="196"/>
      <c r="BI2" s="200"/>
      <c r="BJ2" s="200"/>
      <c r="BK2" s="192"/>
      <c r="BL2" s="192"/>
      <c r="BM2" s="192"/>
      <c r="BN2" s="204"/>
      <c r="BO2" s="194"/>
      <c r="BP2" s="200"/>
      <c r="BQ2" s="200"/>
      <c r="BR2" s="200"/>
      <c r="BS2" s="196"/>
      <c r="BT2" s="195"/>
      <c r="BU2" s="194"/>
      <c r="BV2" s="195"/>
      <c r="BW2" s="195"/>
      <c r="CA2" s="192"/>
      <c r="CB2" s="192"/>
      <c r="CC2" s="192"/>
      <c r="CD2" s="200"/>
      <c r="CE2" s="194"/>
      <c r="CF2" s="200"/>
      <c r="CG2" s="195"/>
      <c r="CI2" s="196"/>
      <c r="CJ2" s="196"/>
      <c r="CK2" s="196"/>
      <c r="CR2" s="200"/>
      <c r="CS2" s="200"/>
      <c r="CV2" s="234"/>
      <c r="CW2" s="234">
        <f t="shared" si="0"/>
        <v>0</v>
      </c>
      <c r="CX2" s="234">
        <f t="shared" si="1"/>
        <v>0</v>
      </c>
      <c r="CY2" s="236"/>
      <c r="CZ2" s="236"/>
      <c r="DA2" s="240"/>
      <c r="DB2" s="234"/>
      <c r="DC2" s="240">
        <f t="shared" si="2"/>
        <v>0</v>
      </c>
      <c r="DD2" s="240">
        <f t="shared" si="3"/>
        <v>0</v>
      </c>
      <c r="DE2" s="240">
        <f t="shared" si="4"/>
        <v>0</v>
      </c>
      <c r="DF2" s="240">
        <f t="shared" si="5"/>
        <v>0</v>
      </c>
      <c r="DG2" s="240"/>
      <c r="DH2" s="246">
        <f t="shared" si="6"/>
        <v>0</v>
      </c>
      <c r="DI2" s="234">
        <f>(DH2*CX2)+(DH2*CW2/кадры!$A$1)</f>
        <v>0</v>
      </c>
      <c r="DJ2" s="234"/>
      <c r="DK2" s="234"/>
      <c r="DL2" s="234">
        <f t="shared" si="7"/>
        <v>0</v>
      </c>
      <c r="DM2" s="234">
        <f t="shared" si="8"/>
        <v>0</v>
      </c>
      <c r="DN2" s="234">
        <f t="shared" si="9"/>
        <v>0</v>
      </c>
      <c r="DO2" s="234">
        <f t="shared" si="10"/>
        <v>0</v>
      </c>
      <c r="DP2" s="234">
        <f t="shared" si="11"/>
        <v>0</v>
      </c>
      <c r="DQ2" s="234">
        <f t="shared" si="12"/>
        <v>0</v>
      </c>
      <c r="DR2" s="234">
        <f t="shared" si="13"/>
        <v>0</v>
      </c>
      <c r="DS2" s="234"/>
      <c r="DT2" s="234"/>
      <c r="DU2" s="234"/>
      <c r="DV2" s="234"/>
      <c r="DW2" s="234"/>
      <c r="DX2" s="234"/>
      <c r="DY2" s="234"/>
    </row>
    <row r="3" spans="1:526" s="179" customFormat="1" ht="15.65" x14ac:dyDescent="0.3">
      <c r="F3" s="192" t="s">
        <v>509</v>
      </c>
      <c r="G3" s="193">
        <v>67</v>
      </c>
      <c r="H3" s="194"/>
      <c r="I3" s="195"/>
      <c r="J3" s="195"/>
      <c r="K3" s="194"/>
      <c r="L3" s="196" t="s">
        <v>32</v>
      </c>
      <c r="M3" s="196" t="s">
        <v>543</v>
      </c>
      <c r="N3" s="197"/>
      <c r="O3" s="198">
        <v>216</v>
      </c>
      <c r="P3" s="200"/>
      <c r="R3" s="199"/>
      <c r="S3" s="199"/>
      <c r="V3" s="209"/>
      <c r="W3" s="225"/>
      <c r="AD3" s="196"/>
      <c r="AE3" s="194"/>
      <c r="AF3" s="195"/>
      <c r="AG3" s="195"/>
      <c r="AH3" s="200"/>
      <c r="AK3" s="195"/>
      <c r="AL3" s="195"/>
      <c r="AN3" s="180"/>
      <c r="AP3" s="201"/>
      <c r="AQ3" s="201"/>
      <c r="AR3" s="195"/>
      <c r="AS3" s="196"/>
      <c r="AT3" s="193"/>
      <c r="AU3" s="201"/>
      <c r="AV3" s="196"/>
      <c r="AW3" s="196"/>
      <c r="AX3" s="196"/>
      <c r="AY3" s="196"/>
      <c r="AZ3" s="242"/>
      <c r="BA3" s="206"/>
      <c r="BB3" s="193"/>
      <c r="BC3" s="205"/>
      <c r="BD3" s="193"/>
      <c r="BE3" s="193"/>
      <c r="BF3" s="193"/>
      <c r="BG3" s="196"/>
      <c r="BH3" s="196"/>
      <c r="BI3" s="200"/>
      <c r="BJ3" s="200"/>
      <c r="BK3" s="192"/>
      <c r="BL3" s="192"/>
      <c r="BM3" s="192"/>
      <c r="BN3" s="195"/>
      <c r="BO3" s="194"/>
      <c r="BP3" s="200"/>
      <c r="BQ3" s="200"/>
      <c r="BR3" s="200"/>
      <c r="BS3" s="196"/>
      <c r="BT3" s="195"/>
      <c r="BU3" s="194"/>
      <c r="BV3" s="195"/>
      <c r="BW3" s="195"/>
      <c r="CA3" s="192"/>
      <c r="CB3" s="192"/>
      <c r="CC3" s="192"/>
      <c r="CD3" s="200"/>
      <c r="CE3" s="194"/>
      <c r="CF3" s="200"/>
      <c r="CG3" s="195"/>
      <c r="CI3" s="196"/>
      <c r="CJ3" s="196"/>
      <c r="CK3" s="196"/>
      <c r="CR3" s="200"/>
      <c r="CS3" s="200"/>
      <c r="CV3" s="234"/>
      <c r="CW3" s="234">
        <f t="shared" si="0"/>
        <v>0</v>
      </c>
      <c r="CX3" s="234">
        <f t="shared" si="1"/>
        <v>0</v>
      </c>
      <c r="CY3" s="236"/>
      <c r="CZ3" s="236"/>
      <c r="DA3" s="240"/>
      <c r="DB3" s="234"/>
      <c r="DC3" s="240">
        <f t="shared" si="2"/>
        <v>0</v>
      </c>
      <c r="DD3" s="240">
        <f t="shared" si="3"/>
        <v>0</v>
      </c>
      <c r="DE3" s="240">
        <f t="shared" si="4"/>
        <v>0</v>
      </c>
      <c r="DF3" s="240">
        <f t="shared" si="5"/>
        <v>0</v>
      </c>
      <c r="DG3" s="240"/>
      <c r="DH3" s="246">
        <f t="shared" si="6"/>
        <v>0</v>
      </c>
      <c r="DI3" s="234">
        <f>(DH3*CX3)+(DH3*CW3/кадры!$A$1)</f>
        <v>0</v>
      </c>
      <c r="DJ3" s="234"/>
      <c r="DK3" s="234"/>
      <c r="DL3" s="234">
        <f t="shared" si="7"/>
        <v>0</v>
      </c>
      <c r="DM3" s="234">
        <f t="shared" si="8"/>
        <v>0</v>
      </c>
      <c r="DN3" s="234">
        <f t="shared" si="9"/>
        <v>0</v>
      </c>
      <c r="DO3" s="234">
        <f t="shared" si="10"/>
        <v>0</v>
      </c>
      <c r="DP3" s="234">
        <f t="shared" si="11"/>
        <v>0</v>
      </c>
      <c r="DQ3" s="234">
        <f t="shared" si="12"/>
        <v>0</v>
      </c>
      <c r="DR3" s="234">
        <f t="shared" si="13"/>
        <v>0</v>
      </c>
      <c r="DS3" s="234"/>
      <c r="DT3" s="234"/>
      <c r="DU3" s="234"/>
      <c r="DV3" s="234"/>
      <c r="DW3" s="234"/>
      <c r="DX3" s="234"/>
      <c r="DY3" s="234"/>
    </row>
    <row r="4" spans="1:526" s="176" customFormat="1" ht="328.7" x14ac:dyDescent="0.3">
      <c r="A4" s="176" t="e">
        <f ca="1">(DATEDIF(#REF!,TODAY(),"y"))+CL4</f>
        <v>#REF!</v>
      </c>
      <c r="C4" s="176" t="e">
        <f ca="1">(DATEDIF(#REF!,TODAY(),"ym"))+CM4</f>
        <v>#REF!</v>
      </c>
      <c r="D4" s="176" t="e">
        <f ca="1">(DATEDIF(#REF!,TODAY(),"md"))+CN4</f>
        <v>#REF!</v>
      </c>
      <c r="E4" s="176" t="e">
        <f ca="1">IF(D4&gt;30,C4+1,C4)</f>
        <v>#REF!</v>
      </c>
      <c r="F4" s="182">
        <v>9</v>
      </c>
      <c r="G4" s="183">
        <v>12</v>
      </c>
      <c r="H4" s="184">
        <v>30188</v>
      </c>
      <c r="I4" s="184">
        <f>CG4</f>
        <v>43689</v>
      </c>
      <c r="J4" s="185" t="s">
        <v>471</v>
      </c>
      <c r="K4" s="184">
        <v>40057</v>
      </c>
      <c r="L4" s="176" t="s">
        <v>35</v>
      </c>
      <c r="M4" s="179" t="s">
        <v>544</v>
      </c>
      <c r="N4" s="185">
        <v>101</v>
      </c>
      <c r="O4" s="185">
        <v>217</v>
      </c>
      <c r="P4" s="187"/>
      <c r="Q4" s="176" t="s">
        <v>416</v>
      </c>
      <c r="R4" s="186"/>
      <c r="S4" s="186">
        <v>27</v>
      </c>
      <c r="T4" s="176" t="s">
        <v>532</v>
      </c>
      <c r="V4" s="208"/>
      <c r="W4" s="225"/>
      <c r="AD4" s="181"/>
      <c r="AE4" s="184">
        <v>18744</v>
      </c>
      <c r="AF4" s="185">
        <f ca="1">DATEDIF(AE4,TODAY(),"y")</f>
        <v>72</v>
      </c>
      <c r="AG4" s="185" t="s">
        <v>691</v>
      </c>
      <c r="AH4" s="187"/>
      <c r="AK4" s="185"/>
      <c r="AL4" s="185"/>
      <c r="AM4" s="176" t="s">
        <v>659</v>
      </c>
      <c r="AO4" s="176" t="s">
        <v>494</v>
      </c>
      <c r="AP4" s="188"/>
      <c r="AQ4" s="188"/>
      <c r="AR4" s="176" t="s">
        <v>598</v>
      </c>
      <c r="AS4" s="181" t="s">
        <v>342</v>
      </c>
      <c r="AT4" s="183"/>
      <c r="AU4" s="188" t="s">
        <v>651</v>
      </c>
      <c r="AV4" s="185" t="s">
        <v>340</v>
      </c>
      <c r="AW4" s="185" t="s">
        <v>568</v>
      </c>
      <c r="AX4" s="185" t="s">
        <v>573</v>
      </c>
      <c r="AY4" s="184">
        <v>27195</v>
      </c>
      <c r="AZ4" s="243">
        <f ca="1">DATEDIF(AY4,TODAY(),"y")</f>
        <v>49</v>
      </c>
      <c r="BA4" s="182"/>
      <c r="BB4" s="207"/>
      <c r="BC4" s="189"/>
      <c r="BD4" s="183"/>
      <c r="BE4" s="183"/>
      <c r="BF4" s="183"/>
      <c r="BG4" s="181" t="s">
        <v>567</v>
      </c>
      <c r="BH4" s="181" t="s">
        <v>578</v>
      </c>
      <c r="BI4" s="187">
        <v>120</v>
      </c>
      <c r="BJ4" s="187">
        <v>2015</v>
      </c>
      <c r="BK4" s="182" t="s">
        <v>628</v>
      </c>
      <c r="BL4" s="182" t="s">
        <v>572</v>
      </c>
      <c r="BM4" s="182" t="s">
        <v>871</v>
      </c>
      <c r="BN4" s="185" t="s">
        <v>31</v>
      </c>
      <c r="BO4" s="184">
        <v>42851</v>
      </c>
      <c r="BP4" s="187"/>
      <c r="BQ4" s="187"/>
      <c r="BR4" s="187"/>
      <c r="BS4" s="181"/>
      <c r="BT4" s="185"/>
      <c r="BU4" s="184"/>
      <c r="BV4" s="185" t="str">
        <f ca="1">IF(BU4="","",DATEDIF(BU4,TODAY(),"y"))</f>
        <v/>
      </c>
      <c r="BW4" s="185"/>
      <c r="BX4" s="176" t="s">
        <v>338</v>
      </c>
      <c r="BY4" s="176">
        <v>3</v>
      </c>
      <c r="BZ4" s="176" t="s">
        <v>164</v>
      </c>
      <c r="CA4" s="182" t="s">
        <v>156</v>
      </c>
      <c r="CB4" s="182" t="s">
        <v>157</v>
      </c>
      <c r="CC4" s="182" t="s">
        <v>159</v>
      </c>
      <c r="CD4" s="187" t="s">
        <v>166</v>
      </c>
      <c r="CE4" s="184">
        <v>36403</v>
      </c>
      <c r="CF4" s="187" t="s">
        <v>849</v>
      </c>
      <c r="CG4" s="184">
        <v>43689</v>
      </c>
      <c r="CH4" s="176" t="s">
        <v>787</v>
      </c>
      <c r="CI4" s="185">
        <v>43</v>
      </c>
      <c r="CJ4" s="185">
        <v>11</v>
      </c>
      <c r="CK4" s="185">
        <v>6</v>
      </c>
      <c r="CO4" s="179" t="e">
        <f ca="1">IF(E4&gt;=12,A4+1,A4)</f>
        <v>#REF!</v>
      </c>
      <c r="CP4" s="179" t="e">
        <f ca="1">IF(E4&gt;=12,(12-E4)*-1,E4)</f>
        <v>#REF!</v>
      </c>
      <c r="CQ4" s="179" t="e">
        <f ca="1">IF(D4&gt;30,D4-30,D4)</f>
        <v>#REF!</v>
      </c>
      <c r="CR4" s="187" t="str">
        <f ca="1">DATEDIF(CE4,TODAY(),"y")&amp;"г."&amp;DATEDIF(CE4,TODAY(),"ym")&amp;"мес."&amp;DATEDIF(CE4,TODAY(),"md")&amp;"дн."</f>
        <v>24г.2мес.9дн.</v>
      </c>
      <c r="CS4" s="187"/>
      <c r="CV4" s="233"/>
      <c r="CW4" s="233">
        <f t="shared" si="0"/>
        <v>0</v>
      </c>
      <c r="CX4" s="233">
        <f t="shared" si="1"/>
        <v>0</v>
      </c>
      <c r="CY4" s="235"/>
      <c r="CZ4" s="235"/>
      <c r="DA4" s="239"/>
      <c r="DB4" s="233"/>
      <c r="DC4" s="239">
        <f t="shared" si="2"/>
        <v>0</v>
      </c>
      <c r="DD4" s="239">
        <f t="shared" si="3"/>
        <v>0</v>
      </c>
      <c r="DE4" s="239">
        <f t="shared" si="4"/>
        <v>0</v>
      </c>
      <c r="DF4" s="239">
        <f t="shared" si="5"/>
        <v>0</v>
      </c>
      <c r="DG4" s="239"/>
      <c r="DH4" s="245">
        <f t="shared" si="6"/>
        <v>0</v>
      </c>
      <c r="DI4" s="233">
        <f>(DH4*CX4)+(DH4*CW4/кадры!$A$1)</f>
        <v>0</v>
      </c>
      <c r="DJ4" s="233"/>
      <c r="DK4" s="233"/>
      <c r="DL4" s="233">
        <f t="shared" si="7"/>
        <v>0</v>
      </c>
      <c r="DM4" s="233">
        <f t="shared" si="8"/>
        <v>0</v>
      </c>
      <c r="DN4" s="233">
        <f t="shared" si="9"/>
        <v>0</v>
      </c>
      <c r="DO4" s="233">
        <f t="shared" si="10"/>
        <v>0</v>
      </c>
      <c r="DP4" s="233">
        <f t="shared" si="11"/>
        <v>0</v>
      </c>
      <c r="DQ4" s="233">
        <f t="shared" si="12"/>
        <v>0</v>
      </c>
      <c r="DR4" s="233">
        <f t="shared" ca="1" si="13"/>
        <v>0</v>
      </c>
      <c r="DS4" s="233"/>
      <c r="DT4" s="233"/>
      <c r="DU4" s="233"/>
      <c r="DV4" s="233"/>
      <c r="DW4" s="233"/>
      <c r="DX4" s="233"/>
      <c r="DY4" s="233"/>
    </row>
    <row r="5" spans="1:526" s="179" customFormat="1" ht="62.65" x14ac:dyDescent="0.3">
      <c r="F5" s="192" t="s">
        <v>510</v>
      </c>
      <c r="G5" s="193">
        <v>12</v>
      </c>
      <c r="H5" s="194"/>
      <c r="I5" s="194"/>
      <c r="J5" s="195"/>
      <c r="K5" s="194"/>
      <c r="L5" s="196" t="s">
        <v>36</v>
      </c>
      <c r="M5" s="196" t="s">
        <v>544</v>
      </c>
      <c r="N5" s="197"/>
      <c r="O5" s="198">
        <v>217</v>
      </c>
      <c r="P5" s="200"/>
      <c r="R5" s="199"/>
      <c r="S5" s="199"/>
      <c r="V5" s="209"/>
      <c r="W5" s="225"/>
      <c r="AD5" s="196"/>
      <c r="AE5" s="194"/>
      <c r="AF5" s="195"/>
      <c r="AG5" s="195"/>
      <c r="AH5" s="200"/>
      <c r="AK5" s="195"/>
      <c r="AL5" s="195"/>
      <c r="AP5" s="201"/>
      <c r="AQ5" s="201"/>
      <c r="AR5" s="195"/>
      <c r="AS5" s="196"/>
      <c r="AT5" s="193"/>
      <c r="AU5" s="201"/>
      <c r="AV5" s="196"/>
      <c r="AW5" s="196"/>
      <c r="AX5" s="196"/>
      <c r="AY5" s="196"/>
      <c r="AZ5" s="242"/>
      <c r="BA5" s="206"/>
      <c r="BB5" s="193"/>
      <c r="BC5" s="205"/>
      <c r="BD5" s="193"/>
      <c r="BE5" s="193"/>
      <c r="BF5" s="193"/>
      <c r="BG5" s="196"/>
      <c r="BH5" s="196"/>
      <c r="BI5" s="200"/>
      <c r="BJ5" s="200"/>
      <c r="BK5" s="192"/>
      <c r="BL5" s="192"/>
      <c r="BM5" s="192"/>
      <c r="BN5" s="204"/>
      <c r="BO5" s="194"/>
      <c r="BP5" s="200"/>
      <c r="BQ5" s="200"/>
      <c r="BR5" s="200"/>
      <c r="BS5" s="196"/>
      <c r="BT5" s="195"/>
      <c r="BU5" s="194"/>
      <c r="BV5" s="195"/>
      <c r="BW5" s="195"/>
      <c r="BZ5" s="179" t="s">
        <v>165</v>
      </c>
      <c r="CA5" s="192"/>
      <c r="CB5" s="192"/>
      <c r="CC5" s="192"/>
      <c r="CD5" s="200"/>
      <c r="CE5" s="194"/>
      <c r="CF5" s="200"/>
      <c r="CG5" s="195"/>
      <c r="CI5" s="196"/>
      <c r="CJ5" s="196"/>
      <c r="CK5" s="196"/>
      <c r="CR5" s="200"/>
      <c r="CS5" s="200"/>
      <c r="CV5" s="234"/>
      <c r="CW5" s="234">
        <f t="shared" si="0"/>
        <v>0</v>
      </c>
      <c r="CX5" s="234">
        <f t="shared" si="1"/>
        <v>0</v>
      </c>
      <c r="CY5" s="236"/>
      <c r="CZ5" s="236"/>
      <c r="DA5" s="240"/>
      <c r="DB5" s="234"/>
      <c r="DC5" s="240">
        <f t="shared" si="2"/>
        <v>0</v>
      </c>
      <c r="DD5" s="240">
        <f t="shared" si="3"/>
        <v>0</v>
      </c>
      <c r="DE5" s="240">
        <f t="shared" si="4"/>
        <v>0</v>
      </c>
      <c r="DF5" s="240">
        <f t="shared" si="5"/>
        <v>0</v>
      </c>
      <c r="DG5" s="240"/>
      <c r="DH5" s="246">
        <f t="shared" si="6"/>
        <v>0</v>
      </c>
      <c r="DI5" s="234">
        <f>(DH5*CX5)+(DH5*CW5/кадры!$A$1)</f>
        <v>0</v>
      </c>
      <c r="DJ5" s="234"/>
      <c r="DK5" s="234"/>
      <c r="DL5" s="234">
        <f t="shared" si="7"/>
        <v>0</v>
      </c>
      <c r="DM5" s="234">
        <f t="shared" si="8"/>
        <v>0</v>
      </c>
      <c r="DN5" s="234">
        <f t="shared" si="9"/>
        <v>0</v>
      </c>
      <c r="DO5" s="234">
        <f t="shared" si="10"/>
        <v>0</v>
      </c>
      <c r="DP5" s="234">
        <f t="shared" si="11"/>
        <v>0</v>
      </c>
      <c r="DQ5" s="234">
        <f t="shared" si="12"/>
        <v>0</v>
      </c>
      <c r="DR5" s="234">
        <f t="shared" si="13"/>
        <v>0</v>
      </c>
      <c r="DS5" s="234"/>
      <c r="DT5" s="234"/>
      <c r="DU5" s="234"/>
      <c r="DV5" s="234"/>
      <c r="DW5" s="234"/>
      <c r="DX5" s="234"/>
      <c r="DY5" s="234"/>
    </row>
    <row r="6" spans="1:526" s="179" customFormat="1" ht="15.65" x14ac:dyDescent="0.3">
      <c r="F6" s="192" t="s">
        <v>510</v>
      </c>
      <c r="G6" s="193">
        <v>12</v>
      </c>
      <c r="H6" s="194"/>
      <c r="I6" s="195"/>
      <c r="J6" s="195"/>
      <c r="K6" s="194"/>
      <c r="L6" s="196" t="s">
        <v>37</v>
      </c>
      <c r="M6" s="196" t="s">
        <v>544</v>
      </c>
      <c r="N6" s="197"/>
      <c r="O6" s="198">
        <v>217</v>
      </c>
      <c r="P6" s="200"/>
      <c r="R6" s="199"/>
      <c r="S6" s="199"/>
      <c r="V6" s="209"/>
      <c r="W6" s="225"/>
      <c r="AD6" s="196"/>
      <c r="AE6" s="194"/>
      <c r="AF6" s="195"/>
      <c r="AG6" s="195"/>
      <c r="AH6" s="200"/>
      <c r="AK6" s="195"/>
      <c r="AL6" s="195"/>
      <c r="AN6" s="180"/>
      <c r="AP6" s="201"/>
      <c r="AQ6" s="201"/>
      <c r="AR6" s="195"/>
      <c r="AS6" s="196"/>
      <c r="AT6" s="193"/>
      <c r="AU6" s="201"/>
      <c r="AV6" s="196"/>
      <c r="AW6" s="196"/>
      <c r="AX6" s="196"/>
      <c r="AY6" s="196"/>
      <c r="AZ6" s="242"/>
      <c r="BA6" s="206"/>
      <c r="BB6" s="193"/>
      <c r="BC6" s="205"/>
      <c r="BD6" s="193"/>
      <c r="BE6" s="193"/>
      <c r="BF6" s="193"/>
      <c r="BG6" s="196"/>
      <c r="BH6" s="196"/>
      <c r="BI6" s="200"/>
      <c r="BJ6" s="200"/>
      <c r="BK6" s="192"/>
      <c r="BL6" s="192"/>
      <c r="BM6" s="192"/>
      <c r="BN6" s="195"/>
      <c r="BO6" s="194"/>
      <c r="BP6" s="200"/>
      <c r="BQ6" s="200"/>
      <c r="BR6" s="200"/>
      <c r="BS6" s="196"/>
      <c r="BT6" s="195"/>
      <c r="BU6" s="194"/>
      <c r="BV6" s="195"/>
      <c r="BW6" s="195"/>
      <c r="CA6" s="192"/>
      <c r="CB6" s="192"/>
      <c r="CC6" s="192"/>
      <c r="CD6" s="200"/>
      <c r="CE6" s="194"/>
      <c r="CF6" s="200"/>
      <c r="CG6" s="195"/>
      <c r="CI6" s="196"/>
      <c r="CJ6" s="196"/>
      <c r="CK6" s="196"/>
      <c r="CR6" s="200"/>
      <c r="CS6" s="200"/>
      <c r="CV6" s="234"/>
      <c r="CW6" s="234">
        <f t="shared" si="0"/>
        <v>0</v>
      </c>
      <c r="CX6" s="234">
        <f t="shared" si="1"/>
        <v>0</v>
      </c>
      <c r="CY6" s="236"/>
      <c r="CZ6" s="236"/>
      <c r="DA6" s="240"/>
      <c r="DB6" s="234"/>
      <c r="DC6" s="240">
        <f t="shared" si="2"/>
        <v>0</v>
      </c>
      <c r="DD6" s="240">
        <f t="shared" si="3"/>
        <v>0</v>
      </c>
      <c r="DE6" s="240">
        <f t="shared" si="4"/>
        <v>0</v>
      </c>
      <c r="DF6" s="240">
        <f t="shared" si="5"/>
        <v>0</v>
      </c>
      <c r="DG6" s="240"/>
      <c r="DH6" s="246">
        <f t="shared" si="6"/>
        <v>0</v>
      </c>
      <c r="DI6" s="234">
        <f>(DH6*CX6)+(DH6*CW6/кадры!$A$1)</f>
        <v>0</v>
      </c>
      <c r="DJ6" s="234"/>
      <c r="DK6" s="234"/>
      <c r="DL6" s="234">
        <f t="shared" si="7"/>
        <v>0</v>
      </c>
      <c r="DM6" s="234">
        <f t="shared" si="8"/>
        <v>0</v>
      </c>
      <c r="DN6" s="234">
        <f t="shared" si="9"/>
        <v>0</v>
      </c>
      <c r="DO6" s="234">
        <f t="shared" si="10"/>
        <v>0</v>
      </c>
      <c r="DP6" s="234">
        <f t="shared" si="11"/>
        <v>0</v>
      </c>
      <c r="DQ6" s="234">
        <f t="shared" si="12"/>
        <v>0</v>
      </c>
      <c r="DR6" s="234">
        <f t="shared" si="13"/>
        <v>0</v>
      </c>
      <c r="DS6" s="234"/>
      <c r="DT6" s="234"/>
      <c r="DU6" s="234"/>
      <c r="DV6" s="234"/>
      <c r="DW6" s="234"/>
      <c r="DX6" s="234"/>
      <c r="DY6" s="234"/>
    </row>
    <row r="7" spans="1:526" s="178" customFormat="1" ht="313.05" x14ac:dyDescent="0.3">
      <c r="A7" s="176" t="e">
        <f ca="1">(DATEDIF(#REF!,TODAY(),"y"))+CL7</f>
        <v>#REF!</v>
      </c>
      <c r="B7" s="176"/>
      <c r="C7" s="176" t="e">
        <f ca="1">(DATEDIF(#REF!,TODAY(),"ym"))+CM7</f>
        <v>#REF!</v>
      </c>
      <c r="D7" s="176" t="e">
        <f ca="1">(DATEDIF(#REF!,TODAY(),"md"))+CN7</f>
        <v>#REF!</v>
      </c>
      <c r="E7" s="176" t="e">
        <f ca="1">IF(D7&gt;30,C7+1,C7)</f>
        <v>#REF!</v>
      </c>
      <c r="F7" s="182" t="s">
        <v>515</v>
      </c>
      <c r="G7" s="183">
        <v>37</v>
      </c>
      <c r="H7" s="184">
        <v>32384</v>
      </c>
      <c r="I7" s="185">
        <f>CG7</f>
        <v>43584</v>
      </c>
      <c r="J7" s="185" t="s">
        <v>465</v>
      </c>
      <c r="K7" s="184">
        <v>40057</v>
      </c>
      <c r="L7" s="176" t="s">
        <v>54</v>
      </c>
      <c r="M7" s="179" t="s">
        <v>546</v>
      </c>
      <c r="N7" s="185">
        <v>101</v>
      </c>
      <c r="O7" s="185">
        <v>238</v>
      </c>
      <c r="P7" s="187"/>
      <c r="Q7" s="176" t="s">
        <v>15</v>
      </c>
      <c r="R7" s="186"/>
      <c r="S7" s="186"/>
      <c r="T7" s="176"/>
      <c r="U7" s="222"/>
      <c r="V7" s="223"/>
      <c r="W7" s="225"/>
      <c r="X7" s="176"/>
      <c r="Y7" s="176"/>
      <c r="Z7" s="176"/>
      <c r="AA7" s="176"/>
      <c r="AB7" s="176"/>
      <c r="AC7" s="176"/>
      <c r="AD7" s="181"/>
      <c r="AE7" s="184">
        <v>14630</v>
      </c>
      <c r="AF7" s="185">
        <f ca="1">DATEDIF(AE7,TODAY(),"y")</f>
        <v>83</v>
      </c>
      <c r="AG7" s="185" t="s">
        <v>691</v>
      </c>
      <c r="AH7" s="187"/>
      <c r="AI7" s="176"/>
      <c r="AJ7" s="176"/>
      <c r="AK7" s="185"/>
      <c r="AL7" s="185"/>
      <c r="AM7" s="176"/>
      <c r="AN7" s="176"/>
      <c r="AO7" s="176" t="s">
        <v>485</v>
      </c>
      <c r="AP7" s="188"/>
      <c r="AQ7" s="188"/>
      <c r="AR7" s="176" t="s">
        <v>599</v>
      </c>
      <c r="AS7" s="181" t="s">
        <v>339</v>
      </c>
      <c r="AT7" s="183"/>
      <c r="AU7" s="188" t="s">
        <v>644</v>
      </c>
      <c r="AV7" s="185" t="s">
        <v>344</v>
      </c>
      <c r="AW7" s="185" t="s">
        <v>568</v>
      </c>
      <c r="AX7" s="185" t="s">
        <v>590</v>
      </c>
      <c r="AY7" s="184">
        <v>24153</v>
      </c>
      <c r="AZ7" s="243">
        <f ca="1">DATEDIF(AY7,TODAY(),"y")</f>
        <v>57</v>
      </c>
      <c r="BA7" s="182"/>
      <c r="BB7" s="207"/>
      <c r="BC7" s="189"/>
      <c r="BD7" s="183"/>
      <c r="BE7" s="183"/>
      <c r="BF7" s="183"/>
      <c r="BG7" s="181" t="s">
        <v>567</v>
      </c>
      <c r="BH7" s="181" t="s">
        <v>584</v>
      </c>
      <c r="BI7" s="187">
        <v>120</v>
      </c>
      <c r="BJ7" s="187">
        <v>2015</v>
      </c>
      <c r="BK7" s="182" t="s">
        <v>630</v>
      </c>
      <c r="BL7" s="182"/>
      <c r="BM7" s="182"/>
      <c r="BN7" s="185" t="s">
        <v>3</v>
      </c>
      <c r="BO7" s="184">
        <v>42816</v>
      </c>
      <c r="BP7" s="187"/>
      <c r="BQ7" s="187"/>
      <c r="BR7" s="187"/>
      <c r="BS7" s="181"/>
      <c r="BT7" s="185"/>
      <c r="BU7" s="184"/>
      <c r="BV7" s="185" t="str">
        <f ca="1">IF(BU7="","",DATEDIF(BU7,TODAY(),"y"))</f>
        <v/>
      </c>
      <c r="BW7" s="185"/>
      <c r="BX7" s="176"/>
      <c r="BY7" s="176"/>
      <c r="BZ7" s="176" t="s">
        <v>158</v>
      </c>
      <c r="CA7" s="182" t="s">
        <v>156</v>
      </c>
      <c r="CB7" s="182" t="s">
        <v>157</v>
      </c>
      <c r="CC7" s="182" t="s">
        <v>159</v>
      </c>
      <c r="CD7" s="187" t="s">
        <v>163</v>
      </c>
      <c r="CE7" s="184">
        <v>36403</v>
      </c>
      <c r="CF7" s="187" t="s">
        <v>853</v>
      </c>
      <c r="CG7" s="184">
        <v>43584</v>
      </c>
      <c r="CH7" s="176" t="s">
        <v>854</v>
      </c>
      <c r="CI7" s="185">
        <v>57</v>
      </c>
      <c r="CJ7" s="185">
        <v>4</v>
      </c>
      <c r="CK7" s="185">
        <v>13</v>
      </c>
      <c r="CL7" s="176">
        <v>56</v>
      </c>
      <c r="CM7" s="176">
        <v>11</v>
      </c>
      <c r="CN7" s="176">
        <v>31</v>
      </c>
      <c r="CO7" s="179" t="e">
        <f ca="1">IF(E7&gt;=12,A7+1,A7)</f>
        <v>#REF!</v>
      </c>
      <c r="CP7" s="179" t="e">
        <f ca="1">IF(E7&gt;=12,(12-E7)*-1,E7)</f>
        <v>#REF!</v>
      </c>
      <c r="CQ7" s="179" t="e">
        <f ca="1">IF(D7&gt;30,D7-30,D7)</f>
        <v>#REF!</v>
      </c>
      <c r="CR7" s="187" t="str">
        <f ca="1">DATEDIF(CE7,TODAY(),"y")&amp;"г."&amp;DATEDIF(CE7,TODAY(),"ym")&amp;"мес."&amp;DATEDIF(CE7,TODAY(),"md")&amp;"дн."</f>
        <v>24г.2мес.9дн.</v>
      </c>
      <c r="CS7" s="187"/>
      <c r="CT7" s="176"/>
      <c r="CU7" s="176"/>
      <c r="CV7" s="233"/>
      <c r="CW7" s="233">
        <f t="shared" si="0"/>
        <v>0</v>
      </c>
      <c r="CX7" s="233">
        <f t="shared" si="1"/>
        <v>0</v>
      </c>
      <c r="CY7" s="235"/>
      <c r="CZ7" s="235"/>
      <c r="DA7" s="239"/>
      <c r="DB7" s="233"/>
      <c r="DC7" s="239">
        <f t="shared" si="2"/>
        <v>0</v>
      </c>
      <c r="DD7" s="239">
        <f t="shared" si="3"/>
        <v>0</v>
      </c>
      <c r="DE7" s="239">
        <f t="shared" si="4"/>
        <v>0</v>
      </c>
      <c r="DF7" s="239">
        <f t="shared" si="5"/>
        <v>0</v>
      </c>
      <c r="DG7" s="239"/>
      <c r="DH7" s="245">
        <f t="shared" si="6"/>
        <v>0</v>
      </c>
      <c r="DI7" s="233">
        <f>(DH7*CX7)+(DH7*CW7/кадры!$A$1)</f>
        <v>0</v>
      </c>
      <c r="DJ7" s="233"/>
      <c r="DK7" s="233"/>
      <c r="DL7" s="233">
        <f t="shared" si="7"/>
        <v>0</v>
      </c>
      <c r="DM7" s="233">
        <f t="shared" si="8"/>
        <v>0</v>
      </c>
      <c r="DN7" s="233">
        <f t="shared" si="9"/>
        <v>0</v>
      </c>
      <c r="DO7" s="233">
        <f t="shared" si="10"/>
        <v>0</v>
      </c>
      <c r="DP7" s="233">
        <f t="shared" si="11"/>
        <v>0</v>
      </c>
      <c r="DQ7" s="233">
        <f t="shared" si="12"/>
        <v>0</v>
      </c>
      <c r="DR7" s="233">
        <f t="shared" ca="1" si="13"/>
        <v>0</v>
      </c>
      <c r="DS7" s="233"/>
      <c r="DT7" s="233"/>
      <c r="DU7" s="233"/>
      <c r="DV7" s="233"/>
      <c r="DW7" s="233"/>
      <c r="DX7" s="233"/>
      <c r="DY7" s="233"/>
      <c r="DZ7" s="176"/>
      <c r="EA7" s="176"/>
      <c r="EB7" s="176"/>
      <c r="EC7" s="176"/>
      <c r="ED7" s="176"/>
      <c r="EE7" s="176"/>
      <c r="EF7" s="176"/>
      <c r="EG7" s="176"/>
      <c r="EH7" s="176"/>
      <c r="EI7" s="176"/>
      <c r="EJ7" s="176"/>
      <c r="EK7" s="176"/>
      <c r="EL7" s="176"/>
      <c r="EM7" s="176"/>
      <c r="EN7" s="176"/>
      <c r="EO7" s="176"/>
      <c r="EP7" s="176"/>
      <c r="EQ7" s="176"/>
      <c r="ER7" s="176"/>
      <c r="ES7" s="176"/>
      <c r="ET7" s="176"/>
      <c r="EU7" s="176"/>
      <c r="EV7" s="176"/>
      <c r="EW7" s="176"/>
      <c r="EX7" s="176"/>
      <c r="EY7" s="176"/>
      <c r="EZ7" s="176"/>
      <c r="FA7" s="176"/>
      <c r="FB7" s="176"/>
      <c r="FC7" s="176"/>
      <c r="FD7" s="176"/>
      <c r="FE7" s="176"/>
      <c r="FF7" s="176"/>
      <c r="FG7" s="176"/>
      <c r="FH7" s="176"/>
      <c r="FI7" s="176"/>
      <c r="FJ7" s="176"/>
      <c r="FK7" s="176"/>
      <c r="FL7" s="176"/>
      <c r="FM7" s="176"/>
      <c r="FN7" s="176"/>
      <c r="FO7" s="176"/>
      <c r="FP7" s="176"/>
      <c r="FQ7" s="176"/>
      <c r="FR7" s="176"/>
      <c r="FS7" s="176"/>
      <c r="FT7" s="176"/>
      <c r="FU7" s="176"/>
      <c r="FV7" s="176"/>
      <c r="FW7" s="176"/>
      <c r="FX7" s="176"/>
      <c r="FY7" s="176"/>
      <c r="FZ7" s="176"/>
      <c r="GA7" s="176"/>
      <c r="GB7" s="176"/>
      <c r="GC7" s="176"/>
      <c r="GD7" s="176"/>
      <c r="GE7" s="176"/>
      <c r="GF7" s="176"/>
      <c r="GG7" s="176"/>
      <c r="GH7" s="176"/>
      <c r="GI7" s="176"/>
      <c r="GJ7" s="176"/>
      <c r="GK7" s="176"/>
      <c r="GL7" s="176"/>
      <c r="GM7" s="176"/>
      <c r="GN7" s="176"/>
      <c r="GO7" s="176"/>
      <c r="GP7" s="176"/>
      <c r="GQ7" s="176"/>
      <c r="GR7" s="176"/>
      <c r="GS7" s="176"/>
      <c r="GT7" s="176"/>
      <c r="GU7" s="176"/>
      <c r="GV7" s="176"/>
      <c r="GW7" s="176"/>
      <c r="GX7" s="176"/>
      <c r="GY7" s="176"/>
      <c r="GZ7" s="176"/>
      <c r="HA7" s="176"/>
      <c r="HB7" s="176"/>
      <c r="HC7" s="176"/>
      <c r="HD7" s="176"/>
      <c r="HE7" s="176"/>
      <c r="HF7" s="176"/>
      <c r="HG7" s="176"/>
      <c r="HH7" s="176"/>
      <c r="HI7" s="176"/>
      <c r="HJ7" s="176"/>
      <c r="HK7" s="176"/>
      <c r="HL7" s="176"/>
      <c r="HM7" s="176"/>
      <c r="HN7" s="176"/>
      <c r="HO7" s="176"/>
      <c r="HP7" s="176"/>
      <c r="HQ7" s="176"/>
      <c r="HR7" s="176"/>
      <c r="HS7" s="176"/>
      <c r="HT7" s="176"/>
      <c r="HU7" s="176"/>
      <c r="HV7" s="176"/>
      <c r="HW7" s="176"/>
      <c r="HX7" s="176"/>
      <c r="HY7" s="176"/>
      <c r="HZ7" s="176"/>
      <c r="IA7" s="176"/>
      <c r="IB7" s="176"/>
      <c r="IC7" s="176"/>
      <c r="ID7" s="176"/>
      <c r="IE7" s="176"/>
      <c r="IF7" s="176"/>
      <c r="IG7" s="176"/>
      <c r="IH7" s="176"/>
      <c r="II7" s="176"/>
      <c r="IJ7" s="176"/>
      <c r="IK7" s="176"/>
      <c r="IL7" s="176"/>
      <c r="IM7" s="176"/>
      <c r="IN7" s="176"/>
      <c r="IO7" s="176"/>
      <c r="IP7" s="176"/>
      <c r="IQ7" s="176"/>
      <c r="IR7" s="176"/>
      <c r="IS7" s="176"/>
      <c r="IT7" s="176"/>
      <c r="IU7" s="176"/>
      <c r="IV7" s="176"/>
      <c r="IW7" s="176"/>
      <c r="IX7" s="176"/>
      <c r="IY7" s="176"/>
      <c r="IZ7" s="176"/>
      <c r="JA7" s="176"/>
      <c r="JB7" s="176"/>
      <c r="JC7" s="176"/>
      <c r="JD7" s="176"/>
      <c r="JE7" s="176"/>
      <c r="JF7" s="176"/>
      <c r="JG7" s="176"/>
      <c r="JH7" s="176"/>
      <c r="JI7" s="176"/>
      <c r="JJ7" s="176"/>
      <c r="JK7" s="176"/>
      <c r="JL7" s="176"/>
      <c r="JM7" s="176"/>
      <c r="JN7" s="176"/>
      <c r="JO7" s="176"/>
      <c r="JP7" s="176"/>
      <c r="JQ7" s="176"/>
      <c r="JR7" s="176"/>
      <c r="JS7" s="176"/>
      <c r="JT7" s="176"/>
      <c r="JU7" s="176"/>
      <c r="JV7" s="176"/>
      <c r="JW7" s="176"/>
      <c r="JX7" s="176"/>
      <c r="JY7" s="176"/>
      <c r="JZ7" s="176"/>
      <c r="KA7" s="176"/>
      <c r="KB7" s="176"/>
      <c r="KC7" s="176"/>
      <c r="KD7" s="176"/>
      <c r="KE7" s="176"/>
      <c r="KF7" s="176"/>
      <c r="KG7" s="176"/>
      <c r="KH7" s="176"/>
      <c r="KI7" s="176"/>
      <c r="KJ7" s="176"/>
      <c r="KK7" s="176"/>
      <c r="KL7" s="176"/>
      <c r="KM7" s="176"/>
      <c r="KN7" s="176"/>
      <c r="KO7" s="176"/>
      <c r="KP7" s="176"/>
      <c r="KQ7" s="176"/>
      <c r="KR7" s="176"/>
      <c r="KS7" s="176"/>
      <c r="KT7" s="176"/>
      <c r="KU7" s="176"/>
      <c r="KV7" s="176"/>
      <c r="KW7" s="176"/>
      <c r="KX7" s="176"/>
      <c r="KY7" s="176"/>
      <c r="KZ7" s="176"/>
      <c r="LA7" s="176"/>
      <c r="LB7" s="176"/>
      <c r="LC7" s="176"/>
      <c r="LD7" s="176"/>
      <c r="LE7" s="176"/>
      <c r="LF7" s="176"/>
      <c r="LG7" s="176"/>
      <c r="LH7" s="176"/>
      <c r="LI7" s="176"/>
      <c r="LJ7" s="176"/>
      <c r="LK7" s="176"/>
      <c r="LL7" s="176"/>
      <c r="LM7" s="176"/>
      <c r="LN7" s="176"/>
      <c r="LO7" s="176"/>
      <c r="LP7" s="176"/>
      <c r="LQ7" s="176"/>
      <c r="LR7" s="176"/>
      <c r="LS7" s="176"/>
      <c r="LT7" s="176"/>
      <c r="LU7" s="176"/>
      <c r="LV7" s="176"/>
      <c r="LW7" s="176"/>
      <c r="LX7" s="176"/>
      <c r="LY7" s="176"/>
      <c r="LZ7" s="176"/>
      <c r="MA7" s="176"/>
      <c r="MB7" s="176"/>
      <c r="MC7" s="176"/>
      <c r="MD7" s="176"/>
      <c r="ME7" s="176"/>
      <c r="MF7" s="176"/>
      <c r="MG7" s="176"/>
      <c r="MH7" s="176"/>
      <c r="MI7" s="176"/>
      <c r="MJ7" s="176"/>
      <c r="MK7" s="176"/>
      <c r="ML7" s="176"/>
      <c r="MM7" s="176"/>
      <c r="MN7" s="176"/>
      <c r="MO7" s="176"/>
      <c r="MP7" s="176"/>
      <c r="MQ7" s="176"/>
      <c r="MR7" s="176"/>
      <c r="MS7" s="176"/>
      <c r="MT7" s="176"/>
      <c r="MU7" s="176"/>
      <c r="MV7" s="176"/>
      <c r="MW7" s="176"/>
      <c r="MX7" s="176"/>
      <c r="MY7" s="176"/>
      <c r="MZ7" s="176"/>
      <c r="NA7" s="176"/>
      <c r="NB7" s="176"/>
      <c r="NC7" s="176"/>
      <c r="ND7" s="176"/>
      <c r="NE7" s="176"/>
      <c r="NF7" s="176"/>
      <c r="NG7" s="176"/>
      <c r="NH7" s="176"/>
      <c r="NI7" s="176"/>
      <c r="NJ7" s="176"/>
      <c r="NK7" s="176"/>
      <c r="NL7" s="176"/>
      <c r="NM7" s="176"/>
      <c r="NN7" s="176"/>
      <c r="NO7" s="176"/>
      <c r="NP7" s="176"/>
      <c r="NQ7" s="176"/>
      <c r="NR7" s="176"/>
      <c r="NS7" s="176"/>
      <c r="NT7" s="176"/>
      <c r="NU7" s="176"/>
      <c r="NV7" s="176"/>
      <c r="NW7" s="176"/>
      <c r="NX7" s="176"/>
      <c r="NY7" s="176"/>
      <c r="NZ7" s="176"/>
      <c r="OA7" s="176"/>
      <c r="OB7" s="176"/>
      <c r="OC7" s="176"/>
      <c r="OD7" s="176"/>
      <c r="OE7" s="176"/>
      <c r="OF7" s="176"/>
      <c r="OG7" s="176"/>
      <c r="OH7" s="176"/>
      <c r="OI7" s="176"/>
      <c r="OJ7" s="176"/>
      <c r="OK7" s="176"/>
      <c r="OL7" s="176"/>
      <c r="OM7" s="176"/>
      <c r="ON7" s="176"/>
      <c r="OO7" s="176"/>
      <c r="OP7" s="176"/>
      <c r="OQ7" s="176"/>
      <c r="OR7" s="176"/>
      <c r="OS7" s="176"/>
      <c r="OT7" s="176"/>
      <c r="OU7" s="176"/>
      <c r="OV7" s="176"/>
      <c r="OW7" s="176"/>
      <c r="OX7" s="176"/>
      <c r="OY7" s="176"/>
      <c r="OZ7" s="176"/>
      <c r="PA7" s="176"/>
      <c r="PB7" s="176"/>
      <c r="PC7" s="176"/>
      <c r="PD7" s="176"/>
      <c r="PE7" s="176"/>
      <c r="PF7" s="176"/>
      <c r="PG7" s="176"/>
      <c r="PH7" s="176"/>
      <c r="PI7" s="176"/>
      <c r="PJ7" s="176"/>
      <c r="PK7" s="176"/>
      <c r="PL7" s="176"/>
      <c r="PM7" s="176"/>
      <c r="PN7" s="176"/>
      <c r="PO7" s="176"/>
      <c r="PP7" s="176"/>
      <c r="PQ7" s="176"/>
      <c r="PR7" s="176"/>
      <c r="PS7" s="176"/>
      <c r="PT7" s="176"/>
      <c r="PU7" s="176"/>
      <c r="PV7" s="176"/>
      <c r="PW7" s="176"/>
      <c r="PX7" s="176"/>
      <c r="PY7" s="176"/>
      <c r="PZ7" s="176"/>
      <c r="QA7" s="176"/>
      <c r="QB7" s="176"/>
      <c r="QC7" s="176"/>
      <c r="QD7" s="176"/>
      <c r="QE7" s="176"/>
      <c r="QF7" s="176"/>
      <c r="QG7" s="176"/>
      <c r="QH7" s="176"/>
      <c r="QI7" s="176"/>
      <c r="QJ7" s="176"/>
      <c r="QK7" s="176"/>
      <c r="QL7" s="176"/>
      <c r="QM7" s="176"/>
      <c r="QN7" s="176"/>
      <c r="QO7" s="176"/>
      <c r="QP7" s="176"/>
      <c r="QQ7" s="176"/>
      <c r="QR7" s="176"/>
      <c r="QS7" s="176"/>
      <c r="QT7" s="176"/>
      <c r="QU7" s="176"/>
      <c r="QV7" s="176"/>
      <c r="QW7" s="176"/>
      <c r="QX7" s="176"/>
      <c r="QY7" s="176"/>
      <c r="QZ7" s="176"/>
      <c r="RA7" s="176"/>
      <c r="RB7" s="176"/>
      <c r="RC7" s="176"/>
      <c r="RD7" s="176"/>
      <c r="RE7" s="176"/>
      <c r="RF7" s="176"/>
      <c r="RG7" s="176"/>
      <c r="RH7" s="176"/>
      <c r="RI7" s="176"/>
      <c r="RJ7" s="176"/>
      <c r="RK7" s="176"/>
      <c r="RL7" s="176"/>
      <c r="RM7" s="176"/>
      <c r="RN7" s="176"/>
      <c r="RO7" s="176"/>
      <c r="RP7" s="176"/>
      <c r="RQ7" s="176"/>
      <c r="RR7" s="176"/>
      <c r="RS7" s="176"/>
      <c r="RT7" s="176"/>
      <c r="RU7" s="176"/>
      <c r="RV7" s="176"/>
      <c r="RW7" s="176"/>
      <c r="RX7" s="176"/>
      <c r="RY7" s="176"/>
      <c r="RZ7" s="176"/>
      <c r="SA7" s="176"/>
      <c r="SB7" s="176"/>
      <c r="SC7" s="176"/>
      <c r="SD7" s="176"/>
      <c r="SE7" s="176"/>
      <c r="SF7" s="176"/>
      <c r="SG7" s="176"/>
      <c r="SH7" s="176"/>
      <c r="SI7" s="176"/>
      <c r="SJ7" s="176"/>
      <c r="SK7" s="176"/>
      <c r="SL7" s="176"/>
      <c r="SM7" s="176"/>
      <c r="SN7" s="176"/>
      <c r="SO7" s="176"/>
      <c r="SP7" s="176"/>
      <c r="SQ7" s="176"/>
      <c r="SR7" s="176"/>
      <c r="SS7" s="176"/>
      <c r="ST7" s="176"/>
      <c r="SU7" s="176"/>
      <c r="SV7" s="176"/>
      <c r="SW7" s="176"/>
      <c r="SX7" s="176"/>
      <c r="SY7" s="176"/>
      <c r="SZ7" s="176"/>
      <c r="TA7" s="176"/>
      <c r="TB7" s="176"/>
      <c r="TC7" s="176"/>
      <c r="TD7" s="176"/>
      <c r="TE7" s="176"/>
      <c r="TF7" s="176"/>
    </row>
    <row r="8" spans="1:526" s="176" customFormat="1" ht="62.65" x14ac:dyDescent="0.3">
      <c r="A8" s="179"/>
      <c r="B8" s="179"/>
      <c r="C8" s="179"/>
      <c r="D8" s="179"/>
      <c r="E8" s="179"/>
      <c r="F8" s="192" t="s">
        <v>515</v>
      </c>
      <c r="G8" s="193">
        <v>37</v>
      </c>
      <c r="H8" s="194"/>
      <c r="I8" s="194"/>
      <c r="J8" s="195"/>
      <c r="K8" s="194"/>
      <c r="L8" s="196" t="s">
        <v>55</v>
      </c>
      <c r="M8" s="196" t="s">
        <v>546</v>
      </c>
      <c r="N8" s="197"/>
      <c r="O8" s="198">
        <v>238</v>
      </c>
      <c r="P8" s="200"/>
      <c r="Q8" s="179"/>
      <c r="R8" s="199"/>
      <c r="S8" s="199"/>
      <c r="T8" s="179"/>
      <c r="U8" s="179"/>
      <c r="V8" s="209"/>
      <c r="W8" s="225"/>
      <c r="X8" s="179"/>
      <c r="Y8" s="179"/>
      <c r="Z8" s="179"/>
      <c r="AA8" s="179"/>
      <c r="AB8" s="179"/>
      <c r="AC8" s="179"/>
      <c r="AD8" s="196"/>
      <c r="AE8" s="194"/>
      <c r="AF8" s="195"/>
      <c r="AG8" s="195"/>
      <c r="AH8" s="200"/>
      <c r="AI8" s="179"/>
      <c r="AJ8" s="179"/>
      <c r="AK8" s="195"/>
      <c r="AL8" s="195"/>
      <c r="AM8" s="179"/>
      <c r="AN8" s="179"/>
      <c r="AO8" s="179"/>
      <c r="AP8" s="201"/>
      <c r="AQ8" s="201"/>
      <c r="AR8" s="195"/>
      <c r="AS8" s="196"/>
      <c r="AT8" s="193"/>
      <c r="AU8" s="201"/>
      <c r="AV8" s="196"/>
      <c r="AW8" s="196"/>
      <c r="AX8" s="196"/>
      <c r="AY8" s="196"/>
      <c r="AZ8" s="242"/>
      <c r="BA8" s="206"/>
      <c r="BB8" s="193"/>
      <c r="BC8" s="205"/>
      <c r="BD8" s="193"/>
      <c r="BE8" s="193"/>
      <c r="BF8" s="193"/>
      <c r="BG8" s="196"/>
      <c r="BH8" s="196"/>
      <c r="BI8" s="200"/>
      <c r="BJ8" s="200"/>
      <c r="BK8" s="192"/>
      <c r="BL8" s="192"/>
      <c r="BM8" s="192"/>
      <c r="BN8" s="204"/>
      <c r="BO8" s="194"/>
      <c r="BP8" s="200"/>
      <c r="BQ8" s="200"/>
      <c r="BR8" s="200"/>
      <c r="BS8" s="196"/>
      <c r="BT8" s="195"/>
      <c r="BU8" s="194"/>
      <c r="BV8" s="195"/>
      <c r="BW8" s="195"/>
      <c r="BX8" s="179"/>
      <c r="BY8" s="179"/>
      <c r="BZ8" s="179" t="s">
        <v>162</v>
      </c>
      <c r="CA8" s="192"/>
      <c r="CB8" s="192"/>
      <c r="CC8" s="192"/>
      <c r="CD8" s="200"/>
      <c r="CE8" s="194"/>
      <c r="CF8" s="200"/>
      <c r="CG8" s="195"/>
      <c r="CH8" s="179"/>
      <c r="CI8" s="196"/>
      <c r="CJ8" s="196"/>
      <c r="CK8" s="196"/>
      <c r="CL8" s="179"/>
      <c r="CM8" s="179"/>
      <c r="CN8" s="179"/>
      <c r="CO8" s="179"/>
      <c r="CP8" s="179"/>
      <c r="CQ8" s="179"/>
      <c r="CR8" s="200"/>
      <c r="CS8" s="200"/>
      <c r="CT8" s="179"/>
      <c r="CU8" s="179"/>
      <c r="CV8" s="234"/>
      <c r="CW8" s="234">
        <f t="shared" si="0"/>
        <v>0</v>
      </c>
      <c r="CX8" s="234">
        <f t="shared" si="1"/>
        <v>0</v>
      </c>
      <c r="CY8" s="236"/>
      <c r="CZ8" s="236"/>
      <c r="DA8" s="240"/>
      <c r="DB8" s="234"/>
      <c r="DC8" s="240">
        <f t="shared" si="2"/>
        <v>0</v>
      </c>
      <c r="DD8" s="240">
        <f t="shared" si="3"/>
        <v>0</v>
      </c>
      <c r="DE8" s="240">
        <f t="shared" si="4"/>
        <v>0</v>
      </c>
      <c r="DF8" s="240">
        <f t="shared" si="5"/>
        <v>0</v>
      </c>
      <c r="DG8" s="240"/>
      <c r="DH8" s="246">
        <f t="shared" si="6"/>
        <v>0</v>
      </c>
      <c r="DI8" s="234">
        <f>(DH8*CX8)+(DH8*CW8/кадры!$A$1)</f>
        <v>0</v>
      </c>
      <c r="DJ8" s="234"/>
      <c r="DK8" s="234"/>
      <c r="DL8" s="234">
        <f t="shared" si="7"/>
        <v>0</v>
      </c>
      <c r="DM8" s="234">
        <f t="shared" si="8"/>
        <v>0</v>
      </c>
      <c r="DN8" s="234">
        <f t="shared" si="9"/>
        <v>0</v>
      </c>
      <c r="DO8" s="234">
        <f t="shared" si="10"/>
        <v>0</v>
      </c>
      <c r="DP8" s="234">
        <f t="shared" si="11"/>
        <v>0</v>
      </c>
      <c r="DQ8" s="234">
        <f t="shared" si="12"/>
        <v>0</v>
      </c>
      <c r="DR8" s="234">
        <f t="shared" si="13"/>
        <v>0</v>
      </c>
      <c r="DS8" s="234"/>
      <c r="DT8" s="234"/>
      <c r="DU8" s="234"/>
      <c r="DV8" s="234"/>
      <c r="DW8" s="234"/>
      <c r="DX8" s="234"/>
      <c r="DY8" s="234"/>
      <c r="DZ8" s="179"/>
      <c r="EA8" s="179"/>
      <c r="EB8" s="179"/>
      <c r="EC8" s="179"/>
      <c r="ED8" s="179"/>
      <c r="EE8" s="179"/>
      <c r="EF8" s="179"/>
      <c r="EG8" s="179"/>
      <c r="EH8" s="179"/>
      <c r="EI8" s="179"/>
      <c r="EJ8" s="179"/>
      <c r="EK8" s="179"/>
      <c r="EL8" s="179"/>
      <c r="EM8" s="179"/>
      <c r="EN8" s="179"/>
      <c r="EO8" s="179"/>
      <c r="EP8" s="179"/>
      <c r="EQ8" s="179"/>
      <c r="ER8" s="179"/>
      <c r="ES8" s="179"/>
      <c r="ET8" s="179"/>
      <c r="EU8" s="179"/>
      <c r="EV8" s="179"/>
      <c r="EW8" s="179"/>
      <c r="EX8" s="179"/>
      <c r="EY8" s="179"/>
      <c r="EZ8" s="179"/>
      <c r="FA8" s="179"/>
      <c r="FB8" s="179"/>
      <c r="FC8" s="179"/>
      <c r="FD8" s="179"/>
      <c r="FE8" s="179"/>
      <c r="FF8" s="179"/>
      <c r="FG8" s="179"/>
      <c r="FH8" s="179"/>
      <c r="FI8" s="179"/>
      <c r="FJ8" s="179"/>
      <c r="FK8" s="179"/>
      <c r="FL8" s="179"/>
      <c r="FM8" s="179"/>
      <c r="FN8" s="179"/>
      <c r="FO8" s="179"/>
      <c r="FP8" s="179"/>
      <c r="FQ8" s="179"/>
      <c r="FR8" s="179"/>
      <c r="FS8" s="179"/>
      <c r="FT8" s="179"/>
      <c r="FU8" s="179"/>
      <c r="FV8" s="179"/>
      <c r="FW8" s="179"/>
      <c r="FX8" s="179"/>
      <c r="FY8" s="179"/>
      <c r="FZ8" s="179"/>
      <c r="GA8" s="179"/>
      <c r="GB8" s="179"/>
      <c r="GC8" s="179"/>
      <c r="GD8" s="179"/>
      <c r="GE8" s="179"/>
      <c r="GF8" s="179"/>
      <c r="GG8" s="179"/>
      <c r="GH8" s="179"/>
      <c r="GI8" s="179"/>
      <c r="GJ8" s="179"/>
      <c r="GK8" s="179"/>
      <c r="GL8" s="179"/>
      <c r="GM8" s="179"/>
      <c r="GN8" s="179"/>
      <c r="GO8" s="179"/>
      <c r="GP8" s="179"/>
      <c r="GQ8" s="179"/>
      <c r="GR8" s="179"/>
      <c r="GS8" s="179"/>
      <c r="GT8" s="179"/>
      <c r="GU8" s="179"/>
      <c r="GV8" s="179"/>
      <c r="GW8" s="179"/>
      <c r="GX8" s="179"/>
      <c r="GY8" s="179"/>
      <c r="GZ8" s="179"/>
      <c r="HA8" s="179"/>
      <c r="HB8" s="179"/>
      <c r="HC8" s="179"/>
      <c r="HD8" s="179"/>
      <c r="HE8" s="179"/>
      <c r="HF8" s="179"/>
      <c r="HG8" s="179"/>
      <c r="HH8" s="179"/>
      <c r="HI8" s="179"/>
      <c r="HJ8" s="179"/>
      <c r="HK8" s="179"/>
      <c r="HL8" s="179"/>
      <c r="HM8" s="179"/>
      <c r="HN8" s="179"/>
      <c r="HO8" s="179"/>
      <c r="HP8" s="179"/>
      <c r="HQ8" s="179"/>
      <c r="HR8" s="179"/>
      <c r="HS8" s="179"/>
      <c r="HT8" s="179"/>
      <c r="HU8" s="179"/>
      <c r="HV8" s="179"/>
      <c r="HW8" s="179"/>
      <c r="HX8" s="179"/>
      <c r="HY8" s="179"/>
      <c r="HZ8" s="179"/>
      <c r="IA8" s="179"/>
      <c r="IB8" s="179"/>
      <c r="IC8" s="179"/>
      <c r="ID8" s="179"/>
      <c r="IE8" s="179"/>
      <c r="IF8" s="179"/>
      <c r="IG8" s="179"/>
      <c r="IH8" s="179"/>
      <c r="II8" s="179"/>
      <c r="IJ8" s="179"/>
      <c r="IK8" s="179"/>
      <c r="IL8" s="179"/>
      <c r="IM8" s="179"/>
      <c r="IN8" s="179"/>
      <c r="IO8" s="179"/>
      <c r="IP8" s="179"/>
      <c r="IQ8" s="179"/>
      <c r="IR8" s="179"/>
      <c r="IS8" s="179"/>
      <c r="IT8" s="179"/>
      <c r="IU8" s="179"/>
      <c r="IV8" s="179"/>
      <c r="IW8" s="179"/>
      <c r="IX8" s="179"/>
      <c r="IY8" s="179"/>
      <c r="IZ8" s="179"/>
      <c r="JA8" s="179"/>
      <c r="JB8" s="179"/>
      <c r="JC8" s="179"/>
      <c r="JD8" s="179"/>
      <c r="JE8" s="179"/>
      <c r="JF8" s="179"/>
      <c r="JG8" s="179"/>
      <c r="JH8" s="179"/>
      <c r="JI8" s="179"/>
      <c r="JJ8" s="179"/>
      <c r="JK8" s="179"/>
      <c r="JL8" s="179"/>
      <c r="JM8" s="179"/>
      <c r="JN8" s="179"/>
      <c r="JO8" s="179"/>
      <c r="JP8" s="179"/>
      <c r="JQ8" s="179"/>
      <c r="JR8" s="179"/>
      <c r="JS8" s="179"/>
      <c r="JT8" s="179"/>
      <c r="JU8" s="179"/>
      <c r="JV8" s="179"/>
      <c r="JW8" s="179"/>
      <c r="JX8" s="179"/>
      <c r="JY8" s="179"/>
      <c r="JZ8" s="179"/>
      <c r="KA8" s="179"/>
      <c r="KB8" s="179"/>
      <c r="KC8" s="179"/>
      <c r="KD8" s="179"/>
      <c r="KE8" s="179"/>
      <c r="KF8" s="179"/>
      <c r="KG8" s="179"/>
      <c r="KH8" s="179"/>
      <c r="KI8" s="179"/>
      <c r="KJ8" s="179"/>
      <c r="KK8" s="179"/>
      <c r="KL8" s="179"/>
      <c r="KM8" s="179"/>
      <c r="KN8" s="179"/>
      <c r="KO8" s="179"/>
      <c r="KP8" s="179"/>
      <c r="KQ8" s="179"/>
      <c r="KR8" s="179"/>
      <c r="KS8" s="179"/>
      <c r="KT8" s="179"/>
      <c r="KU8" s="179"/>
      <c r="KV8" s="179"/>
      <c r="KW8" s="179"/>
      <c r="KX8" s="179"/>
      <c r="KY8" s="179"/>
      <c r="KZ8" s="179"/>
      <c r="LA8" s="179"/>
      <c r="LB8" s="179"/>
      <c r="LC8" s="179"/>
      <c r="LD8" s="179"/>
      <c r="LE8" s="179"/>
      <c r="LF8" s="179"/>
      <c r="LG8" s="179"/>
      <c r="LH8" s="179"/>
      <c r="LI8" s="179"/>
      <c r="LJ8" s="179"/>
      <c r="LK8" s="179"/>
      <c r="LL8" s="179"/>
      <c r="LM8" s="179"/>
      <c r="LN8" s="179"/>
      <c r="LO8" s="179"/>
      <c r="LP8" s="179"/>
      <c r="LQ8" s="179"/>
      <c r="LR8" s="179"/>
      <c r="LS8" s="179"/>
      <c r="LT8" s="179"/>
      <c r="LU8" s="179"/>
      <c r="LV8" s="179"/>
      <c r="LW8" s="179"/>
      <c r="LX8" s="179"/>
      <c r="LY8" s="179"/>
      <c r="LZ8" s="179"/>
      <c r="MA8" s="179"/>
      <c r="MB8" s="179"/>
      <c r="MC8" s="179"/>
      <c r="MD8" s="179"/>
      <c r="ME8" s="179"/>
      <c r="MF8" s="179"/>
      <c r="MG8" s="179"/>
      <c r="MH8" s="179"/>
      <c r="MI8" s="179"/>
      <c r="MJ8" s="179"/>
      <c r="MK8" s="179"/>
      <c r="ML8" s="179"/>
      <c r="MM8" s="179"/>
      <c r="MN8" s="179"/>
      <c r="MO8" s="179"/>
      <c r="MP8" s="179"/>
      <c r="MQ8" s="179"/>
      <c r="MR8" s="179"/>
      <c r="MS8" s="179"/>
      <c r="MT8" s="179"/>
      <c r="MU8" s="179"/>
      <c r="MV8" s="179"/>
      <c r="MW8" s="179"/>
      <c r="MX8" s="179"/>
      <c r="MY8" s="179"/>
      <c r="MZ8" s="179"/>
      <c r="NA8" s="179"/>
      <c r="NB8" s="179"/>
      <c r="NC8" s="179"/>
      <c r="ND8" s="179"/>
      <c r="NE8" s="179"/>
      <c r="NF8" s="179"/>
      <c r="NG8" s="179"/>
      <c r="NH8" s="179"/>
      <c r="NI8" s="179"/>
      <c r="NJ8" s="179"/>
      <c r="NK8" s="179"/>
      <c r="NL8" s="179"/>
      <c r="NM8" s="179"/>
      <c r="NN8" s="179"/>
      <c r="NO8" s="179"/>
      <c r="NP8" s="179"/>
      <c r="NQ8" s="179"/>
      <c r="NR8" s="179"/>
      <c r="NS8" s="179"/>
      <c r="NT8" s="179"/>
      <c r="NU8" s="179"/>
      <c r="NV8" s="179"/>
      <c r="NW8" s="179"/>
      <c r="NX8" s="179"/>
      <c r="NY8" s="179"/>
      <c r="NZ8" s="179"/>
      <c r="OA8" s="179"/>
      <c r="OB8" s="179"/>
      <c r="OC8" s="179"/>
      <c r="OD8" s="179"/>
      <c r="OE8" s="179"/>
      <c r="OF8" s="179"/>
      <c r="OG8" s="179"/>
      <c r="OH8" s="179"/>
      <c r="OI8" s="179"/>
      <c r="OJ8" s="179"/>
      <c r="OK8" s="179"/>
      <c r="OL8" s="179"/>
      <c r="OM8" s="179"/>
      <c r="ON8" s="179"/>
      <c r="OO8" s="179"/>
      <c r="OP8" s="179"/>
      <c r="OQ8" s="179"/>
      <c r="OR8" s="179"/>
      <c r="OS8" s="179"/>
      <c r="OT8" s="179"/>
      <c r="OU8" s="179"/>
      <c r="OV8" s="179"/>
      <c r="OW8" s="179"/>
      <c r="OX8" s="179"/>
      <c r="OY8" s="179"/>
      <c r="OZ8" s="179"/>
      <c r="PA8" s="179"/>
      <c r="PB8" s="179"/>
      <c r="PC8" s="179"/>
      <c r="PD8" s="179"/>
      <c r="PE8" s="179"/>
      <c r="PF8" s="179"/>
      <c r="PG8" s="179"/>
      <c r="PH8" s="179"/>
      <c r="PI8" s="179"/>
      <c r="PJ8" s="179"/>
      <c r="PK8" s="179"/>
      <c r="PL8" s="179"/>
      <c r="PM8" s="179"/>
      <c r="PN8" s="179"/>
      <c r="PO8" s="179"/>
      <c r="PP8" s="179"/>
      <c r="PQ8" s="179"/>
      <c r="PR8" s="179"/>
      <c r="PS8" s="179"/>
      <c r="PT8" s="179"/>
      <c r="PU8" s="179"/>
      <c r="PV8" s="179"/>
      <c r="PW8" s="179"/>
      <c r="PX8" s="179"/>
      <c r="PY8" s="179"/>
      <c r="PZ8" s="179"/>
      <c r="QA8" s="179"/>
      <c r="QB8" s="179"/>
      <c r="QC8" s="179"/>
      <c r="QD8" s="179"/>
      <c r="QE8" s="179"/>
      <c r="QF8" s="179"/>
      <c r="QG8" s="179"/>
      <c r="QH8" s="179"/>
      <c r="QI8" s="179"/>
      <c r="QJ8" s="179"/>
      <c r="QK8" s="179"/>
      <c r="QL8" s="179"/>
      <c r="QM8" s="179"/>
      <c r="QN8" s="179"/>
      <c r="QO8" s="179"/>
      <c r="QP8" s="179"/>
      <c r="QQ8" s="179"/>
      <c r="QR8" s="179"/>
      <c r="QS8" s="179"/>
      <c r="QT8" s="179"/>
      <c r="QU8" s="179"/>
      <c r="QV8" s="179"/>
      <c r="QW8" s="179"/>
      <c r="QX8" s="179"/>
      <c r="QY8" s="179"/>
      <c r="QZ8" s="179"/>
      <c r="RA8" s="179"/>
      <c r="RB8" s="179"/>
      <c r="RC8" s="179"/>
      <c r="RD8" s="179"/>
      <c r="RE8" s="179"/>
      <c r="RF8" s="179"/>
      <c r="RG8" s="179"/>
      <c r="RH8" s="179"/>
      <c r="RI8" s="179"/>
      <c r="RJ8" s="179"/>
      <c r="RK8" s="179"/>
      <c r="RL8" s="179"/>
      <c r="RM8" s="179"/>
      <c r="RN8" s="179"/>
      <c r="RO8" s="179"/>
      <c r="RP8" s="179"/>
      <c r="RQ8" s="179"/>
      <c r="RR8" s="179"/>
      <c r="RS8" s="179"/>
      <c r="RT8" s="179"/>
      <c r="RU8" s="179"/>
      <c r="RV8" s="179"/>
      <c r="RW8" s="179"/>
      <c r="RX8" s="179"/>
      <c r="RY8" s="179"/>
      <c r="RZ8" s="179"/>
      <c r="SA8" s="179"/>
      <c r="SB8" s="179"/>
      <c r="SC8" s="179"/>
      <c r="SD8" s="179"/>
      <c r="SE8" s="179"/>
      <c r="SF8" s="179"/>
      <c r="SG8" s="179"/>
      <c r="SH8" s="179"/>
      <c r="SI8" s="179"/>
      <c r="SJ8" s="179"/>
      <c r="SK8" s="179"/>
      <c r="SL8" s="179"/>
      <c r="SM8" s="179"/>
      <c r="SN8" s="179"/>
      <c r="SO8" s="179"/>
      <c r="SP8" s="179"/>
      <c r="SQ8" s="179"/>
      <c r="SR8" s="179"/>
      <c r="SS8" s="179"/>
      <c r="ST8" s="179"/>
      <c r="SU8" s="179"/>
      <c r="SV8" s="179"/>
      <c r="SW8" s="179"/>
      <c r="SX8" s="179"/>
      <c r="SY8" s="179"/>
      <c r="SZ8" s="179"/>
      <c r="TA8" s="179"/>
      <c r="TB8" s="179"/>
      <c r="TC8" s="179"/>
      <c r="TD8" s="179"/>
      <c r="TE8" s="179"/>
      <c r="TF8" s="179"/>
    </row>
    <row r="9" spans="1:526" s="179" customFormat="1" ht="15.65" x14ac:dyDescent="0.3">
      <c r="F9" s="192" t="s">
        <v>515</v>
      </c>
      <c r="G9" s="193">
        <v>37</v>
      </c>
      <c r="H9" s="194"/>
      <c r="I9" s="195"/>
      <c r="J9" s="195"/>
      <c r="K9" s="194"/>
      <c r="L9" s="196" t="s">
        <v>10</v>
      </c>
      <c r="M9" s="196" t="s">
        <v>546</v>
      </c>
      <c r="N9" s="197"/>
      <c r="O9" s="198">
        <v>238</v>
      </c>
      <c r="P9" s="200"/>
      <c r="V9" s="209"/>
      <c r="W9" s="225"/>
      <c r="AH9" s="200"/>
      <c r="AK9" s="195"/>
      <c r="AL9" s="195"/>
      <c r="AS9" s="196"/>
      <c r="AT9" s="193"/>
      <c r="AZ9" s="242"/>
      <c r="BA9" s="201"/>
      <c r="BB9" s="193"/>
      <c r="BC9" s="205"/>
      <c r="BD9" s="193"/>
      <c r="BE9" s="193"/>
      <c r="BF9" s="193"/>
      <c r="BG9" s="196"/>
      <c r="BH9" s="196"/>
      <c r="BI9" s="200"/>
      <c r="BJ9" s="200"/>
      <c r="BK9" s="192"/>
      <c r="BL9" s="192"/>
      <c r="BM9" s="192"/>
      <c r="BP9" s="200"/>
      <c r="BQ9" s="200"/>
      <c r="BR9" s="200"/>
      <c r="BS9" s="196"/>
      <c r="BU9" s="212"/>
      <c r="CA9" s="192"/>
      <c r="CB9" s="192"/>
      <c r="CC9" s="192"/>
      <c r="CD9" s="200"/>
      <c r="CE9" s="194"/>
      <c r="CF9" s="200"/>
      <c r="CG9" s="195"/>
      <c r="CR9" s="200"/>
      <c r="CS9" s="200"/>
      <c r="CV9" s="224"/>
      <c r="CW9" s="224">
        <f t="shared" si="0"/>
        <v>0</v>
      </c>
      <c r="CX9" s="224">
        <f t="shared" si="1"/>
        <v>0</v>
      </c>
      <c r="CY9" s="237"/>
      <c r="CZ9" s="237"/>
      <c r="DA9" s="241"/>
      <c r="DB9" s="224"/>
      <c r="DC9" s="241">
        <f t="shared" si="2"/>
        <v>0</v>
      </c>
      <c r="DD9" s="241">
        <f t="shared" si="3"/>
        <v>0</v>
      </c>
      <c r="DE9" s="241">
        <f t="shared" si="4"/>
        <v>0</v>
      </c>
      <c r="DF9" s="241">
        <f t="shared" si="5"/>
        <v>0</v>
      </c>
      <c r="DG9" s="241"/>
      <c r="DH9" s="247">
        <f t="shared" si="6"/>
        <v>0</v>
      </c>
      <c r="DI9" s="224">
        <f>(DH9*CX9)+(DH9*CW9/кадры!$A$1)</f>
        <v>0</v>
      </c>
      <c r="DJ9" s="224"/>
      <c r="DK9" s="224"/>
      <c r="DL9" s="224">
        <f t="shared" si="7"/>
        <v>0</v>
      </c>
      <c r="DM9" s="224">
        <f t="shared" si="8"/>
        <v>0</v>
      </c>
      <c r="DN9" s="224">
        <f t="shared" si="9"/>
        <v>0</v>
      </c>
      <c r="DO9" s="224">
        <f t="shared" si="10"/>
        <v>0</v>
      </c>
      <c r="DP9" s="224">
        <f t="shared" si="11"/>
        <v>0</v>
      </c>
      <c r="DQ9" s="224">
        <f t="shared" si="12"/>
        <v>0</v>
      </c>
      <c r="DR9" s="224">
        <f t="shared" si="13"/>
        <v>0</v>
      </c>
      <c r="DS9" s="224"/>
      <c r="DT9" s="224"/>
      <c r="DU9" s="224"/>
      <c r="DV9" s="224"/>
      <c r="DW9" s="224"/>
      <c r="DX9" s="224"/>
      <c r="DY9" s="224"/>
    </row>
    <row r="10" spans="1:526" s="178" customFormat="1" ht="93.95" x14ac:dyDescent="0.3">
      <c r="A10" s="176" t="e">
        <f ca="1">(DATEDIF(#REF!,TODAY(),"y"))+CL10</f>
        <v>#REF!</v>
      </c>
      <c r="B10" s="176"/>
      <c r="C10" s="176" t="e">
        <f ca="1">(DATEDIF(#REF!,TODAY(),"ym"))+CM10</f>
        <v>#REF!</v>
      </c>
      <c r="D10" s="176" t="e">
        <f ca="1">(DATEDIF(#REF!,TODAY(),"md"))+CN10</f>
        <v>#REF!</v>
      </c>
      <c r="E10" s="176" t="e">
        <f ca="1">IF(D10&gt;30,C10+1,C10)</f>
        <v>#REF!</v>
      </c>
      <c r="F10" s="182">
        <v>22</v>
      </c>
      <c r="G10" s="183">
        <v>43</v>
      </c>
      <c r="H10" s="184">
        <v>42983</v>
      </c>
      <c r="I10" s="184">
        <f>CG10</f>
        <v>43343</v>
      </c>
      <c r="J10" s="185">
        <v>272</v>
      </c>
      <c r="K10" s="184"/>
      <c r="L10" s="176" t="s">
        <v>60</v>
      </c>
      <c r="M10" s="179" t="s">
        <v>547</v>
      </c>
      <c r="N10" s="185">
        <v>101</v>
      </c>
      <c r="O10" s="185">
        <v>243</v>
      </c>
      <c r="P10" s="187"/>
      <c r="Q10" s="176" t="s">
        <v>15</v>
      </c>
      <c r="R10" s="186"/>
      <c r="S10" s="186"/>
      <c r="T10" s="176"/>
      <c r="U10" s="222"/>
      <c r="V10" s="223"/>
      <c r="W10" s="225"/>
      <c r="X10" s="176"/>
      <c r="Y10" s="176"/>
      <c r="Z10" s="176"/>
      <c r="AA10" s="176"/>
      <c r="AB10" s="176"/>
      <c r="AC10" s="176"/>
      <c r="AD10" s="181"/>
      <c r="AE10" s="184">
        <v>30448</v>
      </c>
      <c r="AF10" s="185">
        <f ca="1">DATEDIF(AE10,TODAY(),"y")</f>
        <v>40</v>
      </c>
      <c r="AG10" s="185" t="s">
        <v>691</v>
      </c>
      <c r="AH10" s="187"/>
      <c r="AI10" s="176"/>
      <c r="AJ10" s="176"/>
      <c r="AK10" s="185"/>
      <c r="AL10" s="185"/>
      <c r="AM10" s="176"/>
      <c r="AN10" s="176"/>
      <c r="AO10" s="176" t="s">
        <v>490</v>
      </c>
      <c r="AP10" s="188"/>
      <c r="AQ10" s="188"/>
      <c r="AR10" s="185"/>
      <c r="AS10" s="181" t="s">
        <v>339</v>
      </c>
      <c r="AT10" s="183"/>
      <c r="AU10" s="188"/>
      <c r="AV10" s="185" t="s">
        <v>340</v>
      </c>
      <c r="AW10" s="185"/>
      <c r="AX10" s="185"/>
      <c r="AY10" s="185"/>
      <c r="AZ10" s="243"/>
      <c r="BA10" s="182"/>
      <c r="BB10" s="183"/>
      <c r="BC10" s="189"/>
      <c r="BD10" s="183"/>
      <c r="BE10" s="183"/>
      <c r="BF10" s="183"/>
      <c r="BG10" s="181"/>
      <c r="BH10" s="181"/>
      <c r="BI10" s="187"/>
      <c r="BJ10" s="187"/>
      <c r="BK10" s="182"/>
      <c r="BL10" s="182"/>
      <c r="BM10" s="182"/>
      <c r="BN10" s="185"/>
      <c r="BO10" s="184"/>
      <c r="BP10" s="187"/>
      <c r="BQ10" s="187"/>
      <c r="BR10" s="187"/>
      <c r="BS10" s="181"/>
      <c r="BT10" s="185"/>
      <c r="BU10" s="184"/>
      <c r="BV10" s="185"/>
      <c r="BW10" s="185"/>
      <c r="BX10" s="176"/>
      <c r="BY10" s="176"/>
      <c r="BZ10" s="176" t="s">
        <v>246</v>
      </c>
      <c r="CA10" s="182" t="s">
        <v>221</v>
      </c>
      <c r="CB10" s="182" t="s">
        <v>175</v>
      </c>
      <c r="CC10" s="182" t="s">
        <v>240</v>
      </c>
      <c r="CD10" s="187" t="s">
        <v>205</v>
      </c>
      <c r="CE10" s="184">
        <v>42979</v>
      </c>
      <c r="CF10" s="187" t="s">
        <v>620</v>
      </c>
      <c r="CG10" s="184">
        <v>43343</v>
      </c>
      <c r="CH10" s="190" t="s">
        <v>675</v>
      </c>
      <c r="CI10" s="185"/>
      <c r="CJ10" s="185"/>
      <c r="CK10" s="185"/>
      <c r="CL10" s="190"/>
      <c r="CM10" s="190"/>
      <c r="CN10" s="190"/>
      <c r="CO10" s="179" t="e">
        <f ca="1">IF(E10&gt;=12,A10+1,A10)</f>
        <v>#REF!</v>
      </c>
      <c r="CP10" s="179" t="e">
        <f ca="1">IF(E10&gt;=12,(12-E10)*-1,E10)</f>
        <v>#REF!</v>
      </c>
      <c r="CQ10" s="179" t="e">
        <f ca="1">IF(D10&gt;30,D10-30,D10)</f>
        <v>#REF!</v>
      </c>
      <c r="CR10" s="191" t="str">
        <f ca="1">DATEDIF(CE10,TODAY(),"y")&amp;"г."&amp;DATEDIF(CE10,TODAY(),"ym")&amp;"мес."&amp;DATEDIF(CE10,TODAY(),"md")&amp;"дн."</f>
        <v>6г.2мес.8дн.</v>
      </c>
      <c r="CS10" s="191"/>
      <c r="CT10" s="190"/>
      <c r="CU10" s="190"/>
      <c r="CV10" s="233"/>
      <c r="CW10" s="233">
        <f t="shared" si="0"/>
        <v>0</v>
      </c>
      <c r="CX10" s="233">
        <f t="shared" si="1"/>
        <v>0</v>
      </c>
      <c r="CY10" s="235"/>
      <c r="CZ10" s="235"/>
      <c r="DA10" s="239"/>
      <c r="DB10" s="233"/>
      <c r="DC10" s="239">
        <f t="shared" si="2"/>
        <v>0</v>
      </c>
      <c r="DD10" s="239">
        <f t="shared" si="3"/>
        <v>0</v>
      </c>
      <c r="DE10" s="239">
        <f t="shared" si="4"/>
        <v>0</v>
      </c>
      <c r="DF10" s="239">
        <f t="shared" si="5"/>
        <v>0</v>
      </c>
      <c r="DG10" s="239"/>
      <c r="DH10" s="245">
        <f t="shared" si="6"/>
        <v>0</v>
      </c>
      <c r="DI10" s="233">
        <f>(DH10*CX10)+(DH10*CW10/кадры!$A$1)</f>
        <v>0</v>
      </c>
      <c r="DJ10" s="233"/>
      <c r="DK10" s="233"/>
      <c r="DL10" s="233">
        <f t="shared" si="7"/>
        <v>0</v>
      </c>
      <c r="DM10" s="233">
        <f t="shared" si="8"/>
        <v>0</v>
      </c>
      <c r="DN10" s="233">
        <f t="shared" si="9"/>
        <v>0</v>
      </c>
      <c r="DO10" s="233">
        <f t="shared" si="10"/>
        <v>0</v>
      </c>
      <c r="DP10" s="233">
        <f t="shared" si="11"/>
        <v>0</v>
      </c>
      <c r="DQ10" s="233">
        <f t="shared" si="12"/>
        <v>0</v>
      </c>
      <c r="DR10" s="233">
        <f t="shared" si="13"/>
        <v>0</v>
      </c>
      <c r="DS10" s="233"/>
      <c r="DT10" s="233"/>
      <c r="DU10" s="233"/>
      <c r="DV10" s="233"/>
      <c r="DW10" s="233"/>
      <c r="DX10" s="233"/>
      <c r="DY10" s="233"/>
      <c r="DZ10" s="211"/>
      <c r="EA10" s="211"/>
      <c r="EB10" s="211"/>
      <c r="EC10" s="211"/>
      <c r="ED10" s="211"/>
      <c r="EE10" s="211"/>
      <c r="EF10" s="211"/>
      <c r="EG10" s="211"/>
      <c r="EH10" s="211"/>
      <c r="EI10" s="211"/>
      <c r="EJ10" s="211"/>
      <c r="EK10" s="211"/>
      <c r="EL10" s="211"/>
      <c r="EM10" s="211"/>
      <c r="EN10" s="211"/>
      <c r="EO10" s="211"/>
      <c r="EP10" s="211"/>
      <c r="EQ10" s="211"/>
      <c r="ER10" s="211"/>
      <c r="ES10" s="211"/>
      <c r="ET10" s="211"/>
      <c r="EU10" s="211"/>
      <c r="EV10" s="211"/>
      <c r="EW10" s="211"/>
      <c r="EX10" s="211"/>
      <c r="EY10" s="211"/>
      <c r="EZ10" s="211"/>
      <c r="FA10" s="211"/>
      <c r="FB10" s="211"/>
      <c r="FC10" s="211"/>
      <c r="FD10" s="211"/>
      <c r="FE10" s="211"/>
      <c r="FF10" s="211"/>
      <c r="FG10" s="211"/>
      <c r="FH10" s="211"/>
      <c r="FI10" s="211"/>
      <c r="FJ10" s="211"/>
      <c r="FK10" s="211"/>
      <c r="FL10" s="211"/>
      <c r="FM10" s="211"/>
      <c r="FN10" s="211"/>
      <c r="FO10" s="211"/>
      <c r="FP10" s="211"/>
      <c r="FQ10" s="211"/>
      <c r="FR10" s="211"/>
      <c r="FS10" s="211"/>
      <c r="FT10" s="211"/>
      <c r="FU10" s="211"/>
      <c r="FV10" s="211"/>
      <c r="FW10" s="211"/>
      <c r="FX10" s="211"/>
      <c r="FY10" s="211"/>
      <c r="FZ10" s="211"/>
      <c r="GA10" s="211"/>
      <c r="GB10" s="211"/>
      <c r="GC10" s="211"/>
      <c r="GD10" s="211"/>
      <c r="GE10" s="211"/>
      <c r="GF10" s="211"/>
      <c r="GG10" s="211"/>
      <c r="GH10" s="211"/>
      <c r="GI10" s="211"/>
      <c r="GJ10" s="211"/>
      <c r="GK10" s="211"/>
      <c r="GL10" s="211"/>
      <c r="GM10" s="211"/>
      <c r="GN10" s="211"/>
      <c r="GO10" s="211"/>
      <c r="GP10" s="211"/>
      <c r="GQ10" s="211"/>
      <c r="GR10" s="211"/>
      <c r="GS10" s="211"/>
      <c r="GT10" s="211"/>
      <c r="GU10" s="211"/>
      <c r="GV10" s="211"/>
      <c r="GW10" s="211"/>
      <c r="GX10" s="211"/>
      <c r="GY10" s="211"/>
      <c r="GZ10" s="211"/>
      <c r="HA10" s="211"/>
      <c r="HB10" s="211"/>
      <c r="HC10" s="211"/>
      <c r="HD10" s="211"/>
      <c r="HE10" s="211"/>
      <c r="HF10" s="211"/>
      <c r="HG10" s="211"/>
      <c r="HH10" s="211"/>
      <c r="HI10" s="211"/>
      <c r="HJ10" s="211"/>
      <c r="HK10" s="211"/>
      <c r="HL10" s="211"/>
      <c r="HM10" s="211"/>
      <c r="HN10" s="211"/>
      <c r="HO10" s="211"/>
      <c r="HP10" s="211"/>
      <c r="HQ10" s="211"/>
      <c r="HR10" s="211"/>
      <c r="HS10" s="211"/>
      <c r="HT10" s="211"/>
      <c r="HU10" s="211"/>
      <c r="HV10" s="211"/>
      <c r="HW10" s="211"/>
      <c r="HX10" s="211"/>
      <c r="HY10" s="211"/>
      <c r="HZ10" s="211"/>
      <c r="IA10" s="211"/>
      <c r="IB10" s="211"/>
      <c r="IC10" s="211"/>
      <c r="ID10" s="211"/>
      <c r="IE10" s="211"/>
      <c r="IF10" s="211"/>
      <c r="IG10" s="211"/>
      <c r="IH10" s="211"/>
      <c r="II10" s="211"/>
      <c r="IJ10" s="211"/>
      <c r="IK10" s="211"/>
      <c r="IL10" s="211"/>
      <c r="IM10" s="211"/>
      <c r="IN10" s="211"/>
      <c r="IO10" s="211"/>
      <c r="IP10" s="211"/>
      <c r="IQ10" s="211"/>
      <c r="IR10" s="211"/>
      <c r="IS10" s="211"/>
      <c r="IT10" s="211"/>
      <c r="IU10" s="211"/>
      <c r="IV10" s="211"/>
      <c r="IW10" s="211"/>
      <c r="IX10" s="211"/>
      <c r="IY10" s="211"/>
      <c r="IZ10" s="211"/>
      <c r="JA10" s="211"/>
      <c r="JB10" s="211"/>
      <c r="JC10" s="211"/>
      <c r="JD10" s="211"/>
      <c r="JE10" s="211"/>
      <c r="JF10" s="211"/>
      <c r="JG10" s="211"/>
      <c r="JH10" s="211"/>
      <c r="JI10" s="211"/>
      <c r="JJ10" s="211"/>
      <c r="JK10" s="211"/>
      <c r="JL10" s="211"/>
      <c r="JM10" s="211"/>
      <c r="JN10" s="211"/>
      <c r="JO10" s="211"/>
      <c r="JP10" s="211"/>
      <c r="JQ10" s="211"/>
      <c r="JR10" s="211"/>
      <c r="JS10" s="211"/>
      <c r="JT10" s="211"/>
      <c r="JU10" s="211"/>
      <c r="JV10" s="211"/>
      <c r="JW10" s="211"/>
      <c r="JX10" s="211"/>
      <c r="JY10" s="211"/>
      <c r="JZ10" s="211"/>
      <c r="KA10" s="211"/>
      <c r="KB10" s="211"/>
      <c r="KC10" s="211"/>
      <c r="KD10" s="211"/>
      <c r="KE10" s="211"/>
      <c r="KF10" s="211"/>
      <c r="KG10" s="211"/>
      <c r="KH10" s="211"/>
      <c r="KI10" s="211"/>
      <c r="KJ10" s="211"/>
      <c r="KK10" s="211"/>
      <c r="KL10" s="211"/>
      <c r="KM10" s="211"/>
      <c r="KN10" s="211"/>
      <c r="KO10" s="211"/>
      <c r="KP10" s="211"/>
      <c r="KQ10" s="211"/>
      <c r="KR10" s="211"/>
      <c r="KS10" s="211"/>
      <c r="KT10" s="211"/>
      <c r="KU10" s="211"/>
      <c r="KV10" s="211"/>
      <c r="KW10" s="211"/>
      <c r="KX10" s="211"/>
      <c r="KY10" s="211"/>
      <c r="KZ10" s="211"/>
      <c r="LA10" s="211"/>
      <c r="LB10" s="211"/>
      <c r="LC10" s="211"/>
      <c r="LD10" s="211"/>
      <c r="LE10" s="211"/>
      <c r="LF10" s="211"/>
      <c r="LG10" s="211"/>
      <c r="LH10" s="211"/>
      <c r="LI10" s="211"/>
      <c r="LJ10" s="211"/>
      <c r="LK10" s="211"/>
      <c r="LL10" s="211"/>
      <c r="LM10" s="211"/>
      <c r="LN10" s="211"/>
      <c r="LO10" s="211"/>
      <c r="LP10" s="211"/>
      <c r="LQ10" s="211"/>
      <c r="LR10" s="211"/>
      <c r="LS10" s="211"/>
      <c r="LT10" s="211"/>
      <c r="LU10" s="211"/>
      <c r="LV10" s="211"/>
      <c r="LW10" s="211"/>
      <c r="LX10" s="211"/>
      <c r="LY10" s="211"/>
      <c r="LZ10" s="211"/>
      <c r="MA10" s="211"/>
      <c r="MB10" s="211"/>
      <c r="MC10" s="211"/>
      <c r="MD10" s="211"/>
      <c r="ME10" s="211"/>
      <c r="MF10" s="211"/>
      <c r="MG10" s="211"/>
      <c r="MH10" s="211"/>
      <c r="MI10" s="211"/>
      <c r="MJ10" s="211"/>
      <c r="MK10" s="211"/>
      <c r="ML10" s="211"/>
      <c r="MM10" s="211"/>
      <c r="MN10" s="211"/>
      <c r="MO10" s="211"/>
      <c r="MP10" s="211"/>
      <c r="MQ10" s="211"/>
      <c r="MR10" s="211"/>
      <c r="MS10" s="211"/>
      <c r="MT10" s="211"/>
      <c r="MU10" s="211"/>
      <c r="MV10" s="211"/>
      <c r="MW10" s="211"/>
      <c r="MX10" s="211"/>
      <c r="MY10" s="211"/>
      <c r="MZ10" s="211"/>
      <c r="NA10" s="211"/>
      <c r="NB10" s="211"/>
      <c r="NC10" s="211"/>
      <c r="ND10" s="211"/>
      <c r="NE10" s="211"/>
      <c r="NF10" s="211"/>
      <c r="NG10" s="211"/>
      <c r="NH10" s="211"/>
      <c r="NI10" s="211"/>
      <c r="NJ10" s="211"/>
      <c r="NK10" s="211"/>
      <c r="NL10" s="211"/>
      <c r="NM10" s="211"/>
      <c r="NN10" s="211"/>
      <c r="NO10" s="211"/>
      <c r="NP10" s="211"/>
      <c r="NQ10" s="211"/>
      <c r="NR10" s="211"/>
      <c r="NS10" s="211"/>
      <c r="NT10" s="211"/>
      <c r="NU10" s="211"/>
      <c r="NV10" s="211"/>
      <c r="NW10" s="211"/>
      <c r="NX10" s="211"/>
      <c r="NY10" s="211"/>
      <c r="NZ10" s="211"/>
      <c r="OA10" s="211"/>
      <c r="OB10" s="211"/>
      <c r="OC10" s="211"/>
      <c r="OD10" s="211"/>
      <c r="OE10" s="211"/>
      <c r="OF10" s="211"/>
      <c r="OG10" s="211"/>
      <c r="OH10" s="211"/>
      <c r="OI10" s="211"/>
      <c r="OJ10" s="211"/>
      <c r="OK10" s="211"/>
      <c r="OL10" s="211"/>
      <c r="OM10" s="211"/>
      <c r="ON10" s="211"/>
      <c r="OO10" s="211"/>
      <c r="OP10" s="211"/>
      <c r="OQ10" s="211"/>
      <c r="OR10" s="211"/>
      <c r="OS10" s="211"/>
      <c r="OT10" s="211"/>
      <c r="OU10" s="211"/>
      <c r="OV10" s="211"/>
      <c r="OW10" s="211"/>
      <c r="OX10" s="211"/>
      <c r="OY10" s="211"/>
      <c r="OZ10" s="211"/>
      <c r="PA10" s="211"/>
      <c r="PB10" s="211"/>
      <c r="PC10" s="211"/>
      <c r="PD10" s="211"/>
      <c r="PE10" s="211"/>
      <c r="PF10" s="211"/>
      <c r="PG10" s="211"/>
      <c r="PH10" s="211"/>
      <c r="PI10" s="211"/>
      <c r="PJ10" s="211"/>
      <c r="PK10" s="211"/>
      <c r="PL10" s="211"/>
      <c r="PM10" s="211"/>
      <c r="PN10" s="211"/>
      <c r="PO10" s="211"/>
      <c r="PP10" s="211"/>
      <c r="PQ10" s="211"/>
      <c r="PR10" s="211"/>
      <c r="PS10" s="211"/>
      <c r="PT10" s="211"/>
      <c r="PU10" s="211"/>
      <c r="PV10" s="211"/>
      <c r="PW10" s="211"/>
      <c r="PX10" s="211"/>
      <c r="PY10" s="211"/>
      <c r="PZ10" s="211"/>
      <c r="QA10" s="211"/>
      <c r="QB10" s="211"/>
      <c r="QC10" s="211"/>
      <c r="QD10" s="211"/>
      <c r="QE10" s="211"/>
      <c r="QF10" s="211"/>
      <c r="QG10" s="211"/>
      <c r="QH10" s="211"/>
      <c r="QI10" s="211"/>
      <c r="QJ10" s="211"/>
      <c r="QK10" s="211"/>
      <c r="QL10" s="211"/>
      <c r="QM10" s="211"/>
      <c r="QN10" s="211"/>
      <c r="QO10" s="211"/>
      <c r="QP10" s="211"/>
      <c r="QQ10" s="211"/>
      <c r="QR10" s="211"/>
      <c r="QS10" s="211"/>
      <c r="QT10" s="211"/>
      <c r="QU10" s="211"/>
      <c r="QV10" s="211"/>
      <c r="QW10" s="211"/>
      <c r="QX10" s="211"/>
      <c r="QY10" s="211"/>
      <c r="QZ10" s="211"/>
      <c r="RA10" s="211"/>
      <c r="RB10" s="211"/>
      <c r="RC10" s="211"/>
      <c r="RD10" s="211"/>
      <c r="RE10" s="211"/>
      <c r="RF10" s="211"/>
      <c r="RG10" s="211"/>
      <c r="RH10" s="211"/>
      <c r="RI10" s="211"/>
      <c r="RJ10" s="211"/>
      <c r="RK10" s="211"/>
      <c r="RL10" s="211"/>
      <c r="RM10" s="211"/>
      <c r="RN10" s="211"/>
      <c r="RO10" s="211"/>
      <c r="RP10" s="211"/>
      <c r="RQ10" s="211"/>
      <c r="RR10" s="211"/>
      <c r="RS10" s="211"/>
      <c r="RT10" s="211"/>
      <c r="RU10" s="211"/>
      <c r="RV10" s="211"/>
      <c r="RW10" s="211"/>
      <c r="RX10" s="211"/>
      <c r="RY10" s="211"/>
      <c r="RZ10" s="211"/>
      <c r="SA10" s="211"/>
      <c r="SB10" s="211"/>
      <c r="SC10" s="211"/>
      <c r="SD10" s="211"/>
      <c r="SE10" s="211"/>
      <c r="SF10" s="211"/>
      <c r="SG10" s="211"/>
      <c r="SH10" s="211"/>
      <c r="SI10" s="211"/>
      <c r="SJ10" s="211"/>
      <c r="SK10" s="211"/>
      <c r="SL10" s="211"/>
      <c r="SM10" s="211"/>
      <c r="SN10" s="211"/>
      <c r="SO10" s="211"/>
      <c r="SP10" s="211"/>
      <c r="SQ10" s="211"/>
      <c r="SR10" s="211"/>
      <c r="SS10" s="211"/>
      <c r="ST10" s="211"/>
      <c r="SU10" s="211"/>
      <c r="SV10" s="211"/>
      <c r="SW10" s="211"/>
      <c r="SX10" s="211"/>
      <c r="SY10" s="211"/>
      <c r="SZ10" s="211"/>
      <c r="TA10" s="211"/>
      <c r="TB10" s="211"/>
      <c r="TC10" s="211"/>
      <c r="TD10" s="211"/>
      <c r="TE10" s="211"/>
      <c r="TF10" s="211"/>
    </row>
    <row r="11" spans="1:526" s="181" customFormat="1" ht="15.65" x14ac:dyDescent="0.3">
      <c r="A11" s="179"/>
      <c r="B11" s="179"/>
      <c r="C11" s="179"/>
      <c r="D11" s="179"/>
      <c r="E11" s="179"/>
      <c r="F11" s="192" t="s">
        <v>511</v>
      </c>
      <c r="G11" s="193">
        <v>43</v>
      </c>
      <c r="H11" s="194"/>
      <c r="I11" s="194"/>
      <c r="J11" s="195"/>
      <c r="K11" s="194"/>
      <c r="L11" s="196" t="s">
        <v>6</v>
      </c>
      <c r="M11" s="179" t="s">
        <v>547</v>
      </c>
      <c r="N11" s="197"/>
      <c r="O11" s="198">
        <v>243</v>
      </c>
      <c r="P11" s="200"/>
      <c r="Q11" s="179"/>
      <c r="R11" s="199"/>
      <c r="S11" s="199"/>
      <c r="T11" s="179"/>
      <c r="U11" s="179"/>
      <c r="V11" s="209"/>
      <c r="W11" s="225"/>
      <c r="X11" s="179"/>
      <c r="Y11" s="179"/>
      <c r="Z11" s="179"/>
      <c r="AA11" s="179"/>
      <c r="AB11" s="179"/>
      <c r="AC11" s="179"/>
      <c r="AD11" s="196"/>
      <c r="AE11" s="194"/>
      <c r="AF11" s="195"/>
      <c r="AG11" s="195"/>
      <c r="AH11" s="200"/>
      <c r="AI11" s="179"/>
      <c r="AJ11" s="179"/>
      <c r="AK11" s="195"/>
      <c r="AL11" s="195"/>
      <c r="AM11" s="179"/>
      <c r="AN11" s="179"/>
      <c r="AO11" s="179"/>
      <c r="AP11" s="201"/>
      <c r="AQ11" s="201"/>
      <c r="AR11" s="195"/>
      <c r="AS11" s="213"/>
      <c r="AT11" s="193"/>
      <c r="AU11" s="201"/>
      <c r="AV11" s="202"/>
      <c r="AW11" s="202"/>
      <c r="AX11" s="202"/>
      <c r="AY11" s="202"/>
      <c r="AZ11" s="244"/>
      <c r="BA11" s="203"/>
      <c r="BB11" s="193"/>
      <c r="BC11" s="205"/>
      <c r="BD11" s="193"/>
      <c r="BE11" s="193"/>
      <c r="BF11" s="193"/>
      <c r="BG11" s="196"/>
      <c r="BH11" s="196"/>
      <c r="BI11" s="200"/>
      <c r="BJ11" s="200"/>
      <c r="BK11" s="192"/>
      <c r="BL11" s="192"/>
      <c r="BM11" s="192"/>
      <c r="BN11" s="204"/>
      <c r="BO11" s="194"/>
      <c r="BP11" s="200"/>
      <c r="BQ11" s="200"/>
      <c r="BR11" s="200"/>
      <c r="BS11" s="196"/>
      <c r="BT11" s="195"/>
      <c r="BU11" s="194"/>
      <c r="BV11" s="195"/>
      <c r="BW11" s="195"/>
      <c r="BX11" s="179"/>
      <c r="BY11" s="179"/>
      <c r="BZ11" s="179"/>
      <c r="CA11" s="192"/>
      <c r="CB11" s="192"/>
      <c r="CC11" s="192"/>
      <c r="CD11" s="200"/>
      <c r="CE11" s="194"/>
      <c r="CF11" s="200"/>
      <c r="CG11" s="195"/>
      <c r="CH11" s="179"/>
      <c r="CI11" s="196"/>
      <c r="CJ11" s="196"/>
      <c r="CK11" s="196"/>
      <c r="CL11" s="179"/>
      <c r="CM11" s="179"/>
      <c r="CN11" s="179"/>
      <c r="CO11" s="179"/>
      <c r="CP11" s="179"/>
      <c r="CQ11" s="179"/>
      <c r="CR11" s="200"/>
      <c r="CS11" s="200"/>
      <c r="CT11" s="179"/>
      <c r="CU11" s="179"/>
      <c r="CV11" s="234"/>
      <c r="CW11" s="234">
        <f t="shared" si="0"/>
        <v>0</v>
      </c>
      <c r="CX11" s="234">
        <f t="shared" si="1"/>
        <v>0</v>
      </c>
      <c r="CY11" s="236"/>
      <c r="CZ11" s="236"/>
      <c r="DA11" s="240"/>
      <c r="DB11" s="234"/>
      <c r="DC11" s="240">
        <f t="shared" si="2"/>
        <v>0</v>
      </c>
      <c r="DD11" s="240">
        <f t="shared" si="3"/>
        <v>0</v>
      </c>
      <c r="DE11" s="240">
        <f t="shared" si="4"/>
        <v>0</v>
      </c>
      <c r="DF11" s="240">
        <f t="shared" si="5"/>
        <v>0</v>
      </c>
      <c r="DG11" s="240"/>
      <c r="DH11" s="246">
        <f t="shared" si="6"/>
        <v>0</v>
      </c>
      <c r="DI11" s="234">
        <f>(DH11*CX11)+(DH11*CW11/кадры!$A$1)</f>
        <v>0</v>
      </c>
      <c r="DJ11" s="234"/>
      <c r="DK11" s="234"/>
      <c r="DL11" s="234">
        <f t="shared" si="7"/>
        <v>0</v>
      </c>
      <c r="DM11" s="234">
        <f t="shared" si="8"/>
        <v>0</v>
      </c>
      <c r="DN11" s="234">
        <f t="shared" si="9"/>
        <v>0</v>
      </c>
      <c r="DO11" s="234">
        <f t="shared" si="10"/>
        <v>0</v>
      </c>
      <c r="DP11" s="234">
        <f t="shared" si="11"/>
        <v>0</v>
      </c>
      <c r="DQ11" s="234">
        <f t="shared" si="12"/>
        <v>0</v>
      </c>
      <c r="DR11" s="234">
        <f t="shared" si="13"/>
        <v>0</v>
      </c>
      <c r="DS11" s="234"/>
      <c r="DT11" s="234"/>
      <c r="DU11" s="234"/>
      <c r="DV11" s="234"/>
      <c r="DW11" s="234"/>
      <c r="DX11" s="234"/>
      <c r="DY11" s="234"/>
      <c r="DZ11" s="178"/>
      <c r="EA11" s="178"/>
      <c r="EB11" s="178"/>
      <c r="EC11" s="178"/>
      <c r="ED11" s="178"/>
      <c r="EE11" s="178"/>
      <c r="EF11" s="178"/>
      <c r="EG11" s="178"/>
      <c r="EH11" s="178"/>
      <c r="EI11" s="178"/>
      <c r="EJ11" s="178"/>
      <c r="EK11" s="178"/>
      <c r="EL11" s="178"/>
      <c r="EM11" s="178"/>
      <c r="EN11" s="178"/>
      <c r="EO11" s="178"/>
      <c r="EP11" s="178"/>
      <c r="EQ11" s="178"/>
      <c r="ER11" s="178"/>
      <c r="ES11" s="178"/>
      <c r="ET11" s="178"/>
      <c r="EU11" s="178"/>
      <c r="EV11" s="178"/>
      <c r="EW11" s="178"/>
      <c r="EX11" s="178"/>
      <c r="EY11" s="178"/>
      <c r="EZ11" s="178"/>
      <c r="FA11" s="178"/>
      <c r="FB11" s="178"/>
      <c r="FC11" s="178"/>
      <c r="FD11" s="178"/>
      <c r="FE11" s="178"/>
      <c r="FF11" s="178"/>
      <c r="FG11" s="178"/>
      <c r="FH11" s="178"/>
      <c r="FI11" s="178"/>
      <c r="FJ11" s="178"/>
      <c r="FK11" s="178"/>
      <c r="FL11" s="178"/>
      <c r="FM11" s="178"/>
      <c r="FN11" s="178"/>
      <c r="FO11" s="178"/>
      <c r="FP11" s="178"/>
      <c r="FQ11" s="178"/>
      <c r="FR11" s="178"/>
      <c r="FS11" s="178"/>
      <c r="FT11" s="178"/>
      <c r="FU11" s="178"/>
      <c r="FV11" s="178"/>
      <c r="FW11" s="178"/>
      <c r="FX11" s="178"/>
      <c r="FY11" s="178"/>
      <c r="FZ11" s="178"/>
      <c r="GA11" s="178"/>
      <c r="GB11" s="178"/>
      <c r="GC11" s="178"/>
      <c r="GD11" s="178"/>
      <c r="GE11" s="178"/>
      <c r="GF11" s="178"/>
      <c r="GG11" s="178"/>
      <c r="GH11" s="178"/>
      <c r="GI11" s="178"/>
      <c r="GJ11" s="178"/>
      <c r="GK11" s="178"/>
      <c r="GL11" s="178"/>
      <c r="GM11" s="178"/>
      <c r="GN11" s="178"/>
      <c r="GO11" s="178"/>
      <c r="GP11" s="178"/>
      <c r="GQ11" s="178"/>
      <c r="GR11" s="178"/>
      <c r="GS11" s="178"/>
      <c r="GT11" s="178"/>
      <c r="GU11" s="178"/>
      <c r="GV11" s="178"/>
      <c r="GW11" s="178"/>
      <c r="GX11" s="178"/>
      <c r="GY11" s="178"/>
      <c r="GZ11" s="178"/>
      <c r="HA11" s="178"/>
      <c r="HB11" s="178"/>
      <c r="HC11" s="178"/>
      <c r="HD11" s="178"/>
      <c r="HE11" s="178"/>
      <c r="HF11" s="178"/>
      <c r="HG11" s="178"/>
      <c r="HH11" s="178"/>
      <c r="HI11" s="178"/>
      <c r="HJ11" s="178"/>
      <c r="HK11" s="178"/>
      <c r="HL11" s="178"/>
      <c r="HM11" s="178"/>
      <c r="HN11" s="178"/>
      <c r="HO11" s="178"/>
      <c r="HP11" s="178"/>
      <c r="HQ11" s="178"/>
      <c r="HR11" s="178"/>
      <c r="HS11" s="178"/>
      <c r="HT11" s="178"/>
      <c r="HU11" s="178"/>
      <c r="HV11" s="178"/>
      <c r="HW11" s="178"/>
      <c r="HX11" s="178"/>
      <c r="HY11" s="178"/>
      <c r="HZ11" s="178"/>
      <c r="IA11" s="178"/>
      <c r="IB11" s="178"/>
      <c r="IC11" s="178"/>
      <c r="ID11" s="178"/>
      <c r="IE11" s="178"/>
      <c r="IF11" s="178"/>
      <c r="IG11" s="178"/>
      <c r="IH11" s="178"/>
      <c r="II11" s="178"/>
      <c r="IJ11" s="178"/>
      <c r="IK11" s="178"/>
      <c r="IL11" s="178"/>
      <c r="IM11" s="178"/>
      <c r="IN11" s="178"/>
      <c r="IO11" s="178"/>
      <c r="IP11" s="178"/>
      <c r="IQ11" s="178"/>
      <c r="IR11" s="178"/>
      <c r="IS11" s="178"/>
      <c r="IT11" s="178"/>
      <c r="IU11" s="178"/>
      <c r="IV11" s="178"/>
      <c r="IW11" s="178"/>
      <c r="IX11" s="178"/>
      <c r="IY11" s="178"/>
      <c r="IZ11" s="178"/>
      <c r="JA11" s="178"/>
      <c r="JB11" s="178"/>
      <c r="JC11" s="178"/>
      <c r="JD11" s="178"/>
      <c r="JE11" s="178"/>
      <c r="JF11" s="178"/>
      <c r="JG11" s="178"/>
      <c r="JH11" s="178"/>
      <c r="JI11" s="178"/>
      <c r="JJ11" s="178"/>
      <c r="JK11" s="178"/>
      <c r="JL11" s="178"/>
      <c r="JM11" s="178"/>
      <c r="JN11" s="178"/>
      <c r="JO11" s="178"/>
      <c r="JP11" s="178"/>
      <c r="JQ11" s="178"/>
      <c r="JR11" s="178"/>
      <c r="JS11" s="178"/>
      <c r="JT11" s="178"/>
      <c r="JU11" s="178"/>
      <c r="JV11" s="178"/>
      <c r="JW11" s="178"/>
      <c r="JX11" s="178"/>
      <c r="JY11" s="178"/>
      <c r="JZ11" s="178"/>
      <c r="KA11" s="178"/>
      <c r="KB11" s="178"/>
      <c r="KC11" s="178"/>
      <c r="KD11" s="178"/>
      <c r="KE11" s="178"/>
      <c r="KF11" s="178"/>
      <c r="KG11" s="178"/>
      <c r="KH11" s="178"/>
      <c r="KI11" s="178"/>
      <c r="KJ11" s="178"/>
      <c r="KK11" s="178"/>
      <c r="KL11" s="178"/>
      <c r="KM11" s="178"/>
      <c r="KN11" s="178"/>
      <c r="KO11" s="178"/>
      <c r="KP11" s="178"/>
      <c r="KQ11" s="178"/>
      <c r="KR11" s="178"/>
      <c r="KS11" s="178"/>
      <c r="KT11" s="178"/>
      <c r="KU11" s="178"/>
      <c r="KV11" s="178"/>
      <c r="KW11" s="178"/>
      <c r="KX11" s="178"/>
      <c r="KY11" s="178"/>
      <c r="KZ11" s="178"/>
      <c r="LA11" s="178"/>
      <c r="LB11" s="178"/>
      <c r="LC11" s="178"/>
      <c r="LD11" s="178"/>
      <c r="LE11" s="178"/>
      <c r="LF11" s="178"/>
      <c r="LG11" s="178"/>
      <c r="LH11" s="178"/>
      <c r="LI11" s="178"/>
      <c r="LJ11" s="178"/>
      <c r="LK11" s="178"/>
      <c r="LL11" s="178"/>
      <c r="LM11" s="178"/>
      <c r="LN11" s="178"/>
      <c r="LO11" s="178"/>
      <c r="LP11" s="178"/>
      <c r="LQ11" s="178"/>
      <c r="LR11" s="178"/>
      <c r="LS11" s="178"/>
      <c r="LT11" s="178"/>
      <c r="LU11" s="178"/>
      <c r="LV11" s="178"/>
      <c r="LW11" s="178"/>
      <c r="LX11" s="178"/>
      <c r="LY11" s="178"/>
      <c r="LZ11" s="178"/>
      <c r="MA11" s="178"/>
      <c r="MB11" s="178"/>
      <c r="MC11" s="178"/>
      <c r="MD11" s="178"/>
      <c r="ME11" s="178"/>
      <c r="MF11" s="178"/>
      <c r="MG11" s="178"/>
      <c r="MH11" s="178"/>
      <c r="MI11" s="178"/>
      <c r="MJ11" s="178"/>
      <c r="MK11" s="178"/>
      <c r="ML11" s="178"/>
      <c r="MM11" s="178"/>
      <c r="MN11" s="178"/>
      <c r="MO11" s="178"/>
      <c r="MP11" s="178"/>
      <c r="MQ11" s="178"/>
      <c r="MR11" s="178"/>
      <c r="MS11" s="178"/>
      <c r="MT11" s="178"/>
      <c r="MU11" s="178"/>
      <c r="MV11" s="178"/>
      <c r="MW11" s="178"/>
      <c r="MX11" s="178"/>
      <c r="MY11" s="178"/>
      <c r="MZ11" s="178"/>
      <c r="NA11" s="178"/>
      <c r="NB11" s="178"/>
      <c r="NC11" s="178"/>
      <c r="ND11" s="178"/>
      <c r="NE11" s="178"/>
      <c r="NF11" s="178"/>
      <c r="NG11" s="178"/>
      <c r="NH11" s="178"/>
      <c r="NI11" s="178"/>
      <c r="NJ11" s="178"/>
      <c r="NK11" s="178"/>
      <c r="NL11" s="178"/>
      <c r="NM11" s="178"/>
      <c r="NN11" s="178"/>
      <c r="NO11" s="178"/>
      <c r="NP11" s="178"/>
      <c r="NQ11" s="178"/>
      <c r="NR11" s="178"/>
      <c r="NS11" s="178"/>
      <c r="NT11" s="178"/>
      <c r="NU11" s="178"/>
      <c r="NV11" s="178"/>
      <c r="NW11" s="178"/>
      <c r="NX11" s="178"/>
      <c r="NY11" s="178"/>
      <c r="NZ11" s="178"/>
      <c r="OA11" s="178"/>
      <c r="OB11" s="178"/>
      <c r="OC11" s="178"/>
      <c r="OD11" s="178"/>
      <c r="OE11" s="178"/>
      <c r="OF11" s="178"/>
      <c r="OG11" s="178"/>
      <c r="OH11" s="178"/>
      <c r="OI11" s="178"/>
      <c r="OJ11" s="178"/>
      <c r="OK11" s="178"/>
      <c r="OL11" s="178"/>
      <c r="OM11" s="178"/>
      <c r="ON11" s="178"/>
      <c r="OO11" s="178"/>
      <c r="OP11" s="178"/>
      <c r="OQ11" s="178"/>
      <c r="OR11" s="178"/>
      <c r="OS11" s="178"/>
      <c r="OT11" s="178"/>
      <c r="OU11" s="178"/>
      <c r="OV11" s="178"/>
      <c r="OW11" s="178"/>
      <c r="OX11" s="178"/>
      <c r="OY11" s="178"/>
      <c r="OZ11" s="178"/>
      <c r="PA11" s="178"/>
      <c r="PB11" s="178"/>
      <c r="PC11" s="178"/>
      <c r="PD11" s="178"/>
      <c r="PE11" s="178"/>
      <c r="PF11" s="178"/>
      <c r="PG11" s="178"/>
      <c r="PH11" s="178"/>
      <c r="PI11" s="178"/>
      <c r="PJ11" s="178"/>
      <c r="PK11" s="178"/>
      <c r="PL11" s="178"/>
      <c r="PM11" s="178"/>
      <c r="PN11" s="178"/>
      <c r="PO11" s="178"/>
      <c r="PP11" s="178"/>
      <c r="PQ11" s="178"/>
      <c r="PR11" s="178"/>
      <c r="PS11" s="178"/>
      <c r="PT11" s="178"/>
      <c r="PU11" s="178"/>
      <c r="PV11" s="178"/>
      <c r="PW11" s="178"/>
      <c r="PX11" s="178"/>
      <c r="PY11" s="178"/>
      <c r="PZ11" s="178"/>
      <c r="QA11" s="178"/>
      <c r="QB11" s="178"/>
      <c r="QC11" s="178"/>
      <c r="QD11" s="178"/>
      <c r="QE11" s="178"/>
      <c r="QF11" s="178"/>
      <c r="QG11" s="178"/>
      <c r="QH11" s="178"/>
      <c r="QI11" s="178"/>
      <c r="QJ11" s="178"/>
      <c r="QK11" s="178"/>
      <c r="QL11" s="178"/>
      <c r="QM11" s="178"/>
      <c r="QN11" s="178"/>
      <c r="QO11" s="178"/>
      <c r="QP11" s="178"/>
      <c r="QQ11" s="178"/>
      <c r="QR11" s="178"/>
      <c r="QS11" s="178"/>
      <c r="QT11" s="178"/>
      <c r="QU11" s="178"/>
      <c r="QV11" s="178"/>
      <c r="QW11" s="178"/>
      <c r="QX11" s="178"/>
      <c r="QY11" s="178"/>
      <c r="QZ11" s="178"/>
      <c r="RA11" s="178"/>
      <c r="RB11" s="178"/>
      <c r="RC11" s="178"/>
      <c r="RD11" s="178"/>
      <c r="RE11" s="178"/>
      <c r="RF11" s="178"/>
      <c r="RG11" s="178"/>
      <c r="RH11" s="178"/>
      <c r="RI11" s="178"/>
      <c r="RJ11" s="178"/>
      <c r="RK11" s="178"/>
      <c r="RL11" s="178"/>
      <c r="RM11" s="178"/>
      <c r="RN11" s="178"/>
      <c r="RO11" s="178"/>
      <c r="RP11" s="178"/>
      <c r="RQ11" s="178"/>
      <c r="RR11" s="178"/>
      <c r="RS11" s="178"/>
      <c r="RT11" s="178"/>
      <c r="RU11" s="178"/>
      <c r="RV11" s="178"/>
      <c r="RW11" s="178"/>
      <c r="RX11" s="178"/>
      <c r="RY11" s="178"/>
      <c r="RZ11" s="178"/>
      <c r="SA11" s="178"/>
      <c r="SB11" s="178"/>
      <c r="SC11" s="178"/>
      <c r="SD11" s="178"/>
      <c r="SE11" s="178"/>
      <c r="SF11" s="178"/>
      <c r="SG11" s="178"/>
      <c r="SH11" s="178"/>
      <c r="SI11" s="178"/>
      <c r="SJ11" s="178"/>
      <c r="SK11" s="178"/>
      <c r="SL11" s="178"/>
      <c r="SM11" s="178"/>
      <c r="SN11" s="178"/>
      <c r="SO11" s="178"/>
      <c r="SP11" s="178"/>
      <c r="SQ11" s="178"/>
      <c r="SR11" s="178"/>
      <c r="SS11" s="178"/>
      <c r="ST11" s="178"/>
      <c r="SU11" s="178"/>
      <c r="SV11" s="178"/>
      <c r="SW11" s="178"/>
      <c r="SX11" s="178"/>
      <c r="SY11" s="178"/>
      <c r="SZ11" s="178"/>
      <c r="TA11" s="178"/>
      <c r="TB11" s="178"/>
      <c r="TC11" s="178"/>
      <c r="TD11" s="178"/>
      <c r="TE11" s="178"/>
      <c r="TF11" s="178"/>
    </row>
    <row r="12" spans="1:526" s="179" customFormat="1" ht="15.65" x14ac:dyDescent="0.3">
      <c r="F12" s="192" t="s">
        <v>511</v>
      </c>
      <c r="G12" s="193">
        <v>43</v>
      </c>
      <c r="H12" s="194"/>
      <c r="I12" s="195"/>
      <c r="J12" s="195"/>
      <c r="K12" s="194"/>
      <c r="L12" s="196" t="s">
        <v>59</v>
      </c>
      <c r="M12" s="179" t="s">
        <v>547</v>
      </c>
      <c r="N12" s="197"/>
      <c r="O12" s="198">
        <v>243</v>
      </c>
      <c r="P12" s="200"/>
      <c r="R12" s="199"/>
      <c r="S12" s="199"/>
      <c r="V12" s="209"/>
      <c r="W12" s="225"/>
      <c r="AD12" s="196"/>
      <c r="AE12" s="194"/>
      <c r="AF12" s="195"/>
      <c r="AG12" s="195"/>
      <c r="AH12" s="200"/>
      <c r="AK12" s="195"/>
      <c r="AL12" s="195"/>
      <c r="AP12" s="201"/>
      <c r="AQ12" s="201"/>
      <c r="AR12" s="195"/>
      <c r="AS12" s="196"/>
      <c r="AT12" s="193"/>
      <c r="AU12" s="201"/>
      <c r="AV12" s="196"/>
      <c r="AW12" s="196"/>
      <c r="AX12" s="196"/>
      <c r="AY12" s="196"/>
      <c r="AZ12" s="242"/>
      <c r="BA12" s="206"/>
      <c r="BB12" s="193"/>
      <c r="BC12" s="205"/>
      <c r="BD12" s="193"/>
      <c r="BE12" s="193"/>
      <c r="BF12" s="193"/>
      <c r="BG12" s="196"/>
      <c r="BH12" s="196"/>
      <c r="BI12" s="200"/>
      <c r="BJ12" s="200"/>
      <c r="BK12" s="192"/>
      <c r="BL12" s="192"/>
      <c r="BM12" s="192"/>
      <c r="BN12" s="195"/>
      <c r="BO12" s="194"/>
      <c r="BP12" s="200"/>
      <c r="BQ12" s="200"/>
      <c r="BR12" s="200"/>
      <c r="BS12" s="196"/>
      <c r="BT12" s="195"/>
      <c r="BU12" s="194"/>
      <c r="BV12" s="195"/>
      <c r="BW12" s="195"/>
      <c r="CA12" s="192"/>
      <c r="CB12" s="192"/>
      <c r="CC12" s="192"/>
      <c r="CD12" s="200"/>
      <c r="CE12" s="194"/>
      <c r="CF12" s="200"/>
      <c r="CG12" s="195"/>
      <c r="CI12" s="196"/>
      <c r="CJ12" s="196"/>
      <c r="CK12" s="196"/>
      <c r="CR12" s="200"/>
      <c r="CS12" s="200"/>
      <c r="CV12" s="234"/>
      <c r="CW12" s="234">
        <f t="shared" si="0"/>
        <v>0</v>
      </c>
      <c r="CX12" s="234">
        <f t="shared" si="1"/>
        <v>0</v>
      </c>
      <c r="CY12" s="236"/>
      <c r="CZ12" s="236"/>
      <c r="DA12" s="240"/>
      <c r="DB12" s="234"/>
      <c r="DC12" s="240">
        <f t="shared" si="2"/>
        <v>0</v>
      </c>
      <c r="DD12" s="240">
        <f t="shared" si="3"/>
        <v>0</v>
      </c>
      <c r="DE12" s="240">
        <f t="shared" si="4"/>
        <v>0</v>
      </c>
      <c r="DF12" s="240">
        <f t="shared" si="5"/>
        <v>0</v>
      </c>
      <c r="DG12" s="240"/>
      <c r="DH12" s="246">
        <f t="shared" si="6"/>
        <v>0</v>
      </c>
      <c r="DI12" s="234">
        <f>(DH12*CX12)+(DH12*CW12/кадры!$A$1)</f>
        <v>0</v>
      </c>
      <c r="DJ12" s="234"/>
      <c r="DK12" s="234"/>
      <c r="DL12" s="234">
        <f t="shared" si="7"/>
        <v>0</v>
      </c>
      <c r="DM12" s="234">
        <f t="shared" si="8"/>
        <v>0</v>
      </c>
      <c r="DN12" s="234">
        <f t="shared" si="9"/>
        <v>0</v>
      </c>
      <c r="DO12" s="234">
        <f t="shared" si="10"/>
        <v>0</v>
      </c>
      <c r="DP12" s="234">
        <f t="shared" si="11"/>
        <v>0</v>
      </c>
      <c r="DQ12" s="234">
        <f t="shared" si="12"/>
        <v>0</v>
      </c>
      <c r="DR12" s="234">
        <f t="shared" si="13"/>
        <v>0</v>
      </c>
      <c r="DS12" s="234"/>
      <c r="DT12" s="234"/>
      <c r="DU12" s="234"/>
      <c r="DV12" s="234"/>
      <c r="DW12" s="234"/>
      <c r="DX12" s="234"/>
      <c r="DY12" s="234"/>
      <c r="DZ12" s="178"/>
      <c r="EA12" s="178"/>
      <c r="EB12" s="178"/>
      <c r="EC12" s="178"/>
      <c r="ED12" s="178"/>
      <c r="EE12" s="178"/>
      <c r="EF12" s="178"/>
      <c r="EG12" s="178"/>
      <c r="EH12" s="178"/>
      <c r="EI12" s="178"/>
      <c r="EJ12" s="178"/>
      <c r="EK12" s="178"/>
      <c r="EL12" s="178"/>
      <c r="EM12" s="178"/>
      <c r="EN12" s="178"/>
      <c r="EO12" s="178"/>
      <c r="EP12" s="178"/>
      <c r="EQ12" s="178"/>
      <c r="ER12" s="178"/>
      <c r="ES12" s="178"/>
      <c r="ET12" s="178"/>
      <c r="EU12" s="178"/>
      <c r="EV12" s="178"/>
      <c r="EW12" s="178"/>
      <c r="EX12" s="178"/>
      <c r="EY12" s="178"/>
      <c r="EZ12" s="178"/>
      <c r="FA12" s="178"/>
      <c r="FB12" s="178"/>
      <c r="FC12" s="178"/>
      <c r="FD12" s="178"/>
      <c r="FE12" s="178"/>
      <c r="FF12" s="178"/>
      <c r="FG12" s="178"/>
      <c r="FH12" s="178"/>
      <c r="FI12" s="178"/>
      <c r="FJ12" s="178"/>
      <c r="FK12" s="178"/>
      <c r="FL12" s="178"/>
      <c r="FM12" s="178"/>
      <c r="FN12" s="178"/>
      <c r="FO12" s="178"/>
      <c r="FP12" s="178"/>
      <c r="FQ12" s="178"/>
      <c r="FR12" s="178"/>
      <c r="FS12" s="178"/>
      <c r="FT12" s="178"/>
      <c r="FU12" s="178"/>
      <c r="FV12" s="178"/>
      <c r="FW12" s="178"/>
      <c r="FX12" s="178"/>
      <c r="FY12" s="178"/>
      <c r="FZ12" s="178"/>
      <c r="GA12" s="178"/>
      <c r="GB12" s="178"/>
      <c r="GC12" s="178"/>
      <c r="GD12" s="178"/>
      <c r="GE12" s="178"/>
      <c r="GF12" s="178"/>
      <c r="GG12" s="178"/>
      <c r="GH12" s="178"/>
      <c r="GI12" s="178"/>
      <c r="GJ12" s="178"/>
      <c r="GK12" s="178"/>
      <c r="GL12" s="178"/>
      <c r="GM12" s="178"/>
      <c r="GN12" s="178"/>
      <c r="GO12" s="178"/>
      <c r="GP12" s="178"/>
      <c r="GQ12" s="178"/>
      <c r="GR12" s="178"/>
      <c r="GS12" s="178"/>
      <c r="GT12" s="178"/>
      <c r="GU12" s="178"/>
      <c r="GV12" s="178"/>
      <c r="GW12" s="178"/>
      <c r="GX12" s="178"/>
      <c r="GY12" s="178"/>
      <c r="GZ12" s="178"/>
      <c r="HA12" s="178"/>
      <c r="HB12" s="178"/>
      <c r="HC12" s="178"/>
      <c r="HD12" s="178"/>
      <c r="HE12" s="178"/>
      <c r="HF12" s="178"/>
      <c r="HG12" s="178"/>
      <c r="HH12" s="178"/>
      <c r="HI12" s="178"/>
      <c r="HJ12" s="178"/>
      <c r="HK12" s="178"/>
      <c r="HL12" s="178"/>
      <c r="HM12" s="178"/>
      <c r="HN12" s="178"/>
      <c r="HO12" s="178"/>
      <c r="HP12" s="178"/>
      <c r="HQ12" s="178"/>
      <c r="HR12" s="178"/>
      <c r="HS12" s="178"/>
      <c r="HT12" s="178"/>
      <c r="HU12" s="178"/>
      <c r="HV12" s="178"/>
      <c r="HW12" s="178"/>
      <c r="HX12" s="178"/>
      <c r="HY12" s="178"/>
      <c r="HZ12" s="178"/>
      <c r="IA12" s="178"/>
      <c r="IB12" s="178"/>
      <c r="IC12" s="178"/>
      <c r="ID12" s="178"/>
      <c r="IE12" s="178"/>
      <c r="IF12" s="178"/>
      <c r="IG12" s="178"/>
      <c r="IH12" s="178"/>
      <c r="II12" s="178"/>
      <c r="IJ12" s="178"/>
      <c r="IK12" s="178"/>
      <c r="IL12" s="178"/>
      <c r="IM12" s="178"/>
      <c r="IN12" s="178"/>
      <c r="IO12" s="178"/>
      <c r="IP12" s="178"/>
      <c r="IQ12" s="178"/>
      <c r="IR12" s="178"/>
      <c r="IS12" s="178"/>
      <c r="IT12" s="178"/>
      <c r="IU12" s="178"/>
      <c r="IV12" s="178"/>
      <c r="IW12" s="178"/>
      <c r="IX12" s="178"/>
      <c r="IY12" s="178"/>
      <c r="IZ12" s="178"/>
      <c r="JA12" s="178"/>
      <c r="JB12" s="178"/>
      <c r="JC12" s="178"/>
      <c r="JD12" s="178"/>
      <c r="JE12" s="178"/>
      <c r="JF12" s="178"/>
      <c r="JG12" s="178"/>
      <c r="JH12" s="178"/>
      <c r="JI12" s="178"/>
      <c r="JJ12" s="178"/>
      <c r="JK12" s="178"/>
      <c r="JL12" s="178"/>
      <c r="JM12" s="178"/>
      <c r="JN12" s="178"/>
      <c r="JO12" s="178"/>
      <c r="JP12" s="178"/>
      <c r="JQ12" s="178"/>
      <c r="JR12" s="178"/>
      <c r="JS12" s="178"/>
      <c r="JT12" s="178"/>
      <c r="JU12" s="178"/>
      <c r="JV12" s="178"/>
      <c r="JW12" s="178"/>
      <c r="JX12" s="178"/>
      <c r="JY12" s="178"/>
      <c r="JZ12" s="178"/>
      <c r="KA12" s="178"/>
      <c r="KB12" s="178"/>
      <c r="KC12" s="178"/>
      <c r="KD12" s="178"/>
      <c r="KE12" s="178"/>
      <c r="KF12" s="178"/>
      <c r="KG12" s="178"/>
      <c r="KH12" s="178"/>
      <c r="KI12" s="178"/>
      <c r="KJ12" s="178"/>
      <c r="KK12" s="178"/>
      <c r="KL12" s="178"/>
      <c r="KM12" s="178"/>
      <c r="KN12" s="178"/>
      <c r="KO12" s="178"/>
      <c r="KP12" s="178"/>
      <c r="KQ12" s="178"/>
      <c r="KR12" s="178"/>
      <c r="KS12" s="178"/>
      <c r="KT12" s="178"/>
      <c r="KU12" s="178"/>
      <c r="KV12" s="178"/>
      <c r="KW12" s="178"/>
      <c r="KX12" s="178"/>
      <c r="KY12" s="178"/>
      <c r="KZ12" s="178"/>
      <c r="LA12" s="178"/>
      <c r="LB12" s="178"/>
      <c r="LC12" s="178"/>
      <c r="LD12" s="178"/>
      <c r="LE12" s="178"/>
      <c r="LF12" s="178"/>
      <c r="LG12" s="178"/>
      <c r="LH12" s="178"/>
      <c r="LI12" s="178"/>
      <c r="LJ12" s="178"/>
      <c r="LK12" s="178"/>
      <c r="LL12" s="178"/>
      <c r="LM12" s="178"/>
      <c r="LN12" s="178"/>
      <c r="LO12" s="178"/>
      <c r="LP12" s="178"/>
      <c r="LQ12" s="178"/>
      <c r="LR12" s="178"/>
      <c r="LS12" s="178"/>
      <c r="LT12" s="178"/>
      <c r="LU12" s="178"/>
      <c r="LV12" s="178"/>
      <c r="LW12" s="178"/>
      <c r="LX12" s="178"/>
      <c r="LY12" s="178"/>
      <c r="LZ12" s="178"/>
      <c r="MA12" s="178"/>
      <c r="MB12" s="178"/>
      <c r="MC12" s="178"/>
      <c r="MD12" s="178"/>
      <c r="ME12" s="178"/>
      <c r="MF12" s="178"/>
      <c r="MG12" s="178"/>
      <c r="MH12" s="178"/>
      <c r="MI12" s="178"/>
      <c r="MJ12" s="178"/>
      <c r="MK12" s="178"/>
      <c r="ML12" s="178"/>
      <c r="MM12" s="178"/>
      <c r="MN12" s="178"/>
      <c r="MO12" s="178"/>
      <c r="MP12" s="178"/>
      <c r="MQ12" s="178"/>
      <c r="MR12" s="178"/>
      <c r="MS12" s="178"/>
      <c r="MT12" s="178"/>
      <c r="MU12" s="178"/>
      <c r="MV12" s="178"/>
      <c r="MW12" s="178"/>
      <c r="MX12" s="178"/>
      <c r="MY12" s="178"/>
      <c r="MZ12" s="178"/>
      <c r="NA12" s="178"/>
      <c r="NB12" s="178"/>
      <c r="NC12" s="178"/>
      <c r="ND12" s="178"/>
      <c r="NE12" s="178"/>
      <c r="NF12" s="178"/>
      <c r="NG12" s="178"/>
      <c r="NH12" s="178"/>
      <c r="NI12" s="178"/>
      <c r="NJ12" s="178"/>
      <c r="NK12" s="178"/>
      <c r="NL12" s="178"/>
      <c r="NM12" s="178"/>
      <c r="NN12" s="178"/>
      <c r="NO12" s="178"/>
      <c r="NP12" s="178"/>
      <c r="NQ12" s="178"/>
      <c r="NR12" s="178"/>
      <c r="NS12" s="178"/>
      <c r="NT12" s="178"/>
      <c r="NU12" s="178"/>
      <c r="NV12" s="178"/>
      <c r="NW12" s="178"/>
      <c r="NX12" s="178"/>
      <c r="NY12" s="178"/>
      <c r="NZ12" s="178"/>
      <c r="OA12" s="178"/>
      <c r="OB12" s="178"/>
      <c r="OC12" s="178"/>
      <c r="OD12" s="178"/>
      <c r="OE12" s="178"/>
      <c r="OF12" s="178"/>
      <c r="OG12" s="178"/>
      <c r="OH12" s="178"/>
      <c r="OI12" s="178"/>
      <c r="OJ12" s="178"/>
      <c r="OK12" s="178"/>
      <c r="OL12" s="178"/>
      <c r="OM12" s="178"/>
      <c r="ON12" s="178"/>
      <c r="OO12" s="178"/>
      <c r="OP12" s="178"/>
      <c r="OQ12" s="178"/>
      <c r="OR12" s="178"/>
      <c r="OS12" s="178"/>
      <c r="OT12" s="178"/>
      <c r="OU12" s="178"/>
      <c r="OV12" s="178"/>
      <c r="OW12" s="178"/>
      <c r="OX12" s="178"/>
      <c r="OY12" s="178"/>
      <c r="OZ12" s="178"/>
      <c r="PA12" s="178"/>
      <c r="PB12" s="178"/>
      <c r="PC12" s="178"/>
      <c r="PD12" s="178"/>
      <c r="PE12" s="178"/>
      <c r="PF12" s="178"/>
      <c r="PG12" s="178"/>
      <c r="PH12" s="178"/>
      <c r="PI12" s="178"/>
      <c r="PJ12" s="178"/>
      <c r="PK12" s="178"/>
      <c r="PL12" s="178"/>
      <c r="PM12" s="178"/>
      <c r="PN12" s="178"/>
      <c r="PO12" s="178"/>
      <c r="PP12" s="178"/>
      <c r="PQ12" s="178"/>
      <c r="PR12" s="178"/>
      <c r="PS12" s="178"/>
      <c r="PT12" s="178"/>
      <c r="PU12" s="178"/>
      <c r="PV12" s="178"/>
      <c r="PW12" s="178"/>
      <c r="PX12" s="178"/>
      <c r="PY12" s="178"/>
      <c r="PZ12" s="178"/>
      <c r="QA12" s="178"/>
      <c r="QB12" s="178"/>
      <c r="QC12" s="178"/>
      <c r="QD12" s="178"/>
      <c r="QE12" s="178"/>
      <c r="QF12" s="178"/>
      <c r="QG12" s="178"/>
      <c r="QH12" s="178"/>
      <c r="QI12" s="178"/>
      <c r="QJ12" s="178"/>
      <c r="QK12" s="178"/>
      <c r="QL12" s="178"/>
      <c r="QM12" s="178"/>
      <c r="QN12" s="178"/>
      <c r="QO12" s="178"/>
      <c r="QP12" s="178"/>
      <c r="QQ12" s="178"/>
      <c r="QR12" s="178"/>
      <c r="QS12" s="178"/>
      <c r="QT12" s="178"/>
      <c r="QU12" s="178"/>
      <c r="QV12" s="178"/>
      <c r="QW12" s="178"/>
      <c r="QX12" s="178"/>
      <c r="QY12" s="178"/>
      <c r="QZ12" s="178"/>
      <c r="RA12" s="178"/>
      <c r="RB12" s="178"/>
      <c r="RC12" s="178"/>
      <c r="RD12" s="178"/>
      <c r="RE12" s="178"/>
      <c r="RF12" s="178"/>
      <c r="RG12" s="178"/>
      <c r="RH12" s="178"/>
      <c r="RI12" s="178"/>
      <c r="RJ12" s="178"/>
      <c r="RK12" s="178"/>
      <c r="RL12" s="178"/>
      <c r="RM12" s="178"/>
      <c r="RN12" s="178"/>
      <c r="RO12" s="178"/>
      <c r="RP12" s="178"/>
      <c r="RQ12" s="178"/>
      <c r="RR12" s="178"/>
      <c r="RS12" s="178"/>
      <c r="RT12" s="178"/>
      <c r="RU12" s="178"/>
      <c r="RV12" s="178"/>
      <c r="RW12" s="178"/>
      <c r="RX12" s="178"/>
      <c r="RY12" s="178"/>
      <c r="RZ12" s="178"/>
      <c r="SA12" s="178"/>
      <c r="SB12" s="178"/>
      <c r="SC12" s="178"/>
      <c r="SD12" s="178"/>
      <c r="SE12" s="178"/>
      <c r="SF12" s="178"/>
      <c r="SG12" s="178"/>
      <c r="SH12" s="178"/>
      <c r="SI12" s="178"/>
      <c r="SJ12" s="178"/>
      <c r="SK12" s="178"/>
      <c r="SL12" s="178"/>
      <c r="SM12" s="178"/>
      <c r="SN12" s="178"/>
      <c r="SO12" s="178"/>
      <c r="SP12" s="178"/>
      <c r="SQ12" s="178"/>
      <c r="SR12" s="178"/>
      <c r="SS12" s="178"/>
      <c r="ST12" s="178"/>
      <c r="SU12" s="178"/>
      <c r="SV12" s="178"/>
      <c r="SW12" s="178"/>
      <c r="SX12" s="178"/>
      <c r="SY12" s="178"/>
      <c r="SZ12" s="178"/>
      <c r="TA12" s="178"/>
      <c r="TB12" s="178"/>
      <c r="TC12" s="178"/>
      <c r="TD12" s="178"/>
      <c r="TE12" s="178"/>
      <c r="TF12" s="178"/>
    </row>
    <row r="13" spans="1:526" s="178" customFormat="1" ht="297.39999999999998" x14ac:dyDescent="0.3">
      <c r="A13" s="176" t="e">
        <f ca="1">(DATEDIF(#REF!,TODAY(),"y"))+CL13</f>
        <v>#REF!</v>
      </c>
      <c r="B13" s="176"/>
      <c r="C13" s="176" t="e">
        <f ca="1">(DATEDIF(#REF!,TODAY(),"ym"))+CM13</f>
        <v>#REF!</v>
      </c>
      <c r="D13" s="176" t="e">
        <f ca="1">(DATEDIF(#REF!,TODAY(),"md"))+CN13</f>
        <v>#REF!</v>
      </c>
      <c r="E13" s="176" t="e">
        <f ca="1">IF(D13&gt;30,C13+1,C13)</f>
        <v>#REF!</v>
      </c>
      <c r="F13" s="182">
        <v>28</v>
      </c>
      <c r="G13" s="183">
        <v>34</v>
      </c>
      <c r="H13" s="184">
        <v>36374</v>
      </c>
      <c r="I13" s="185">
        <f>CG13</f>
        <v>43584</v>
      </c>
      <c r="J13" s="185" t="s">
        <v>466</v>
      </c>
      <c r="K13" s="184">
        <v>40057</v>
      </c>
      <c r="L13" s="176" t="s">
        <v>69</v>
      </c>
      <c r="M13" s="179" t="s">
        <v>548</v>
      </c>
      <c r="N13" s="185">
        <v>101</v>
      </c>
      <c r="O13" s="185">
        <v>267</v>
      </c>
      <c r="P13" s="187"/>
      <c r="Q13" s="176" t="s">
        <v>15</v>
      </c>
      <c r="R13" s="186"/>
      <c r="S13" s="186"/>
      <c r="T13" s="176"/>
      <c r="U13" s="222"/>
      <c r="V13" s="223"/>
      <c r="W13" s="225"/>
      <c r="X13" s="176"/>
      <c r="Y13" s="176"/>
      <c r="Z13" s="176"/>
      <c r="AA13" s="176"/>
      <c r="AB13" s="176"/>
      <c r="AC13" s="176"/>
      <c r="AD13" s="181"/>
      <c r="AE13" s="184">
        <v>24267</v>
      </c>
      <c r="AF13" s="185">
        <f ca="1">DATEDIF(AE13,TODAY(),"y")</f>
        <v>57</v>
      </c>
      <c r="AG13" s="185" t="s">
        <v>691</v>
      </c>
      <c r="AH13" s="187"/>
      <c r="AI13" s="176"/>
      <c r="AJ13" s="176"/>
      <c r="AK13" s="185"/>
      <c r="AL13" s="185"/>
      <c r="AM13" s="176"/>
      <c r="AN13" s="176"/>
      <c r="AO13" s="176" t="s">
        <v>481</v>
      </c>
      <c r="AP13" s="188"/>
      <c r="AQ13" s="188"/>
      <c r="AR13" s="176" t="s">
        <v>600</v>
      </c>
      <c r="AS13" s="181" t="s">
        <v>342</v>
      </c>
      <c r="AT13" s="183"/>
      <c r="AU13" s="188" t="s">
        <v>640</v>
      </c>
      <c r="AV13" s="185" t="s">
        <v>340</v>
      </c>
      <c r="AW13" s="185" t="s">
        <v>568</v>
      </c>
      <c r="AX13" s="185" t="s">
        <v>591</v>
      </c>
      <c r="AY13" s="184">
        <v>31226</v>
      </c>
      <c r="AZ13" s="243">
        <f ca="1">DATEDIF(AY13,TODAY(),"y")</f>
        <v>38</v>
      </c>
      <c r="BA13" s="182"/>
      <c r="BB13" s="207"/>
      <c r="BC13" s="189"/>
      <c r="BD13" s="183"/>
      <c r="BE13" s="183"/>
      <c r="BF13" s="183"/>
      <c r="BG13" s="181" t="s">
        <v>567</v>
      </c>
      <c r="BH13" s="181" t="s">
        <v>688</v>
      </c>
      <c r="BI13" s="187">
        <v>120</v>
      </c>
      <c r="BJ13" s="187">
        <v>2018</v>
      </c>
      <c r="BK13" s="182" t="s">
        <v>627</v>
      </c>
      <c r="BL13" s="182"/>
      <c r="BM13" s="182"/>
      <c r="BN13" s="185" t="s">
        <v>3</v>
      </c>
      <c r="BO13" s="184">
        <v>42788</v>
      </c>
      <c r="BP13" s="187"/>
      <c r="BQ13" s="187"/>
      <c r="BR13" s="187"/>
      <c r="BS13" s="181"/>
      <c r="BT13" s="185"/>
      <c r="BU13" s="184"/>
      <c r="BV13" s="185"/>
      <c r="BW13" s="185"/>
      <c r="BX13" s="176"/>
      <c r="BY13" s="176"/>
      <c r="BZ13" s="176" t="s">
        <v>153</v>
      </c>
      <c r="CA13" s="182" t="s">
        <v>156</v>
      </c>
      <c r="CB13" s="182" t="s">
        <v>157</v>
      </c>
      <c r="CC13" s="182">
        <v>1999</v>
      </c>
      <c r="CD13" s="187">
        <v>229</v>
      </c>
      <c r="CE13" s="184">
        <v>36403</v>
      </c>
      <c r="CF13" s="187" t="s">
        <v>852</v>
      </c>
      <c r="CG13" s="184">
        <v>43584</v>
      </c>
      <c r="CH13" s="176" t="s">
        <v>787</v>
      </c>
      <c r="CI13" s="185">
        <v>33</v>
      </c>
      <c r="CJ13" s="185">
        <v>7</v>
      </c>
      <c r="CK13" s="185">
        <v>16</v>
      </c>
      <c r="CL13" s="176">
        <v>33</v>
      </c>
      <c r="CM13" s="176">
        <v>3</v>
      </c>
      <c r="CN13" s="176">
        <v>16</v>
      </c>
      <c r="CO13" s="179" t="e">
        <f ca="1">IF(E13&gt;=12,A13+1,A13)</f>
        <v>#REF!</v>
      </c>
      <c r="CP13" s="179" t="e">
        <f ca="1">IF(E13&gt;=12,(12-E13)*-1,E13)</f>
        <v>#REF!</v>
      </c>
      <c r="CQ13" s="179" t="e">
        <f ca="1">IF(D13&gt;30,D13-30,D13)</f>
        <v>#REF!</v>
      </c>
      <c r="CR13" s="187" t="str">
        <f ca="1">DATEDIF(CE13,TODAY(),"y")&amp;"г."&amp;DATEDIF(CE13,TODAY(),"ym")&amp;"мес."&amp;DATEDIF(CE13,TODAY(),"md")&amp;"дн."</f>
        <v>24г.2мес.9дн.</v>
      </c>
      <c r="CS13" s="187"/>
      <c r="CT13" s="176"/>
      <c r="CU13" s="176"/>
      <c r="CV13" s="233"/>
      <c r="CW13" s="233">
        <f t="shared" si="0"/>
        <v>0</v>
      </c>
      <c r="CX13" s="233">
        <f t="shared" si="1"/>
        <v>0</v>
      </c>
      <c r="CY13" s="235"/>
      <c r="CZ13" s="235"/>
      <c r="DA13" s="239"/>
      <c r="DB13" s="233"/>
      <c r="DC13" s="239">
        <f t="shared" si="2"/>
        <v>0</v>
      </c>
      <c r="DD13" s="239">
        <f t="shared" si="3"/>
        <v>0</v>
      </c>
      <c r="DE13" s="239">
        <f t="shared" si="4"/>
        <v>0</v>
      </c>
      <c r="DF13" s="239">
        <f t="shared" si="5"/>
        <v>0</v>
      </c>
      <c r="DG13" s="239"/>
      <c r="DH13" s="245">
        <f t="shared" si="6"/>
        <v>0</v>
      </c>
      <c r="DI13" s="233">
        <f>(DH13*CX13)+(DH13*CW13/кадры!$A$1)</f>
        <v>0</v>
      </c>
      <c r="DJ13" s="233"/>
      <c r="DK13" s="233"/>
      <c r="DL13" s="233">
        <f t="shared" si="7"/>
        <v>0</v>
      </c>
      <c r="DM13" s="233">
        <f t="shared" si="8"/>
        <v>0</v>
      </c>
      <c r="DN13" s="233">
        <f t="shared" si="9"/>
        <v>0</v>
      </c>
      <c r="DO13" s="233">
        <f t="shared" si="10"/>
        <v>0</v>
      </c>
      <c r="DP13" s="233">
        <f t="shared" si="11"/>
        <v>0</v>
      </c>
      <c r="DQ13" s="233">
        <f t="shared" si="12"/>
        <v>0</v>
      </c>
      <c r="DR13" s="233">
        <f t="shared" ca="1" si="13"/>
        <v>0</v>
      </c>
      <c r="DS13" s="233"/>
      <c r="DT13" s="233"/>
      <c r="DU13" s="233"/>
      <c r="DV13" s="233"/>
      <c r="DW13" s="233"/>
      <c r="DX13" s="233"/>
      <c r="DY13" s="233"/>
      <c r="DZ13" s="210"/>
      <c r="EA13" s="210"/>
      <c r="EB13" s="210"/>
      <c r="EC13" s="210"/>
      <c r="ED13" s="210"/>
      <c r="EE13" s="210"/>
      <c r="EF13" s="210"/>
      <c r="EG13" s="210"/>
      <c r="EH13" s="210"/>
      <c r="EI13" s="210"/>
      <c r="EJ13" s="210"/>
      <c r="EK13" s="210"/>
      <c r="EL13" s="210"/>
      <c r="EM13" s="210"/>
      <c r="EN13" s="210"/>
      <c r="EO13" s="210"/>
      <c r="EP13" s="210"/>
      <c r="EQ13" s="210"/>
      <c r="ER13" s="210"/>
      <c r="ES13" s="210"/>
      <c r="ET13" s="210"/>
      <c r="EU13" s="210"/>
      <c r="EV13" s="210"/>
      <c r="EW13" s="210"/>
      <c r="EX13" s="210"/>
      <c r="EY13" s="210"/>
      <c r="EZ13" s="210"/>
      <c r="FA13" s="210"/>
      <c r="FB13" s="210"/>
      <c r="FC13" s="210"/>
      <c r="FD13" s="210"/>
      <c r="FE13" s="210"/>
      <c r="FF13" s="210"/>
      <c r="FG13" s="210"/>
      <c r="FH13" s="210"/>
      <c r="FI13" s="210"/>
      <c r="FJ13" s="210"/>
      <c r="FK13" s="210"/>
      <c r="FL13" s="210"/>
      <c r="FM13" s="210"/>
      <c r="FN13" s="210"/>
      <c r="FO13" s="210"/>
      <c r="FP13" s="210"/>
      <c r="FQ13" s="210"/>
      <c r="FR13" s="210"/>
      <c r="FS13" s="210"/>
      <c r="FT13" s="210"/>
      <c r="FU13" s="210"/>
      <c r="FV13" s="210"/>
      <c r="FW13" s="210"/>
      <c r="FX13" s="210"/>
      <c r="FY13" s="210"/>
      <c r="FZ13" s="210"/>
      <c r="GA13" s="210"/>
      <c r="GB13" s="210"/>
      <c r="GC13" s="210"/>
      <c r="GD13" s="210"/>
      <c r="GE13" s="210"/>
      <c r="GF13" s="210"/>
      <c r="GG13" s="210"/>
      <c r="GH13" s="210"/>
      <c r="GI13" s="210"/>
      <c r="GJ13" s="210"/>
      <c r="GK13" s="210"/>
      <c r="GL13" s="210"/>
      <c r="GM13" s="210"/>
      <c r="GN13" s="210"/>
      <c r="GO13" s="210"/>
      <c r="GP13" s="210"/>
      <c r="GQ13" s="210"/>
      <c r="GR13" s="210"/>
      <c r="GS13" s="210"/>
      <c r="GT13" s="210"/>
      <c r="GU13" s="210"/>
      <c r="GV13" s="210"/>
      <c r="GW13" s="210"/>
      <c r="GX13" s="210"/>
      <c r="GY13" s="210"/>
      <c r="GZ13" s="210"/>
      <c r="HA13" s="210"/>
      <c r="HB13" s="210"/>
      <c r="HC13" s="210"/>
      <c r="HD13" s="210"/>
      <c r="HE13" s="210"/>
      <c r="HF13" s="210"/>
      <c r="HG13" s="210"/>
      <c r="HH13" s="210"/>
      <c r="HI13" s="210"/>
      <c r="HJ13" s="210"/>
      <c r="HK13" s="210"/>
      <c r="HL13" s="210"/>
      <c r="HM13" s="210"/>
      <c r="HN13" s="210"/>
      <c r="HO13" s="210"/>
      <c r="HP13" s="210"/>
      <c r="HQ13" s="210"/>
      <c r="HR13" s="210"/>
      <c r="HS13" s="210"/>
      <c r="HT13" s="210"/>
      <c r="HU13" s="210"/>
      <c r="HV13" s="210"/>
      <c r="HW13" s="210"/>
      <c r="HX13" s="210"/>
      <c r="HY13" s="210"/>
      <c r="HZ13" s="210"/>
      <c r="IA13" s="210"/>
      <c r="IB13" s="210"/>
      <c r="IC13" s="210"/>
      <c r="ID13" s="210"/>
      <c r="IE13" s="210"/>
      <c r="IF13" s="210"/>
      <c r="IG13" s="210"/>
      <c r="IH13" s="210"/>
      <c r="II13" s="210"/>
      <c r="IJ13" s="210"/>
      <c r="IK13" s="210"/>
      <c r="IL13" s="210"/>
      <c r="IM13" s="210"/>
      <c r="IN13" s="210"/>
      <c r="IO13" s="210"/>
      <c r="IP13" s="210"/>
      <c r="IQ13" s="210"/>
      <c r="IR13" s="210"/>
      <c r="IS13" s="210"/>
      <c r="IT13" s="210"/>
      <c r="IU13" s="210"/>
      <c r="IV13" s="210"/>
      <c r="IW13" s="210"/>
      <c r="IX13" s="210"/>
      <c r="IY13" s="210"/>
      <c r="IZ13" s="210"/>
      <c r="JA13" s="210"/>
      <c r="JB13" s="210"/>
      <c r="JC13" s="210"/>
      <c r="JD13" s="210"/>
      <c r="JE13" s="210"/>
      <c r="JF13" s="210"/>
      <c r="JG13" s="210"/>
      <c r="JH13" s="210"/>
      <c r="JI13" s="210"/>
      <c r="JJ13" s="210"/>
      <c r="JK13" s="210"/>
      <c r="JL13" s="210"/>
      <c r="JM13" s="210"/>
      <c r="JN13" s="210"/>
      <c r="JO13" s="210"/>
      <c r="JP13" s="210"/>
      <c r="JQ13" s="210"/>
      <c r="JR13" s="210"/>
      <c r="JS13" s="210"/>
      <c r="JT13" s="210"/>
      <c r="JU13" s="210"/>
      <c r="JV13" s="210"/>
      <c r="JW13" s="210"/>
      <c r="JX13" s="210"/>
      <c r="JY13" s="210"/>
      <c r="JZ13" s="210"/>
      <c r="KA13" s="210"/>
      <c r="KB13" s="210"/>
      <c r="KC13" s="210"/>
      <c r="KD13" s="210"/>
      <c r="KE13" s="210"/>
      <c r="KF13" s="210"/>
      <c r="KG13" s="210"/>
      <c r="KH13" s="210"/>
      <c r="KI13" s="210"/>
      <c r="KJ13" s="210"/>
      <c r="KK13" s="210"/>
      <c r="KL13" s="210"/>
      <c r="KM13" s="210"/>
      <c r="KN13" s="210"/>
      <c r="KO13" s="210"/>
      <c r="KP13" s="210"/>
      <c r="KQ13" s="210"/>
      <c r="KR13" s="210"/>
      <c r="KS13" s="210"/>
      <c r="KT13" s="210"/>
      <c r="KU13" s="210"/>
      <c r="KV13" s="210"/>
      <c r="KW13" s="210"/>
      <c r="KX13" s="210"/>
      <c r="KY13" s="210"/>
      <c r="KZ13" s="210"/>
      <c r="LA13" s="210"/>
      <c r="LB13" s="210"/>
      <c r="LC13" s="210"/>
      <c r="LD13" s="210"/>
      <c r="LE13" s="210"/>
      <c r="LF13" s="210"/>
      <c r="LG13" s="210"/>
      <c r="LH13" s="210"/>
      <c r="LI13" s="210"/>
      <c r="LJ13" s="210"/>
      <c r="LK13" s="210"/>
      <c r="LL13" s="210"/>
      <c r="LM13" s="210"/>
      <c r="LN13" s="210"/>
      <c r="LO13" s="210"/>
      <c r="LP13" s="210"/>
      <c r="LQ13" s="210"/>
      <c r="LR13" s="210"/>
      <c r="LS13" s="210"/>
      <c r="LT13" s="210"/>
      <c r="LU13" s="210"/>
      <c r="LV13" s="210"/>
      <c r="LW13" s="210"/>
      <c r="LX13" s="210"/>
      <c r="LY13" s="210"/>
      <c r="LZ13" s="210"/>
      <c r="MA13" s="210"/>
      <c r="MB13" s="210"/>
      <c r="MC13" s="210"/>
      <c r="MD13" s="210"/>
      <c r="ME13" s="210"/>
      <c r="MF13" s="210"/>
      <c r="MG13" s="210"/>
      <c r="MH13" s="210"/>
      <c r="MI13" s="210"/>
      <c r="MJ13" s="210"/>
      <c r="MK13" s="210"/>
      <c r="ML13" s="210"/>
      <c r="MM13" s="210"/>
      <c r="MN13" s="210"/>
      <c r="MO13" s="210"/>
      <c r="MP13" s="210"/>
      <c r="MQ13" s="210"/>
      <c r="MR13" s="210"/>
      <c r="MS13" s="210"/>
      <c r="MT13" s="210"/>
      <c r="MU13" s="210"/>
      <c r="MV13" s="210"/>
      <c r="MW13" s="210"/>
      <c r="MX13" s="210"/>
      <c r="MY13" s="210"/>
      <c r="MZ13" s="210"/>
      <c r="NA13" s="210"/>
      <c r="NB13" s="210"/>
      <c r="NC13" s="210"/>
      <c r="ND13" s="210"/>
      <c r="NE13" s="210"/>
      <c r="NF13" s="210"/>
      <c r="NG13" s="210"/>
      <c r="NH13" s="210"/>
      <c r="NI13" s="210"/>
      <c r="NJ13" s="210"/>
      <c r="NK13" s="210"/>
      <c r="NL13" s="210"/>
      <c r="NM13" s="210"/>
      <c r="NN13" s="210"/>
      <c r="NO13" s="210"/>
      <c r="NP13" s="210"/>
      <c r="NQ13" s="210"/>
      <c r="NR13" s="210"/>
      <c r="NS13" s="210"/>
      <c r="NT13" s="210"/>
      <c r="NU13" s="210"/>
      <c r="NV13" s="210"/>
      <c r="NW13" s="210"/>
      <c r="NX13" s="210"/>
      <c r="NY13" s="210"/>
      <c r="NZ13" s="210"/>
      <c r="OA13" s="210"/>
      <c r="OB13" s="210"/>
      <c r="OC13" s="210"/>
      <c r="OD13" s="210"/>
      <c r="OE13" s="210"/>
      <c r="OF13" s="210"/>
      <c r="OG13" s="210"/>
      <c r="OH13" s="210"/>
      <c r="OI13" s="210"/>
      <c r="OJ13" s="210"/>
      <c r="OK13" s="210"/>
      <c r="OL13" s="210"/>
      <c r="OM13" s="210"/>
      <c r="ON13" s="210"/>
      <c r="OO13" s="210"/>
      <c r="OP13" s="210"/>
      <c r="OQ13" s="210"/>
      <c r="OR13" s="210"/>
      <c r="OS13" s="210"/>
      <c r="OT13" s="210"/>
      <c r="OU13" s="210"/>
      <c r="OV13" s="210"/>
      <c r="OW13" s="210"/>
      <c r="OX13" s="210"/>
      <c r="OY13" s="210"/>
      <c r="OZ13" s="210"/>
      <c r="PA13" s="210"/>
      <c r="PB13" s="210"/>
      <c r="PC13" s="210"/>
      <c r="PD13" s="210"/>
      <c r="PE13" s="210"/>
      <c r="PF13" s="210"/>
      <c r="PG13" s="210"/>
      <c r="PH13" s="210"/>
      <c r="PI13" s="210"/>
      <c r="PJ13" s="210"/>
      <c r="PK13" s="210"/>
      <c r="PL13" s="210"/>
      <c r="PM13" s="210"/>
      <c r="PN13" s="210"/>
      <c r="PO13" s="210"/>
      <c r="PP13" s="210"/>
      <c r="PQ13" s="210"/>
      <c r="PR13" s="210"/>
      <c r="PS13" s="210"/>
      <c r="PT13" s="210"/>
      <c r="PU13" s="210"/>
      <c r="PV13" s="210"/>
      <c r="PW13" s="210"/>
      <c r="PX13" s="210"/>
      <c r="PY13" s="210"/>
      <c r="PZ13" s="210"/>
      <c r="QA13" s="210"/>
      <c r="QB13" s="210"/>
      <c r="QC13" s="210"/>
      <c r="QD13" s="210"/>
      <c r="QE13" s="210"/>
      <c r="QF13" s="210"/>
      <c r="QG13" s="210"/>
      <c r="QH13" s="210"/>
      <c r="QI13" s="210"/>
      <c r="QJ13" s="210"/>
      <c r="QK13" s="210"/>
      <c r="QL13" s="210"/>
      <c r="QM13" s="210"/>
      <c r="QN13" s="210"/>
      <c r="QO13" s="210"/>
      <c r="QP13" s="210"/>
      <c r="QQ13" s="210"/>
      <c r="QR13" s="210"/>
      <c r="QS13" s="210"/>
      <c r="QT13" s="210"/>
      <c r="QU13" s="210"/>
      <c r="QV13" s="210"/>
      <c r="QW13" s="210"/>
      <c r="QX13" s="210"/>
      <c r="QY13" s="210"/>
      <c r="QZ13" s="210"/>
      <c r="RA13" s="210"/>
      <c r="RB13" s="210"/>
      <c r="RC13" s="210"/>
      <c r="RD13" s="210"/>
      <c r="RE13" s="210"/>
      <c r="RF13" s="210"/>
      <c r="RG13" s="210"/>
      <c r="RH13" s="210"/>
      <c r="RI13" s="210"/>
      <c r="RJ13" s="210"/>
      <c r="RK13" s="210"/>
      <c r="RL13" s="210"/>
      <c r="RM13" s="210"/>
      <c r="RN13" s="210"/>
      <c r="RO13" s="210"/>
      <c r="RP13" s="210"/>
      <c r="RQ13" s="210"/>
      <c r="RR13" s="210"/>
      <c r="RS13" s="210"/>
      <c r="RT13" s="210"/>
      <c r="RU13" s="210"/>
      <c r="RV13" s="210"/>
      <c r="RW13" s="210"/>
      <c r="RX13" s="210"/>
      <c r="RY13" s="210"/>
      <c r="RZ13" s="210"/>
      <c r="SA13" s="210"/>
      <c r="SB13" s="210"/>
      <c r="SC13" s="210"/>
      <c r="SD13" s="210"/>
      <c r="SE13" s="210"/>
      <c r="SF13" s="210"/>
      <c r="SG13" s="210"/>
      <c r="SH13" s="210"/>
      <c r="SI13" s="210"/>
      <c r="SJ13" s="210"/>
      <c r="SK13" s="210"/>
      <c r="SL13" s="210"/>
      <c r="SM13" s="210"/>
      <c r="SN13" s="210"/>
      <c r="SO13" s="210"/>
      <c r="SP13" s="210"/>
      <c r="SQ13" s="210"/>
      <c r="SR13" s="210"/>
      <c r="SS13" s="210"/>
      <c r="ST13" s="210"/>
      <c r="SU13" s="210"/>
      <c r="SV13" s="210"/>
      <c r="SW13" s="210"/>
      <c r="SX13" s="210"/>
      <c r="SY13" s="210"/>
      <c r="SZ13" s="210"/>
      <c r="TA13" s="210"/>
      <c r="TB13" s="210"/>
      <c r="TC13" s="210"/>
      <c r="TD13" s="210"/>
      <c r="TE13" s="210"/>
      <c r="TF13" s="210"/>
    </row>
    <row r="14" spans="1:526" s="176" customFormat="1" ht="93.95" x14ac:dyDescent="0.3">
      <c r="A14" s="179"/>
      <c r="B14" s="179"/>
      <c r="C14" s="179"/>
      <c r="D14" s="179"/>
      <c r="E14" s="179"/>
      <c r="F14" s="192" t="s">
        <v>191</v>
      </c>
      <c r="G14" s="193">
        <v>34</v>
      </c>
      <c r="H14" s="194"/>
      <c r="I14" s="194"/>
      <c r="J14" s="195"/>
      <c r="K14" s="194"/>
      <c r="L14" s="196" t="s">
        <v>27</v>
      </c>
      <c r="M14" s="196" t="s">
        <v>548</v>
      </c>
      <c r="N14" s="197"/>
      <c r="O14" s="198">
        <v>267</v>
      </c>
      <c r="P14" s="200"/>
      <c r="Q14" s="179"/>
      <c r="R14" s="199"/>
      <c r="S14" s="199"/>
      <c r="T14" s="179"/>
      <c r="U14" s="179"/>
      <c r="V14" s="209"/>
      <c r="W14" s="225"/>
      <c r="X14" s="179"/>
      <c r="Y14" s="179" t="s">
        <v>346</v>
      </c>
      <c r="Z14" s="179"/>
      <c r="AA14" s="179"/>
      <c r="AB14" s="179"/>
      <c r="AC14" s="179"/>
      <c r="AD14" s="196"/>
      <c r="AE14" s="194"/>
      <c r="AF14" s="195"/>
      <c r="AG14" s="195"/>
      <c r="AH14" s="200"/>
      <c r="AI14" s="179"/>
      <c r="AJ14" s="179"/>
      <c r="AK14" s="195"/>
      <c r="AL14" s="195"/>
      <c r="AM14" s="179"/>
      <c r="AN14" s="179"/>
      <c r="AO14" s="179"/>
      <c r="AP14" s="201"/>
      <c r="AQ14" s="201"/>
      <c r="AR14" s="195"/>
      <c r="AS14" s="196"/>
      <c r="AT14" s="193"/>
      <c r="AU14" s="201"/>
      <c r="AV14" s="196"/>
      <c r="AW14" s="196"/>
      <c r="AX14" s="196"/>
      <c r="AY14" s="196"/>
      <c r="AZ14" s="242"/>
      <c r="BA14" s="206"/>
      <c r="BB14" s="193"/>
      <c r="BC14" s="205"/>
      <c r="BD14" s="193"/>
      <c r="BE14" s="193"/>
      <c r="BF14" s="193"/>
      <c r="BG14" s="196" t="s">
        <v>592</v>
      </c>
      <c r="BH14" s="196" t="s">
        <v>689</v>
      </c>
      <c r="BI14" s="200">
        <v>24</v>
      </c>
      <c r="BJ14" s="200">
        <v>2018</v>
      </c>
      <c r="BK14" s="192"/>
      <c r="BL14" s="192"/>
      <c r="BM14" s="192"/>
      <c r="BN14" s="204"/>
      <c r="BO14" s="194"/>
      <c r="BP14" s="200"/>
      <c r="BQ14" s="200"/>
      <c r="BR14" s="200"/>
      <c r="BS14" s="196"/>
      <c r="BT14" s="195"/>
      <c r="BU14" s="194"/>
      <c r="BV14" s="195"/>
      <c r="BW14" s="195"/>
      <c r="BX14" s="179"/>
      <c r="BY14" s="179"/>
      <c r="BZ14" s="179" t="s">
        <v>154</v>
      </c>
      <c r="CA14" s="192"/>
      <c r="CB14" s="192"/>
      <c r="CC14" s="192"/>
      <c r="CD14" s="200"/>
      <c r="CE14" s="194"/>
      <c r="CF14" s="200"/>
      <c r="CG14" s="195"/>
      <c r="CH14" s="179"/>
      <c r="CI14" s="196"/>
      <c r="CJ14" s="196"/>
      <c r="CK14" s="196"/>
      <c r="CL14" s="179"/>
      <c r="CM14" s="179"/>
      <c r="CN14" s="179"/>
      <c r="CO14" s="179"/>
      <c r="CP14" s="179"/>
      <c r="CQ14" s="179"/>
      <c r="CR14" s="200"/>
      <c r="CS14" s="200"/>
      <c r="CT14" s="179"/>
      <c r="CU14" s="179"/>
      <c r="CV14" s="234"/>
      <c r="CW14" s="234">
        <f t="shared" si="0"/>
        <v>0</v>
      </c>
      <c r="CX14" s="234">
        <f t="shared" si="1"/>
        <v>0</v>
      </c>
      <c r="CY14" s="236"/>
      <c r="CZ14" s="236"/>
      <c r="DA14" s="240"/>
      <c r="DB14" s="234"/>
      <c r="DC14" s="240">
        <f t="shared" si="2"/>
        <v>0</v>
      </c>
      <c r="DD14" s="240">
        <f t="shared" si="3"/>
        <v>0</v>
      </c>
      <c r="DE14" s="240">
        <f t="shared" si="4"/>
        <v>0</v>
      </c>
      <c r="DF14" s="240">
        <f t="shared" si="5"/>
        <v>0</v>
      </c>
      <c r="DG14" s="240"/>
      <c r="DH14" s="246">
        <f t="shared" si="6"/>
        <v>0</v>
      </c>
      <c r="DI14" s="234">
        <f>(DH14*CX14)+(DH14*CW14/кадры!$A$1)</f>
        <v>0</v>
      </c>
      <c r="DJ14" s="234"/>
      <c r="DK14" s="234"/>
      <c r="DL14" s="234">
        <f t="shared" si="7"/>
        <v>0</v>
      </c>
      <c r="DM14" s="234">
        <f t="shared" si="8"/>
        <v>0</v>
      </c>
      <c r="DN14" s="234">
        <f t="shared" si="9"/>
        <v>0</v>
      </c>
      <c r="DO14" s="234">
        <f t="shared" si="10"/>
        <v>0</v>
      </c>
      <c r="DP14" s="234">
        <f t="shared" si="11"/>
        <v>0</v>
      </c>
      <c r="DQ14" s="234">
        <f t="shared" si="12"/>
        <v>0</v>
      </c>
      <c r="DR14" s="234">
        <f t="shared" si="13"/>
        <v>0</v>
      </c>
      <c r="DS14" s="234"/>
      <c r="DT14" s="234"/>
      <c r="DU14" s="234"/>
      <c r="DV14" s="234"/>
      <c r="DW14" s="234"/>
      <c r="DX14" s="234"/>
      <c r="DY14" s="234"/>
      <c r="DZ14" s="178"/>
      <c r="EA14" s="178"/>
      <c r="EB14" s="178"/>
      <c r="EC14" s="178"/>
      <c r="ED14" s="178"/>
      <c r="EE14" s="178"/>
      <c r="EF14" s="178"/>
      <c r="EG14" s="178"/>
      <c r="EH14" s="178"/>
      <c r="EI14" s="178"/>
      <c r="EJ14" s="178"/>
      <c r="EK14" s="178"/>
      <c r="EL14" s="178"/>
      <c r="EM14" s="178"/>
      <c r="EN14" s="178"/>
      <c r="EO14" s="178"/>
      <c r="EP14" s="178"/>
      <c r="EQ14" s="178"/>
      <c r="ER14" s="178"/>
      <c r="ES14" s="178"/>
      <c r="ET14" s="178"/>
      <c r="EU14" s="178"/>
      <c r="EV14" s="178"/>
      <c r="EW14" s="178"/>
      <c r="EX14" s="178"/>
      <c r="EY14" s="178"/>
      <c r="EZ14" s="178"/>
      <c r="FA14" s="178"/>
      <c r="FB14" s="178"/>
      <c r="FC14" s="178"/>
      <c r="FD14" s="178"/>
      <c r="FE14" s="178"/>
      <c r="FF14" s="178"/>
      <c r="FG14" s="178"/>
      <c r="FH14" s="178"/>
      <c r="FI14" s="178"/>
      <c r="FJ14" s="178"/>
      <c r="FK14" s="178"/>
      <c r="FL14" s="178"/>
      <c r="FM14" s="178"/>
      <c r="FN14" s="178"/>
      <c r="FO14" s="178"/>
      <c r="FP14" s="178"/>
      <c r="FQ14" s="178"/>
      <c r="FR14" s="178"/>
      <c r="FS14" s="178"/>
      <c r="FT14" s="178"/>
      <c r="FU14" s="178"/>
      <c r="FV14" s="178"/>
      <c r="FW14" s="178"/>
      <c r="FX14" s="178"/>
      <c r="FY14" s="178"/>
      <c r="FZ14" s="178"/>
      <c r="GA14" s="178"/>
      <c r="GB14" s="178"/>
      <c r="GC14" s="178"/>
      <c r="GD14" s="178"/>
      <c r="GE14" s="178"/>
      <c r="GF14" s="178"/>
      <c r="GG14" s="178"/>
      <c r="GH14" s="178"/>
      <c r="GI14" s="178"/>
      <c r="GJ14" s="178"/>
      <c r="GK14" s="178"/>
      <c r="GL14" s="178"/>
      <c r="GM14" s="178"/>
      <c r="GN14" s="178"/>
      <c r="GO14" s="178"/>
      <c r="GP14" s="178"/>
      <c r="GQ14" s="178"/>
      <c r="GR14" s="178"/>
      <c r="GS14" s="178"/>
      <c r="GT14" s="178"/>
      <c r="GU14" s="178"/>
      <c r="GV14" s="178"/>
      <c r="GW14" s="178"/>
      <c r="GX14" s="178"/>
      <c r="GY14" s="178"/>
      <c r="GZ14" s="178"/>
      <c r="HA14" s="178"/>
      <c r="HB14" s="178"/>
      <c r="HC14" s="178"/>
      <c r="HD14" s="178"/>
      <c r="HE14" s="178"/>
      <c r="HF14" s="178"/>
      <c r="HG14" s="178"/>
      <c r="HH14" s="178"/>
      <c r="HI14" s="178"/>
      <c r="HJ14" s="178"/>
      <c r="HK14" s="178"/>
      <c r="HL14" s="178"/>
      <c r="HM14" s="178"/>
      <c r="HN14" s="178"/>
      <c r="HO14" s="178"/>
      <c r="HP14" s="178"/>
      <c r="HQ14" s="178"/>
      <c r="HR14" s="178"/>
      <c r="HS14" s="178"/>
      <c r="HT14" s="178"/>
      <c r="HU14" s="178"/>
      <c r="HV14" s="178"/>
      <c r="HW14" s="178"/>
      <c r="HX14" s="178"/>
      <c r="HY14" s="178"/>
      <c r="HZ14" s="178"/>
      <c r="IA14" s="178"/>
      <c r="IB14" s="178"/>
      <c r="IC14" s="178"/>
      <c r="ID14" s="178"/>
      <c r="IE14" s="178"/>
      <c r="IF14" s="178"/>
      <c r="IG14" s="178"/>
      <c r="IH14" s="178"/>
      <c r="II14" s="178"/>
      <c r="IJ14" s="178"/>
      <c r="IK14" s="178"/>
      <c r="IL14" s="178"/>
      <c r="IM14" s="178"/>
      <c r="IN14" s="178"/>
      <c r="IO14" s="178"/>
      <c r="IP14" s="178"/>
      <c r="IQ14" s="178"/>
      <c r="IR14" s="178"/>
      <c r="IS14" s="178"/>
      <c r="IT14" s="178"/>
      <c r="IU14" s="178"/>
      <c r="IV14" s="178"/>
      <c r="IW14" s="178"/>
      <c r="IX14" s="178"/>
      <c r="IY14" s="178"/>
      <c r="IZ14" s="178"/>
      <c r="JA14" s="178"/>
      <c r="JB14" s="178"/>
      <c r="JC14" s="178"/>
      <c r="JD14" s="178"/>
      <c r="JE14" s="178"/>
      <c r="JF14" s="178"/>
      <c r="JG14" s="178"/>
      <c r="JH14" s="178"/>
      <c r="JI14" s="178"/>
      <c r="JJ14" s="178"/>
      <c r="JK14" s="178"/>
      <c r="JL14" s="178"/>
      <c r="JM14" s="178"/>
      <c r="JN14" s="178"/>
      <c r="JO14" s="178"/>
      <c r="JP14" s="178"/>
      <c r="JQ14" s="178"/>
      <c r="JR14" s="178"/>
      <c r="JS14" s="178"/>
      <c r="JT14" s="178"/>
      <c r="JU14" s="178"/>
      <c r="JV14" s="178"/>
      <c r="JW14" s="178"/>
      <c r="JX14" s="178"/>
      <c r="JY14" s="178"/>
      <c r="JZ14" s="178"/>
      <c r="KA14" s="178"/>
      <c r="KB14" s="178"/>
      <c r="KC14" s="178"/>
      <c r="KD14" s="178"/>
      <c r="KE14" s="178"/>
      <c r="KF14" s="178"/>
      <c r="KG14" s="178"/>
      <c r="KH14" s="178"/>
      <c r="KI14" s="178"/>
      <c r="KJ14" s="178"/>
      <c r="KK14" s="178"/>
      <c r="KL14" s="178"/>
      <c r="KM14" s="178"/>
      <c r="KN14" s="178"/>
      <c r="KO14" s="178"/>
      <c r="KP14" s="178"/>
      <c r="KQ14" s="178"/>
      <c r="KR14" s="178"/>
      <c r="KS14" s="178"/>
      <c r="KT14" s="178"/>
      <c r="KU14" s="178"/>
      <c r="KV14" s="178"/>
      <c r="KW14" s="178"/>
      <c r="KX14" s="178"/>
      <c r="KY14" s="178"/>
      <c r="KZ14" s="178"/>
      <c r="LA14" s="178"/>
      <c r="LB14" s="178"/>
      <c r="LC14" s="178"/>
      <c r="LD14" s="178"/>
      <c r="LE14" s="178"/>
      <c r="LF14" s="178"/>
      <c r="LG14" s="178"/>
      <c r="LH14" s="178"/>
      <c r="LI14" s="178"/>
      <c r="LJ14" s="178"/>
      <c r="LK14" s="178"/>
      <c r="LL14" s="178"/>
      <c r="LM14" s="178"/>
      <c r="LN14" s="178"/>
      <c r="LO14" s="178"/>
      <c r="LP14" s="178"/>
      <c r="LQ14" s="178"/>
      <c r="LR14" s="178"/>
      <c r="LS14" s="178"/>
      <c r="LT14" s="178"/>
      <c r="LU14" s="178"/>
      <c r="LV14" s="178"/>
      <c r="LW14" s="178"/>
      <c r="LX14" s="178"/>
      <c r="LY14" s="178"/>
      <c r="LZ14" s="178"/>
      <c r="MA14" s="178"/>
      <c r="MB14" s="178"/>
      <c r="MC14" s="178"/>
      <c r="MD14" s="178"/>
      <c r="ME14" s="178"/>
      <c r="MF14" s="178"/>
      <c r="MG14" s="178"/>
      <c r="MH14" s="178"/>
      <c r="MI14" s="178"/>
      <c r="MJ14" s="178"/>
      <c r="MK14" s="178"/>
      <c r="ML14" s="178"/>
      <c r="MM14" s="178"/>
      <c r="MN14" s="178"/>
      <c r="MO14" s="178"/>
      <c r="MP14" s="178"/>
      <c r="MQ14" s="178"/>
      <c r="MR14" s="178"/>
      <c r="MS14" s="178"/>
      <c r="MT14" s="178"/>
      <c r="MU14" s="178"/>
      <c r="MV14" s="178"/>
      <c r="MW14" s="178"/>
      <c r="MX14" s="178"/>
      <c r="MY14" s="178"/>
      <c r="MZ14" s="178"/>
      <c r="NA14" s="178"/>
      <c r="NB14" s="178"/>
      <c r="NC14" s="178"/>
      <c r="ND14" s="178"/>
      <c r="NE14" s="178"/>
      <c r="NF14" s="178"/>
      <c r="NG14" s="178"/>
      <c r="NH14" s="178"/>
      <c r="NI14" s="178"/>
      <c r="NJ14" s="178"/>
      <c r="NK14" s="178"/>
      <c r="NL14" s="178"/>
      <c r="NM14" s="178"/>
      <c r="NN14" s="178"/>
      <c r="NO14" s="178"/>
      <c r="NP14" s="178"/>
      <c r="NQ14" s="178"/>
      <c r="NR14" s="178"/>
      <c r="NS14" s="178"/>
      <c r="NT14" s="178"/>
      <c r="NU14" s="178"/>
      <c r="NV14" s="178"/>
      <c r="NW14" s="178"/>
      <c r="NX14" s="178"/>
      <c r="NY14" s="178"/>
      <c r="NZ14" s="178"/>
      <c r="OA14" s="178"/>
      <c r="OB14" s="178"/>
      <c r="OC14" s="178"/>
      <c r="OD14" s="178"/>
      <c r="OE14" s="178"/>
      <c r="OF14" s="178"/>
      <c r="OG14" s="178"/>
      <c r="OH14" s="178"/>
      <c r="OI14" s="178"/>
      <c r="OJ14" s="178"/>
      <c r="OK14" s="178"/>
      <c r="OL14" s="178"/>
      <c r="OM14" s="178"/>
      <c r="ON14" s="178"/>
      <c r="OO14" s="178"/>
      <c r="OP14" s="178"/>
      <c r="OQ14" s="178"/>
      <c r="OR14" s="178"/>
      <c r="OS14" s="178"/>
      <c r="OT14" s="178"/>
      <c r="OU14" s="178"/>
      <c r="OV14" s="178"/>
      <c r="OW14" s="178"/>
      <c r="OX14" s="178"/>
      <c r="OY14" s="178"/>
      <c r="OZ14" s="178"/>
      <c r="PA14" s="178"/>
      <c r="PB14" s="178"/>
      <c r="PC14" s="178"/>
      <c r="PD14" s="178"/>
      <c r="PE14" s="178"/>
      <c r="PF14" s="178"/>
      <c r="PG14" s="178"/>
      <c r="PH14" s="178"/>
      <c r="PI14" s="178"/>
      <c r="PJ14" s="178"/>
      <c r="PK14" s="178"/>
      <c r="PL14" s="178"/>
      <c r="PM14" s="178"/>
      <c r="PN14" s="178"/>
      <c r="PO14" s="178"/>
      <c r="PP14" s="178"/>
      <c r="PQ14" s="178"/>
      <c r="PR14" s="178"/>
      <c r="PS14" s="178"/>
      <c r="PT14" s="178"/>
      <c r="PU14" s="178"/>
      <c r="PV14" s="178"/>
      <c r="PW14" s="178"/>
      <c r="PX14" s="178"/>
      <c r="PY14" s="178"/>
      <c r="PZ14" s="178"/>
      <c r="QA14" s="178"/>
      <c r="QB14" s="178"/>
      <c r="QC14" s="178"/>
      <c r="QD14" s="178"/>
      <c r="QE14" s="178"/>
      <c r="QF14" s="178"/>
      <c r="QG14" s="178"/>
      <c r="QH14" s="178"/>
      <c r="QI14" s="178"/>
      <c r="QJ14" s="178"/>
      <c r="QK14" s="178"/>
      <c r="QL14" s="178"/>
      <c r="QM14" s="178"/>
      <c r="QN14" s="178"/>
      <c r="QO14" s="178"/>
      <c r="QP14" s="178"/>
      <c r="QQ14" s="178"/>
      <c r="QR14" s="178"/>
      <c r="QS14" s="178"/>
      <c r="QT14" s="178"/>
      <c r="QU14" s="178"/>
      <c r="QV14" s="178"/>
      <c r="QW14" s="178"/>
      <c r="QX14" s="178"/>
      <c r="QY14" s="178"/>
      <c r="QZ14" s="178"/>
      <c r="RA14" s="178"/>
      <c r="RB14" s="178"/>
      <c r="RC14" s="178"/>
      <c r="RD14" s="178"/>
      <c r="RE14" s="178"/>
      <c r="RF14" s="178"/>
      <c r="RG14" s="178"/>
      <c r="RH14" s="178"/>
      <c r="RI14" s="178"/>
      <c r="RJ14" s="178"/>
      <c r="RK14" s="178"/>
      <c r="RL14" s="178"/>
      <c r="RM14" s="178"/>
      <c r="RN14" s="178"/>
      <c r="RO14" s="178"/>
      <c r="RP14" s="178"/>
      <c r="RQ14" s="178"/>
      <c r="RR14" s="178"/>
      <c r="RS14" s="178"/>
      <c r="RT14" s="178"/>
      <c r="RU14" s="178"/>
      <c r="RV14" s="178"/>
      <c r="RW14" s="178"/>
      <c r="RX14" s="178"/>
      <c r="RY14" s="178"/>
      <c r="RZ14" s="178"/>
      <c r="SA14" s="178"/>
      <c r="SB14" s="178"/>
      <c r="SC14" s="178"/>
      <c r="SD14" s="178"/>
      <c r="SE14" s="178"/>
      <c r="SF14" s="178"/>
      <c r="SG14" s="178"/>
      <c r="SH14" s="178"/>
      <c r="SI14" s="178"/>
      <c r="SJ14" s="178"/>
      <c r="SK14" s="178"/>
      <c r="SL14" s="178"/>
      <c r="SM14" s="178"/>
      <c r="SN14" s="178"/>
      <c r="SO14" s="178"/>
      <c r="SP14" s="178"/>
      <c r="SQ14" s="178"/>
      <c r="SR14" s="178"/>
      <c r="SS14" s="178"/>
      <c r="ST14" s="178"/>
      <c r="SU14" s="178"/>
      <c r="SV14" s="178"/>
      <c r="SW14" s="178"/>
      <c r="SX14" s="178"/>
      <c r="SY14" s="178"/>
      <c r="SZ14" s="178"/>
      <c r="TA14" s="178"/>
      <c r="TB14" s="178"/>
      <c r="TC14" s="178"/>
      <c r="TD14" s="178"/>
      <c r="TE14" s="178"/>
      <c r="TF14" s="178"/>
    </row>
    <row r="15" spans="1:526" s="179" customFormat="1" ht="15.65" x14ac:dyDescent="0.3">
      <c r="F15" s="192" t="s">
        <v>191</v>
      </c>
      <c r="G15" s="193">
        <v>34</v>
      </c>
      <c r="H15" s="194"/>
      <c r="I15" s="195"/>
      <c r="J15" s="195"/>
      <c r="K15" s="194"/>
      <c r="L15" s="196" t="s">
        <v>22</v>
      </c>
      <c r="M15" s="196" t="s">
        <v>548</v>
      </c>
      <c r="N15" s="197"/>
      <c r="O15" s="198">
        <v>267</v>
      </c>
      <c r="P15" s="200"/>
      <c r="R15" s="199"/>
      <c r="S15" s="199"/>
      <c r="V15" s="209"/>
      <c r="W15" s="225"/>
      <c r="AD15" s="196"/>
      <c r="AE15" s="194"/>
      <c r="AF15" s="195"/>
      <c r="AG15" s="195"/>
      <c r="AH15" s="200"/>
      <c r="AK15" s="195"/>
      <c r="AL15" s="195"/>
      <c r="AN15" s="180"/>
      <c r="AP15" s="201"/>
      <c r="AQ15" s="201"/>
      <c r="AR15" s="195"/>
      <c r="AS15" s="196"/>
      <c r="AT15" s="193"/>
      <c r="AU15" s="201"/>
      <c r="AV15" s="196"/>
      <c r="AW15" s="196"/>
      <c r="AX15" s="196"/>
      <c r="AY15" s="196"/>
      <c r="AZ15" s="242"/>
      <c r="BA15" s="206"/>
      <c r="BB15" s="193"/>
      <c r="BC15" s="205"/>
      <c r="BD15" s="193"/>
      <c r="BE15" s="193"/>
      <c r="BF15" s="193"/>
      <c r="BG15" s="196"/>
      <c r="BH15" s="196"/>
      <c r="BI15" s="200"/>
      <c r="BJ15" s="200"/>
      <c r="BK15" s="192"/>
      <c r="BL15" s="192"/>
      <c r="BM15" s="192"/>
      <c r="BN15" s="195"/>
      <c r="BO15" s="194"/>
      <c r="BP15" s="200"/>
      <c r="BQ15" s="200"/>
      <c r="BR15" s="200"/>
      <c r="BS15" s="196"/>
      <c r="BT15" s="195"/>
      <c r="BU15" s="194"/>
      <c r="BV15" s="195"/>
      <c r="BW15" s="195"/>
      <c r="CA15" s="192"/>
      <c r="CB15" s="192"/>
      <c r="CC15" s="192"/>
      <c r="CD15" s="200"/>
      <c r="CE15" s="194"/>
      <c r="CF15" s="200"/>
      <c r="CG15" s="195"/>
      <c r="CI15" s="196"/>
      <c r="CJ15" s="196"/>
      <c r="CK15" s="196"/>
      <c r="CR15" s="200"/>
      <c r="CS15" s="200"/>
      <c r="CV15" s="234"/>
      <c r="CW15" s="234">
        <f t="shared" si="0"/>
        <v>0</v>
      </c>
      <c r="CX15" s="234">
        <f t="shared" si="1"/>
        <v>0</v>
      </c>
      <c r="CY15" s="236"/>
      <c r="CZ15" s="236"/>
      <c r="DA15" s="240"/>
      <c r="DB15" s="234"/>
      <c r="DC15" s="240">
        <f t="shared" si="2"/>
        <v>0</v>
      </c>
      <c r="DD15" s="240">
        <f t="shared" si="3"/>
        <v>0</v>
      </c>
      <c r="DE15" s="240">
        <f t="shared" si="4"/>
        <v>0</v>
      </c>
      <c r="DF15" s="240">
        <f t="shared" si="5"/>
        <v>0</v>
      </c>
      <c r="DG15" s="240"/>
      <c r="DH15" s="246">
        <f t="shared" si="6"/>
        <v>0</v>
      </c>
      <c r="DI15" s="234">
        <f>(DH15*CX15)+(DH15*CW15/кадры!$A$1)</f>
        <v>0</v>
      </c>
      <c r="DJ15" s="234"/>
      <c r="DK15" s="234"/>
      <c r="DL15" s="234">
        <f t="shared" si="7"/>
        <v>0</v>
      </c>
      <c r="DM15" s="234">
        <f t="shared" si="8"/>
        <v>0</v>
      </c>
      <c r="DN15" s="234">
        <f t="shared" si="9"/>
        <v>0</v>
      </c>
      <c r="DO15" s="234">
        <f t="shared" si="10"/>
        <v>0</v>
      </c>
      <c r="DP15" s="234">
        <f t="shared" si="11"/>
        <v>0</v>
      </c>
      <c r="DQ15" s="234">
        <f t="shared" si="12"/>
        <v>0</v>
      </c>
      <c r="DR15" s="234">
        <f t="shared" si="13"/>
        <v>0</v>
      </c>
      <c r="DS15" s="234"/>
      <c r="DT15" s="234"/>
      <c r="DU15" s="234"/>
      <c r="DV15" s="234"/>
      <c r="DW15" s="234"/>
      <c r="DX15" s="234"/>
      <c r="DY15" s="234"/>
      <c r="DZ15" s="178"/>
      <c r="EA15" s="178"/>
      <c r="EB15" s="178"/>
      <c r="EC15" s="178"/>
      <c r="ED15" s="178"/>
      <c r="EE15" s="178"/>
      <c r="EF15" s="178"/>
      <c r="EG15" s="178"/>
      <c r="EH15" s="178"/>
      <c r="EI15" s="178"/>
      <c r="EJ15" s="178"/>
      <c r="EK15" s="178"/>
      <c r="EL15" s="178"/>
      <c r="EM15" s="178"/>
      <c r="EN15" s="178"/>
      <c r="EO15" s="178"/>
      <c r="EP15" s="178"/>
      <c r="EQ15" s="178"/>
      <c r="ER15" s="178"/>
      <c r="ES15" s="178"/>
      <c r="ET15" s="178"/>
      <c r="EU15" s="178"/>
      <c r="EV15" s="178"/>
      <c r="EW15" s="178"/>
      <c r="EX15" s="178"/>
      <c r="EY15" s="178"/>
      <c r="EZ15" s="178"/>
      <c r="FA15" s="178"/>
      <c r="FB15" s="178"/>
      <c r="FC15" s="178"/>
      <c r="FD15" s="178"/>
      <c r="FE15" s="178"/>
      <c r="FF15" s="178"/>
      <c r="FG15" s="178"/>
      <c r="FH15" s="178"/>
      <c r="FI15" s="178"/>
      <c r="FJ15" s="178"/>
      <c r="FK15" s="178"/>
      <c r="FL15" s="178"/>
      <c r="FM15" s="178"/>
      <c r="FN15" s="178"/>
      <c r="FO15" s="178"/>
      <c r="FP15" s="178"/>
      <c r="FQ15" s="178"/>
      <c r="FR15" s="178"/>
      <c r="FS15" s="178"/>
      <c r="FT15" s="178"/>
      <c r="FU15" s="178"/>
      <c r="FV15" s="178"/>
      <c r="FW15" s="178"/>
      <c r="FX15" s="178"/>
      <c r="FY15" s="178"/>
      <c r="FZ15" s="178"/>
      <c r="GA15" s="178"/>
      <c r="GB15" s="178"/>
      <c r="GC15" s="178"/>
      <c r="GD15" s="178"/>
      <c r="GE15" s="178"/>
      <c r="GF15" s="178"/>
      <c r="GG15" s="178"/>
      <c r="GH15" s="178"/>
      <c r="GI15" s="178"/>
      <c r="GJ15" s="178"/>
      <c r="GK15" s="178"/>
      <c r="GL15" s="178"/>
      <c r="GM15" s="178"/>
      <c r="GN15" s="178"/>
      <c r="GO15" s="178"/>
      <c r="GP15" s="178"/>
      <c r="GQ15" s="178"/>
      <c r="GR15" s="178"/>
      <c r="GS15" s="178"/>
      <c r="GT15" s="178"/>
      <c r="GU15" s="178"/>
      <c r="GV15" s="178"/>
      <c r="GW15" s="178"/>
      <c r="GX15" s="178"/>
      <c r="GY15" s="178"/>
      <c r="GZ15" s="178"/>
      <c r="HA15" s="178"/>
      <c r="HB15" s="178"/>
      <c r="HC15" s="178"/>
      <c r="HD15" s="178"/>
      <c r="HE15" s="178"/>
      <c r="HF15" s="178"/>
      <c r="HG15" s="178"/>
      <c r="HH15" s="178"/>
      <c r="HI15" s="178"/>
      <c r="HJ15" s="178"/>
      <c r="HK15" s="178"/>
      <c r="HL15" s="178"/>
      <c r="HM15" s="178"/>
      <c r="HN15" s="178"/>
      <c r="HO15" s="178"/>
      <c r="HP15" s="178"/>
      <c r="HQ15" s="178"/>
      <c r="HR15" s="178"/>
      <c r="HS15" s="178"/>
      <c r="HT15" s="178"/>
      <c r="HU15" s="178"/>
      <c r="HV15" s="178"/>
      <c r="HW15" s="178"/>
      <c r="HX15" s="178"/>
      <c r="HY15" s="178"/>
      <c r="HZ15" s="178"/>
      <c r="IA15" s="178"/>
      <c r="IB15" s="178"/>
      <c r="IC15" s="178"/>
      <c r="ID15" s="178"/>
      <c r="IE15" s="178"/>
      <c r="IF15" s="178"/>
      <c r="IG15" s="178"/>
      <c r="IH15" s="178"/>
      <c r="II15" s="178"/>
      <c r="IJ15" s="178"/>
      <c r="IK15" s="178"/>
      <c r="IL15" s="178"/>
      <c r="IM15" s="178"/>
      <c r="IN15" s="178"/>
      <c r="IO15" s="178"/>
      <c r="IP15" s="178"/>
      <c r="IQ15" s="178"/>
      <c r="IR15" s="178"/>
      <c r="IS15" s="178"/>
      <c r="IT15" s="178"/>
      <c r="IU15" s="178"/>
      <c r="IV15" s="178"/>
      <c r="IW15" s="178"/>
      <c r="IX15" s="178"/>
      <c r="IY15" s="178"/>
      <c r="IZ15" s="178"/>
      <c r="JA15" s="178"/>
      <c r="JB15" s="178"/>
      <c r="JC15" s="178"/>
      <c r="JD15" s="178"/>
      <c r="JE15" s="178"/>
      <c r="JF15" s="178"/>
      <c r="JG15" s="178"/>
      <c r="JH15" s="178"/>
      <c r="JI15" s="178"/>
      <c r="JJ15" s="178"/>
      <c r="JK15" s="178"/>
      <c r="JL15" s="178"/>
      <c r="JM15" s="178"/>
      <c r="JN15" s="178"/>
      <c r="JO15" s="178"/>
      <c r="JP15" s="178"/>
      <c r="JQ15" s="178"/>
      <c r="JR15" s="178"/>
      <c r="JS15" s="178"/>
      <c r="JT15" s="178"/>
      <c r="JU15" s="178"/>
      <c r="JV15" s="178"/>
      <c r="JW15" s="178"/>
      <c r="JX15" s="178"/>
      <c r="JY15" s="178"/>
      <c r="JZ15" s="178"/>
      <c r="KA15" s="178"/>
      <c r="KB15" s="178"/>
      <c r="KC15" s="178"/>
      <c r="KD15" s="178"/>
      <c r="KE15" s="178"/>
      <c r="KF15" s="178"/>
      <c r="KG15" s="178"/>
      <c r="KH15" s="178"/>
      <c r="KI15" s="178"/>
      <c r="KJ15" s="178"/>
      <c r="KK15" s="178"/>
      <c r="KL15" s="178"/>
      <c r="KM15" s="178"/>
      <c r="KN15" s="178"/>
      <c r="KO15" s="178"/>
      <c r="KP15" s="178"/>
      <c r="KQ15" s="178"/>
      <c r="KR15" s="178"/>
      <c r="KS15" s="178"/>
      <c r="KT15" s="178"/>
      <c r="KU15" s="178"/>
      <c r="KV15" s="178"/>
      <c r="KW15" s="178"/>
      <c r="KX15" s="178"/>
      <c r="KY15" s="178"/>
      <c r="KZ15" s="178"/>
      <c r="LA15" s="178"/>
      <c r="LB15" s="178"/>
      <c r="LC15" s="178"/>
      <c r="LD15" s="178"/>
      <c r="LE15" s="178"/>
      <c r="LF15" s="178"/>
      <c r="LG15" s="178"/>
      <c r="LH15" s="178"/>
      <c r="LI15" s="178"/>
      <c r="LJ15" s="178"/>
      <c r="LK15" s="178"/>
      <c r="LL15" s="178"/>
      <c r="LM15" s="178"/>
      <c r="LN15" s="178"/>
      <c r="LO15" s="178"/>
      <c r="LP15" s="178"/>
      <c r="LQ15" s="178"/>
      <c r="LR15" s="178"/>
      <c r="LS15" s="178"/>
      <c r="LT15" s="178"/>
      <c r="LU15" s="178"/>
      <c r="LV15" s="178"/>
      <c r="LW15" s="178"/>
      <c r="LX15" s="178"/>
      <c r="LY15" s="178"/>
      <c r="LZ15" s="178"/>
      <c r="MA15" s="178"/>
      <c r="MB15" s="178"/>
      <c r="MC15" s="178"/>
      <c r="MD15" s="178"/>
      <c r="ME15" s="178"/>
      <c r="MF15" s="178"/>
      <c r="MG15" s="178"/>
      <c r="MH15" s="178"/>
      <c r="MI15" s="178"/>
      <c r="MJ15" s="178"/>
      <c r="MK15" s="178"/>
      <c r="ML15" s="178"/>
      <c r="MM15" s="178"/>
      <c r="MN15" s="178"/>
      <c r="MO15" s="178"/>
      <c r="MP15" s="178"/>
      <c r="MQ15" s="178"/>
      <c r="MR15" s="178"/>
      <c r="MS15" s="178"/>
      <c r="MT15" s="178"/>
      <c r="MU15" s="178"/>
      <c r="MV15" s="178"/>
      <c r="MW15" s="178"/>
      <c r="MX15" s="178"/>
      <c r="MY15" s="178"/>
      <c r="MZ15" s="178"/>
      <c r="NA15" s="178"/>
      <c r="NB15" s="178"/>
      <c r="NC15" s="178"/>
      <c r="ND15" s="178"/>
      <c r="NE15" s="178"/>
      <c r="NF15" s="178"/>
      <c r="NG15" s="178"/>
      <c r="NH15" s="178"/>
      <c r="NI15" s="178"/>
      <c r="NJ15" s="178"/>
      <c r="NK15" s="178"/>
      <c r="NL15" s="178"/>
      <c r="NM15" s="178"/>
      <c r="NN15" s="178"/>
      <c r="NO15" s="178"/>
      <c r="NP15" s="178"/>
      <c r="NQ15" s="178"/>
      <c r="NR15" s="178"/>
      <c r="NS15" s="178"/>
      <c r="NT15" s="178"/>
      <c r="NU15" s="178"/>
      <c r="NV15" s="178"/>
      <c r="NW15" s="178"/>
      <c r="NX15" s="178"/>
      <c r="NY15" s="178"/>
      <c r="NZ15" s="178"/>
      <c r="OA15" s="178"/>
      <c r="OB15" s="178"/>
      <c r="OC15" s="178"/>
      <c r="OD15" s="178"/>
      <c r="OE15" s="178"/>
      <c r="OF15" s="178"/>
      <c r="OG15" s="178"/>
      <c r="OH15" s="178"/>
      <c r="OI15" s="178"/>
      <c r="OJ15" s="178"/>
      <c r="OK15" s="178"/>
      <c r="OL15" s="178"/>
      <c r="OM15" s="178"/>
      <c r="ON15" s="178"/>
      <c r="OO15" s="178"/>
      <c r="OP15" s="178"/>
      <c r="OQ15" s="178"/>
      <c r="OR15" s="178"/>
      <c r="OS15" s="178"/>
      <c r="OT15" s="178"/>
      <c r="OU15" s="178"/>
      <c r="OV15" s="178"/>
      <c r="OW15" s="178"/>
      <c r="OX15" s="178"/>
      <c r="OY15" s="178"/>
      <c r="OZ15" s="178"/>
      <c r="PA15" s="178"/>
      <c r="PB15" s="178"/>
      <c r="PC15" s="178"/>
      <c r="PD15" s="178"/>
      <c r="PE15" s="178"/>
      <c r="PF15" s="178"/>
      <c r="PG15" s="178"/>
      <c r="PH15" s="178"/>
      <c r="PI15" s="178"/>
      <c r="PJ15" s="178"/>
      <c r="PK15" s="178"/>
      <c r="PL15" s="178"/>
      <c r="PM15" s="178"/>
      <c r="PN15" s="178"/>
      <c r="PO15" s="178"/>
      <c r="PP15" s="178"/>
      <c r="PQ15" s="178"/>
      <c r="PR15" s="178"/>
      <c r="PS15" s="178"/>
      <c r="PT15" s="178"/>
      <c r="PU15" s="178"/>
      <c r="PV15" s="178"/>
      <c r="PW15" s="178"/>
      <c r="PX15" s="178"/>
      <c r="PY15" s="178"/>
      <c r="PZ15" s="178"/>
      <c r="QA15" s="178"/>
      <c r="QB15" s="178"/>
      <c r="QC15" s="178"/>
      <c r="QD15" s="178"/>
      <c r="QE15" s="178"/>
      <c r="QF15" s="178"/>
      <c r="QG15" s="178"/>
      <c r="QH15" s="178"/>
      <c r="QI15" s="178"/>
      <c r="QJ15" s="178"/>
      <c r="QK15" s="178"/>
      <c r="QL15" s="178"/>
      <c r="QM15" s="178"/>
      <c r="QN15" s="178"/>
      <c r="QO15" s="178"/>
      <c r="QP15" s="178"/>
      <c r="QQ15" s="178"/>
      <c r="QR15" s="178"/>
      <c r="QS15" s="178"/>
      <c r="QT15" s="178"/>
      <c r="QU15" s="178"/>
      <c r="QV15" s="178"/>
      <c r="QW15" s="178"/>
      <c r="QX15" s="178"/>
      <c r="QY15" s="178"/>
      <c r="QZ15" s="178"/>
      <c r="RA15" s="178"/>
      <c r="RB15" s="178"/>
      <c r="RC15" s="178"/>
      <c r="RD15" s="178"/>
      <c r="RE15" s="178"/>
      <c r="RF15" s="178"/>
      <c r="RG15" s="178"/>
      <c r="RH15" s="178"/>
      <c r="RI15" s="178"/>
      <c r="RJ15" s="178"/>
      <c r="RK15" s="178"/>
      <c r="RL15" s="178"/>
      <c r="RM15" s="178"/>
      <c r="RN15" s="178"/>
      <c r="RO15" s="178"/>
      <c r="RP15" s="178"/>
      <c r="RQ15" s="178"/>
      <c r="RR15" s="178"/>
      <c r="RS15" s="178"/>
      <c r="RT15" s="178"/>
      <c r="RU15" s="178"/>
      <c r="RV15" s="178"/>
      <c r="RW15" s="178"/>
      <c r="RX15" s="178"/>
      <c r="RY15" s="178"/>
      <c r="RZ15" s="178"/>
      <c r="SA15" s="178"/>
      <c r="SB15" s="178"/>
      <c r="SC15" s="178"/>
      <c r="SD15" s="178"/>
      <c r="SE15" s="178"/>
      <c r="SF15" s="178"/>
      <c r="SG15" s="178"/>
      <c r="SH15" s="178"/>
      <c r="SI15" s="178"/>
      <c r="SJ15" s="178"/>
      <c r="SK15" s="178"/>
      <c r="SL15" s="178"/>
      <c r="SM15" s="178"/>
      <c r="SN15" s="178"/>
      <c r="SO15" s="178"/>
      <c r="SP15" s="178"/>
      <c r="SQ15" s="178"/>
      <c r="SR15" s="178"/>
      <c r="SS15" s="178"/>
      <c r="ST15" s="178"/>
      <c r="SU15" s="178"/>
      <c r="SV15" s="178"/>
      <c r="SW15" s="178"/>
      <c r="SX15" s="178"/>
      <c r="SY15" s="178"/>
      <c r="SZ15" s="178"/>
      <c r="TA15" s="178"/>
      <c r="TB15" s="178"/>
      <c r="TC15" s="178"/>
      <c r="TD15" s="178"/>
      <c r="TE15" s="178"/>
      <c r="TF15" s="178"/>
    </row>
    <row r="16" spans="1:526" s="178" customFormat="1" ht="281.75" x14ac:dyDescent="0.3">
      <c r="A16" s="176" t="e">
        <f ca="1">(DATEDIF(#REF!,TODAY(),"y"))+CL16</f>
        <v>#REF!</v>
      </c>
      <c r="B16" s="176"/>
      <c r="C16" s="176" t="e">
        <f ca="1">(DATEDIF(#REF!,TODAY(),"ym"))+CM16</f>
        <v>#REF!</v>
      </c>
      <c r="D16" s="176" t="e">
        <f ca="1">(DATEDIF(#REF!,TODAY(),"md"))+CN16</f>
        <v>#REF!</v>
      </c>
      <c r="E16" s="176" t="e">
        <f ca="1">IF(D16&gt;30,C16+1,C16)</f>
        <v>#REF!</v>
      </c>
      <c r="F16" s="182" t="s">
        <v>514</v>
      </c>
      <c r="G16" s="183">
        <v>38</v>
      </c>
      <c r="H16" s="184">
        <v>43341</v>
      </c>
      <c r="I16" s="185">
        <f>CG16</f>
        <v>0</v>
      </c>
      <c r="J16" s="185">
        <v>289</v>
      </c>
      <c r="K16" s="184">
        <v>43341</v>
      </c>
      <c r="L16" s="176" t="s">
        <v>363</v>
      </c>
      <c r="M16" s="179" t="s">
        <v>564</v>
      </c>
      <c r="N16" s="185">
        <v>101</v>
      </c>
      <c r="O16" s="185">
        <v>312</v>
      </c>
      <c r="P16" s="187"/>
      <c r="Q16" s="176" t="s">
        <v>7</v>
      </c>
      <c r="R16" s="186"/>
      <c r="S16" s="186">
        <v>26</v>
      </c>
      <c r="T16" s="176" t="s">
        <v>532</v>
      </c>
      <c r="U16" s="176"/>
      <c r="V16" s="208"/>
      <c r="W16" s="225"/>
      <c r="X16" s="187"/>
      <c r="Y16" s="187"/>
      <c r="Z16" s="187"/>
      <c r="AA16" s="176"/>
      <c r="AB16" s="176"/>
      <c r="AC16" s="176"/>
      <c r="AD16" s="181"/>
      <c r="AE16" s="184">
        <v>26271</v>
      </c>
      <c r="AF16" s="185">
        <f ca="1">DATEDIF(AE16,TODAY(),"y")</f>
        <v>51</v>
      </c>
      <c r="AG16" s="185" t="s">
        <v>691</v>
      </c>
      <c r="AH16" s="187">
        <v>3216</v>
      </c>
      <c r="AI16" s="176">
        <v>746082</v>
      </c>
      <c r="AJ16" s="176" t="s">
        <v>719</v>
      </c>
      <c r="AK16" s="184">
        <v>42726</v>
      </c>
      <c r="AL16" s="185" t="s">
        <v>720</v>
      </c>
      <c r="AM16" s="176" t="s">
        <v>797</v>
      </c>
      <c r="AN16" s="190"/>
      <c r="AO16" s="176" t="s">
        <v>435</v>
      </c>
      <c r="AP16" s="188" t="s">
        <v>437</v>
      </c>
      <c r="AQ16" s="188" t="s">
        <v>436</v>
      </c>
      <c r="AR16" s="176" t="s">
        <v>603</v>
      </c>
      <c r="AS16" s="181" t="s">
        <v>339</v>
      </c>
      <c r="AT16" s="183"/>
      <c r="AU16" s="188" t="s">
        <v>642</v>
      </c>
      <c r="AV16" s="185" t="s">
        <v>340</v>
      </c>
      <c r="AW16" s="185" t="s">
        <v>568</v>
      </c>
      <c r="AX16" s="185" t="s">
        <v>656</v>
      </c>
      <c r="AY16" s="184">
        <v>37772</v>
      </c>
      <c r="AZ16" s="243">
        <f ca="1">DATEDIF(AY16,TODAY(),"y")</f>
        <v>20</v>
      </c>
      <c r="BA16" s="182"/>
      <c r="BB16" s="207"/>
      <c r="BC16" s="189"/>
      <c r="BD16" s="183"/>
      <c r="BE16" s="183"/>
      <c r="BF16" s="183"/>
      <c r="BG16" s="181" t="s">
        <v>567</v>
      </c>
      <c r="BH16" s="181" t="s">
        <v>577</v>
      </c>
      <c r="BI16" s="187">
        <v>120</v>
      </c>
      <c r="BJ16" s="187">
        <v>2018</v>
      </c>
      <c r="BK16" s="182" t="s">
        <v>626</v>
      </c>
      <c r="BL16" s="182"/>
      <c r="BM16" s="182"/>
      <c r="BN16" s="185" t="s">
        <v>31</v>
      </c>
      <c r="BO16" s="184">
        <v>43243</v>
      </c>
      <c r="BP16" s="187"/>
      <c r="BQ16" s="187"/>
      <c r="BR16" s="187">
        <v>1</v>
      </c>
      <c r="BS16" s="181"/>
      <c r="BT16" s="185" t="s">
        <v>690</v>
      </c>
      <c r="BU16" s="184">
        <v>35192</v>
      </c>
      <c r="BV16" s="185">
        <f ca="1">IF(BU16="","",DATEDIF(BU16,TODAY(),"y"))</f>
        <v>27</v>
      </c>
      <c r="BW16" s="185"/>
      <c r="BX16" s="176"/>
      <c r="BY16" s="176"/>
      <c r="BZ16" s="176" t="s">
        <v>434</v>
      </c>
      <c r="CA16" s="182" t="s">
        <v>174</v>
      </c>
      <c r="CB16" s="182" t="s">
        <v>157</v>
      </c>
      <c r="CC16" s="182" t="s">
        <v>260</v>
      </c>
      <c r="CD16" s="187" t="s">
        <v>193</v>
      </c>
      <c r="CE16" s="184">
        <v>43341</v>
      </c>
      <c r="CF16" s="187"/>
      <c r="CG16" s="185"/>
      <c r="CH16" s="176"/>
      <c r="CI16" s="185">
        <v>25</v>
      </c>
      <c r="CJ16" s="185">
        <v>11</v>
      </c>
      <c r="CK16" s="185">
        <v>5</v>
      </c>
      <c r="CL16" s="176">
        <v>26</v>
      </c>
      <c r="CM16" s="176">
        <v>3</v>
      </c>
      <c r="CN16" s="176">
        <v>5</v>
      </c>
      <c r="CO16" s="179" t="e">
        <f ca="1">IF(E16&gt;=12,A16+1,A16)</f>
        <v>#REF!</v>
      </c>
      <c r="CP16" s="179" t="e">
        <f ca="1">IF(E16&gt;=12,(12-E16)*-1,E16)</f>
        <v>#REF!</v>
      </c>
      <c r="CQ16" s="179" t="e">
        <f ca="1">IF(D16&gt;30,D16-30,D16)</f>
        <v>#REF!</v>
      </c>
      <c r="CR16" s="187" t="str">
        <f ca="1">DATEDIF(CE16,TODAY(),"y")&amp;"г."&amp;DATEDIF(CE16,TODAY(),"ym")&amp;"мес."&amp;DATEDIF(CE16,TODAY(),"md")&amp;"дн."</f>
        <v>5г.2мес.11дн.</v>
      </c>
      <c r="CS16" s="187"/>
      <c r="CT16" s="176"/>
      <c r="CU16" s="176"/>
      <c r="CV16" s="233"/>
      <c r="CW16" s="233">
        <f t="shared" si="0"/>
        <v>0</v>
      </c>
      <c r="CX16" s="233">
        <f t="shared" si="1"/>
        <v>0</v>
      </c>
      <c r="CY16" s="235"/>
      <c r="CZ16" s="235"/>
      <c r="DA16" s="239"/>
      <c r="DB16" s="233"/>
      <c r="DC16" s="239">
        <f t="shared" si="2"/>
        <v>0</v>
      </c>
      <c r="DD16" s="239">
        <f t="shared" si="3"/>
        <v>0</v>
      </c>
      <c r="DE16" s="239">
        <f t="shared" si="4"/>
        <v>0</v>
      </c>
      <c r="DF16" s="239">
        <f t="shared" si="5"/>
        <v>0</v>
      </c>
      <c r="DG16" s="239"/>
      <c r="DH16" s="245">
        <f t="shared" si="6"/>
        <v>0</v>
      </c>
      <c r="DI16" s="233">
        <f>(DH16*CX16)+(DH16*CW16/кадры!$A$1)</f>
        <v>0</v>
      </c>
      <c r="DJ16" s="233"/>
      <c r="DK16" s="233"/>
      <c r="DL16" s="233">
        <f t="shared" si="7"/>
        <v>0</v>
      </c>
      <c r="DM16" s="233">
        <f t="shared" si="8"/>
        <v>0</v>
      </c>
      <c r="DN16" s="233">
        <f t="shared" si="9"/>
        <v>0</v>
      </c>
      <c r="DO16" s="233">
        <f t="shared" si="10"/>
        <v>0</v>
      </c>
      <c r="DP16" s="233">
        <f t="shared" si="11"/>
        <v>0</v>
      </c>
      <c r="DQ16" s="233">
        <f t="shared" si="12"/>
        <v>0</v>
      </c>
      <c r="DR16" s="233">
        <f t="shared" ca="1" si="13"/>
        <v>0</v>
      </c>
      <c r="DS16" s="233"/>
      <c r="DT16" s="233"/>
      <c r="DU16" s="233"/>
      <c r="DV16" s="233"/>
      <c r="DW16" s="233"/>
      <c r="DX16" s="233"/>
      <c r="DY16" s="233"/>
      <c r="DZ16" s="176"/>
      <c r="EA16" s="176"/>
      <c r="EB16" s="176"/>
      <c r="EC16" s="176"/>
      <c r="ED16" s="176"/>
      <c r="EE16" s="176"/>
      <c r="EF16" s="176"/>
      <c r="EG16" s="176"/>
      <c r="EH16" s="176"/>
      <c r="EI16" s="176"/>
      <c r="EJ16" s="176"/>
      <c r="EK16" s="176"/>
      <c r="EL16" s="176"/>
      <c r="EM16" s="176"/>
      <c r="EN16" s="176"/>
      <c r="EO16" s="176"/>
      <c r="EP16" s="176"/>
      <c r="EQ16" s="176"/>
      <c r="ER16" s="176"/>
      <c r="ES16" s="176"/>
      <c r="ET16" s="176"/>
      <c r="EU16" s="176"/>
      <c r="EV16" s="176"/>
      <c r="EW16" s="176"/>
      <c r="EX16" s="176"/>
      <c r="EY16" s="176"/>
      <c r="EZ16" s="176"/>
      <c r="FA16" s="176"/>
      <c r="FB16" s="176"/>
      <c r="FC16" s="176"/>
      <c r="FD16" s="176"/>
      <c r="FE16" s="176"/>
      <c r="FF16" s="176"/>
      <c r="FG16" s="176"/>
      <c r="FH16" s="176"/>
      <c r="FI16" s="176"/>
      <c r="FJ16" s="176"/>
      <c r="FK16" s="176"/>
      <c r="FL16" s="176"/>
      <c r="FM16" s="176"/>
      <c r="FN16" s="176"/>
      <c r="FO16" s="176"/>
      <c r="FP16" s="176"/>
      <c r="FQ16" s="176"/>
      <c r="FR16" s="176"/>
      <c r="FS16" s="176"/>
      <c r="FT16" s="176"/>
      <c r="FU16" s="176"/>
      <c r="FV16" s="176"/>
      <c r="FW16" s="176"/>
      <c r="FX16" s="176"/>
      <c r="FY16" s="176"/>
      <c r="FZ16" s="176"/>
      <c r="GA16" s="176"/>
      <c r="GB16" s="176"/>
      <c r="GC16" s="176"/>
      <c r="GD16" s="176"/>
      <c r="GE16" s="176"/>
      <c r="GF16" s="176"/>
      <c r="GG16" s="176"/>
      <c r="GH16" s="176"/>
      <c r="GI16" s="176"/>
      <c r="GJ16" s="176"/>
      <c r="GK16" s="176"/>
      <c r="GL16" s="176"/>
      <c r="GM16" s="176"/>
      <c r="GN16" s="176"/>
      <c r="GO16" s="176"/>
      <c r="GP16" s="176"/>
      <c r="GQ16" s="176"/>
      <c r="GR16" s="176"/>
      <c r="GS16" s="176"/>
      <c r="GT16" s="176"/>
      <c r="GU16" s="176"/>
      <c r="GV16" s="176"/>
      <c r="GW16" s="176"/>
      <c r="GX16" s="176"/>
      <c r="GY16" s="176"/>
      <c r="GZ16" s="176"/>
      <c r="HA16" s="176"/>
      <c r="HB16" s="176"/>
      <c r="HC16" s="176"/>
      <c r="HD16" s="176"/>
      <c r="HE16" s="176"/>
      <c r="HF16" s="176"/>
      <c r="HG16" s="176"/>
      <c r="HH16" s="176"/>
      <c r="HI16" s="176"/>
      <c r="HJ16" s="176"/>
      <c r="HK16" s="176"/>
      <c r="HL16" s="176"/>
      <c r="HM16" s="176"/>
      <c r="HN16" s="176"/>
      <c r="HO16" s="176"/>
      <c r="HP16" s="176"/>
      <c r="HQ16" s="176"/>
      <c r="HR16" s="176"/>
      <c r="HS16" s="176"/>
      <c r="HT16" s="176"/>
      <c r="HU16" s="176"/>
      <c r="HV16" s="176"/>
      <c r="HW16" s="176"/>
      <c r="HX16" s="176"/>
      <c r="HY16" s="176"/>
      <c r="HZ16" s="176"/>
      <c r="IA16" s="176"/>
      <c r="IB16" s="176"/>
      <c r="IC16" s="176"/>
      <c r="ID16" s="176"/>
      <c r="IE16" s="176"/>
      <c r="IF16" s="176"/>
      <c r="IG16" s="176"/>
      <c r="IH16" s="176"/>
      <c r="II16" s="176"/>
      <c r="IJ16" s="176"/>
      <c r="IK16" s="176"/>
      <c r="IL16" s="176"/>
      <c r="IM16" s="176"/>
      <c r="IN16" s="176"/>
      <c r="IO16" s="176"/>
      <c r="IP16" s="176"/>
      <c r="IQ16" s="176"/>
      <c r="IR16" s="176"/>
      <c r="IS16" s="176"/>
      <c r="IT16" s="176"/>
      <c r="IU16" s="176"/>
      <c r="IV16" s="176"/>
      <c r="IW16" s="176"/>
      <c r="IX16" s="176"/>
      <c r="IY16" s="176"/>
      <c r="IZ16" s="176"/>
      <c r="JA16" s="176"/>
      <c r="JB16" s="176"/>
      <c r="JC16" s="176"/>
      <c r="JD16" s="176"/>
      <c r="JE16" s="176"/>
      <c r="JF16" s="176"/>
      <c r="JG16" s="176"/>
      <c r="JH16" s="176"/>
      <c r="JI16" s="176"/>
      <c r="JJ16" s="176"/>
      <c r="JK16" s="176"/>
      <c r="JL16" s="176"/>
      <c r="JM16" s="176"/>
      <c r="JN16" s="176"/>
      <c r="JO16" s="176"/>
      <c r="JP16" s="176"/>
      <c r="JQ16" s="176"/>
      <c r="JR16" s="176"/>
      <c r="JS16" s="176"/>
      <c r="JT16" s="176"/>
      <c r="JU16" s="176"/>
      <c r="JV16" s="176"/>
      <c r="JW16" s="176"/>
      <c r="JX16" s="176"/>
      <c r="JY16" s="176"/>
      <c r="JZ16" s="176"/>
      <c r="KA16" s="176"/>
      <c r="KB16" s="176"/>
      <c r="KC16" s="176"/>
      <c r="KD16" s="176"/>
      <c r="KE16" s="176"/>
      <c r="KF16" s="176"/>
      <c r="KG16" s="176"/>
      <c r="KH16" s="176"/>
      <c r="KI16" s="176"/>
      <c r="KJ16" s="176"/>
      <c r="KK16" s="176"/>
      <c r="KL16" s="176"/>
      <c r="KM16" s="176"/>
      <c r="KN16" s="176"/>
      <c r="KO16" s="176"/>
      <c r="KP16" s="176"/>
      <c r="KQ16" s="176"/>
      <c r="KR16" s="176"/>
      <c r="KS16" s="176"/>
      <c r="KT16" s="176"/>
      <c r="KU16" s="176"/>
      <c r="KV16" s="176"/>
      <c r="KW16" s="176"/>
      <c r="KX16" s="176"/>
      <c r="KY16" s="176"/>
      <c r="KZ16" s="176"/>
      <c r="LA16" s="176"/>
      <c r="LB16" s="176"/>
      <c r="LC16" s="176"/>
      <c r="LD16" s="176"/>
      <c r="LE16" s="176"/>
      <c r="LF16" s="176"/>
      <c r="LG16" s="176"/>
      <c r="LH16" s="176"/>
      <c r="LI16" s="176"/>
      <c r="LJ16" s="176"/>
      <c r="LK16" s="176"/>
      <c r="LL16" s="176"/>
      <c r="LM16" s="176"/>
      <c r="LN16" s="176"/>
      <c r="LO16" s="176"/>
      <c r="LP16" s="176"/>
      <c r="LQ16" s="176"/>
      <c r="LR16" s="176"/>
      <c r="LS16" s="176"/>
      <c r="LT16" s="176"/>
      <c r="LU16" s="176"/>
      <c r="LV16" s="176"/>
      <c r="LW16" s="176"/>
      <c r="LX16" s="176"/>
      <c r="LY16" s="176"/>
      <c r="LZ16" s="176"/>
      <c r="MA16" s="176"/>
      <c r="MB16" s="176"/>
      <c r="MC16" s="176"/>
      <c r="MD16" s="176"/>
      <c r="ME16" s="176"/>
      <c r="MF16" s="176"/>
      <c r="MG16" s="176"/>
      <c r="MH16" s="176"/>
      <c r="MI16" s="176"/>
      <c r="MJ16" s="176"/>
      <c r="MK16" s="176"/>
      <c r="ML16" s="176"/>
      <c r="MM16" s="176"/>
      <c r="MN16" s="176"/>
      <c r="MO16" s="176"/>
      <c r="MP16" s="176"/>
      <c r="MQ16" s="176"/>
      <c r="MR16" s="176"/>
      <c r="MS16" s="176"/>
      <c r="MT16" s="176"/>
      <c r="MU16" s="176"/>
      <c r="MV16" s="176"/>
      <c r="MW16" s="176"/>
      <c r="MX16" s="176"/>
      <c r="MY16" s="176"/>
      <c r="MZ16" s="176"/>
      <c r="NA16" s="176"/>
      <c r="NB16" s="176"/>
      <c r="NC16" s="176"/>
      <c r="ND16" s="176"/>
      <c r="NE16" s="176"/>
      <c r="NF16" s="176"/>
      <c r="NG16" s="176"/>
      <c r="NH16" s="176"/>
      <c r="NI16" s="176"/>
      <c r="NJ16" s="176"/>
      <c r="NK16" s="176"/>
      <c r="NL16" s="176"/>
      <c r="NM16" s="176"/>
      <c r="NN16" s="176"/>
      <c r="NO16" s="176"/>
      <c r="NP16" s="176"/>
      <c r="NQ16" s="176"/>
      <c r="NR16" s="176"/>
      <c r="NS16" s="176"/>
      <c r="NT16" s="176"/>
      <c r="NU16" s="176"/>
      <c r="NV16" s="176"/>
      <c r="NW16" s="176"/>
      <c r="NX16" s="176"/>
      <c r="NY16" s="176"/>
      <c r="NZ16" s="176"/>
      <c r="OA16" s="176"/>
      <c r="OB16" s="176"/>
      <c r="OC16" s="176"/>
      <c r="OD16" s="176"/>
      <c r="OE16" s="176"/>
      <c r="OF16" s="176"/>
      <c r="OG16" s="176"/>
      <c r="OH16" s="176"/>
      <c r="OI16" s="176"/>
      <c r="OJ16" s="176"/>
      <c r="OK16" s="176"/>
      <c r="OL16" s="176"/>
      <c r="OM16" s="176"/>
      <c r="ON16" s="176"/>
      <c r="OO16" s="176"/>
      <c r="OP16" s="176"/>
      <c r="OQ16" s="176"/>
      <c r="OR16" s="176"/>
      <c r="OS16" s="176"/>
      <c r="OT16" s="176"/>
      <c r="OU16" s="176"/>
      <c r="OV16" s="176"/>
      <c r="OW16" s="176"/>
      <c r="OX16" s="176"/>
      <c r="OY16" s="176"/>
      <c r="OZ16" s="176"/>
      <c r="PA16" s="176"/>
      <c r="PB16" s="176"/>
      <c r="PC16" s="176"/>
      <c r="PD16" s="176"/>
      <c r="PE16" s="176"/>
      <c r="PF16" s="176"/>
      <c r="PG16" s="176"/>
      <c r="PH16" s="176"/>
      <c r="PI16" s="176"/>
      <c r="PJ16" s="176"/>
      <c r="PK16" s="176"/>
      <c r="PL16" s="176"/>
      <c r="PM16" s="176"/>
      <c r="PN16" s="176"/>
      <c r="PO16" s="176"/>
      <c r="PP16" s="176"/>
      <c r="PQ16" s="176"/>
      <c r="PR16" s="176"/>
      <c r="PS16" s="176"/>
      <c r="PT16" s="176"/>
      <c r="PU16" s="176"/>
      <c r="PV16" s="176"/>
      <c r="PW16" s="176"/>
      <c r="PX16" s="176"/>
      <c r="PY16" s="176"/>
      <c r="PZ16" s="176"/>
      <c r="QA16" s="176"/>
      <c r="QB16" s="176"/>
      <c r="QC16" s="176"/>
      <c r="QD16" s="176"/>
      <c r="QE16" s="176"/>
      <c r="QF16" s="176"/>
      <c r="QG16" s="176"/>
      <c r="QH16" s="176"/>
      <c r="QI16" s="176"/>
      <c r="QJ16" s="176"/>
      <c r="QK16" s="176"/>
      <c r="QL16" s="176"/>
      <c r="QM16" s="176"/>
      <c r="QN16" s="176"/>
      <c r="QO16" s="176"/>
      <c r="QP16" s="176"/>
      <c r="QQ16" s="176"/>
      <c r="QR16" s="176"/>
      <c r="QS16" s="176"/>
      <c r="QT16" s="176"/>
      <c r="QU16" s="176"/>
      <c r="QV16" s="176"/>
      <c r="QW16" s="176"/>
      <c r="QX16" s="176"/>
      <c r="QY16" s="176"/>
      <c r="QZ16" s="176"/>
      <c r="RA16" s="176"/>
      <c r="RB16" s="176"/>
      <c r="RC16" s="176"/>
      <c r="RD16" s="176"/>
      <c r="RE16" s="176"/>
      <c r="RF16" s="176"/>
      <c r="RG16" s="176"/>
      <c r="RH16" s="176"/>
      <c r="RI16" s="176"/>
      <c r="RJ16" s="176"/>
      <c r="RK16" s="176"/>
      <c r="RL16" s="176"/>
      <c r="RM16" s="176"/>
      <c r="RN16" s="176"/>
      <c r="RO16" s="176"/>
      <c r="RP16" s="176"/>
      <c r="RQ16" s="176"/>
      <c r="RR16" s="176"/>
      <c r="RS16" s="176"/>
      <c r="RT16" s="176"/>
      <c r="RU16" s="176"/>
      <c r="RV16" s="176"/>
      <c r="RW16" s="176"/>
      <c r="RX16" s="176"/>
      <c r="RY16" s="176"/>
      <c r="RZ16" s="176"/>
      <c r="SA16" s="176"/>
      <c r="SB16" s="176"/>
      <c r="SC16" s="176"/>
      <c r="SD16" s="176"/>
      <c r="SE16" s="176"/>
      <c r="SF16" s="176"/>
      <c r="SG16" s="176"/>
      <c r="SH16" s="176"/>
      <c r="SI16" s="176"/>
      <c r="SJ16" s="176"/>
      <c r="SK16" s="176"/>
      <c r="SL16" s="176"/>
      <c r="SM16" s="176"/>
      <c r="SN16" s="176"/>
      <c r="SO16" s="176"/>
      <c r="SP16" s="176"/>
      <c r="SQ16" s="176"/>
      <c r="SR16" s="176"/>
      <c r="SS16" s="176"/>
      <c r="ST16" s="176"/>
      <c r="SU16" s="176"/>
      <c r="SV16" s="176"/>
      <c r="SW16" s="176"/>
      <c r="SX16" s="176"/>
      <c r="SY16" s="176"/>
      <c r="SZ16" s="176"/>
      <c r="TA16" s="176"/>
      <c r="TB16" s="176"/>
      <c r="TC16" s="176"/>
      <c r="TD16" s="176"/>
      <c r="TE16" s="176"/>
      <c r="TF16" s="176"/>
    </row>
    <row r="17" spans="1:526" s="177" customFormat="1" ht="15.65" x14ac:dyDescent="0.3">
      <c r="A17" s="179"/>
      <c r="B17" s="179"/>
      <c r="C17" s="179"/>
      <c r="D17" s="179"/>
      <c r="E17" s="179"/>
      <c r="F17" s="192" t="s">
        <v>514</v>
      </c>
      <c r="G17" s="193">
        <v>38</v>
      </c>
      <c r="H17" s="194"/>
      <c r="I17" s="194"/>
      <c r="J17" s="195" t="s">
        <v>684</v>
      </c>
      <c r="K17" s="194">
        <v>43344</v>
      </c>
      <c r="L17" s="196" t="s">
        <v>433</v>
      </c>
      <c r="M17" s="196" t="s">
        <v>564</v>
      </c>
      <c r="N17" s="197"/>
      <c r="O17" s="198">
        <v>312</v>
      </c>
      <c r="P17" s="200"/>
      <c r="Q17" s="179" t="s">
        <v>15</v>
      </c>
      <c r="R17" s="199">
        <v>0</v>
      </c>
      <c r="S17" s="199">
        <f>V17/кадры!$B$1</f>
        <v>1.155</v>
      </c>
      <c r="T17" s="179" t="s">
        <v>531</v>
      </c>
      <c r="U17" s="224"/>
      <c r="V17" s="225">
        <f>5+18.1</f>
        <v>23.1</v>
      </c>
      <c r="W17" s="225"/>
      <c r="X17" s="179"/>
      <c r="Y17" s="179"/>
      <c r="Z17" s="179"/>
      <c r="AA17" s="179"/>
      <c r="AB17" s="179"/>
      <c r="AC17" s="179"/>
      <c r="AD17" s="196"/>
      <c r="AE17" s="194"/>
      <c r="AF17" s="195"/>
      <c r="AG17" s="195"/>
      <c r="AH17" s="200"/>
      <c r="AI17" s="179"/>
      <c r="AJ17" s="179"/>
      <c r="AK17" s="195"/>
      <c r="AL17" s="195"/>
      <c r="AM17" s="179"/>
      <c r="AN17" s="179"/>
      <c r="AO17" s="179"/>
      <c r="AP17" s="201"/>
      <c r="AQ17" s="201"/>
      <c r="AR17" s="195"/>
      <c r="AS17" s="196"/>
      <c r="AT17" s="193"/>
      <c r="AU17" s="201"/>
      <c r="AV17" s="196"/>
      <c r="AW17" s="196"/>
      <c r="AX17" s="196"/>
      <c r="AY17" s="196"/>
      <c r="AZ17" s="242"/>
      <c r="BA17" s="206"/>
      <c r="BB17" s="193"/>
      <c r="BC17" s="205"/>
      <c r="BD17" s="193"/>
      <c r="BE17" s="193"/>
      <c r="BF17" s="193"/>
      <c r="BG17" s="196"/>
      <c r="BH17" s="196"/>
      <c r="BI17" s="200"/>
      <c r="BJ17" s="200"/>
      <c r="BK17" s="192"/>
      <c r="BL17" s="192"/>
      <c r="BM17" s="192"/>
      <c r="BN17" s="204"/>
      <c r="BO17" s="194"/>
      <c r="BP17" s="200"/>
      <c r="BQ17" s="200"/>
      <c r="BR17" s="200"/>
      <c r="BS17" s="196"/>
      <c r="BT17" s="195"/>
      <c r="BU17" s="194"/>
      <c r="BV17" s="195"/>
      <c r="BW17" s="195"/>
      <c r="BX17" s="179"/>
      <c r="BY17" s="179"/>
      <c r="BZ17" s="179"/>
      <c r="CA17" s="192"/>
      <c r="CB17" s="192"/>
      <c r="CC17" s="192"/>
      <c r="CD17" s="200"/>
      <c r="CE17" s="194"/>
      <c r="CF17" s="200"/>
      <c r="CG17" s="195"/>
      <c r="CH17" s="179"/>
      <c r="CI17" s="196"/>
      <c r="CJ17" s="196"/>
      <c r="CK17" s="196"/>
      <c r="CL17" s="179"/>
      <c r="CM17" s="179"/>
      <c r="CN17" s="179"/>
      <c r="CO17" s="179"/>
      <c r="CP17" s="179"/>
      <c r="CQ17" s="179"/>
      <c r="CR17" s="200"/>
      <c r="CS17" s="200"/>
      <c r="CT17" s="179"/>
      <c r="CU17" s="179"/>
      <c r="CV17" s="234"/>
      <c r="CW17" s="234">
        <f t="shared" si="0"/>
        <v>0</v>
      </c>
      <c r="CX17" s="234">
        <f t="shared" si="1"/>
        <v>0</v>
      </c>
      <c r="CY17" s="236"/>
      <c r="CZ17" s="236"/>
      <c r="DA17" s="240"/>
      <c r="DB17" s="234"/>
      <c r="DC17" s="240">
        <f t="shared" si="2"/>
        <v>0</v>
      </c>
      <c r="DD17" s="240">
        <f t="shared" si="3"/>
        <v>0</v>
      </c>
      <c r="DE17" s="240">
        <f t="shared" si="4"/>
        <v>0</v>
      </c>
      <c r="DF17" s="240">
        <f t="shared" si="5"/>
        <v>0</v>
      </c>
      <c r="DG17" s="240"/>
      <c r="DH17" s="246">
        <f t="shared" si="6"/>
        <v>0</v>
      </c>
      <c r="DI17" s="234">
        <f>(DH17*CX17)+(DH17*CW17/кадры!$A$1)</f>
        <v>0</v>
      </c>
      <c r="DJ17" s="234"/>
      <c r="DK17" s="234"/>
      <c r="DL17" s="234">
        <f t="shared" si="7"/>
        <v>0</v>
      </c>
      <c r="DM17" s="234">
        <f t="shared" si="8"/>
        <v>0</v>
      </c>
      <c r="DN17" s="234">
        <f t="shared" si="9"/>
        <v>0</v>
      </c>
      <c r="DO17" s="234">
        <f t="shared" si="10"/>
        <v>0</v>
      </c>
      <c r="DP17" s="234">
        <f t="shared" si="11"/>
        <v>0</v>
      </c>
      <c r="DQ17" s="234">
        <f t="shared" si="12"/>
        <v>0</v>
      </c>
      <c r="DR17" s="234">
        <f t="shared" si="13"/>
        <v>0</v>
      </c>
      <c r="DS17" s="234"/>
      <c r="DT17" s="234"/>
      <c r="DU17" s="234"/>
      <c r="DV17" s="234"/>
      <c r="DW17" s="234"/>
      <c r="DX17" s="234"/>
      <c r="DY17" s="234"/>
      <c r="DZ17" s="176"/>
      <c r="EA17" s="176"/>
      <c r="EB17" s="176"/>
      <c r="EC17" s="176"/>
      <c r="ED17" s="176"/>
      <c r="EE17" s="176"/>
      <c r="EF17" s="176"/>
      <c r="EG17" s="176"/>
      <c r="EH17" s="176"/>
      <c r="EI17" s="176"/>
      <c r="EJ17" s="176"/>
      <c r="EK17" s="176"/>
      <c r="EL17" s="176"/>
      <c r="EM17" s="176"/>
      <c r="EN17" s="176"/>
      <c r="EO17" s="176"/>
      <c r="EP17" s="176"/>
      <c r="EQ17" s="176"/>
      <c r="ER17" s="176"/>
      <c r="ES17" s="176"/>
      <c r="ET17" s="176"/>
      <c r="EU17" s="176"/>
      <c r="EV17" s="176"/>
      <c r="EW17" s="176"/>
      <c r="EX17" s="176"/>
      <c r="EY17" s="176"/>
      <c r="EZ17" s="176"/>
      <c r="FA17" s="176"/>
      <c r="FB17" s="176"/>
      <c r="FC17" s="176"/>
      <c r="FD17" s="176"/>
      <c r="FE17" s="176"/>
      <c r="FF17" s="176"/>
      <c r="FG17" s="176"/>
      <c r="FH17" s="176"/>
      <c r="FI17" s="176"/>
      <c r="FJ17" s="176"/>
      <c r="FK17" s="176"/>
      <c r="FL17" s="176"/>
      <c r="FM17" s="176"/>
      <c r="FN17" s="176"/>
      <c r="FO17" s="176"/>
      <c r="FP17" s="176"/>
      <c r="FQ17" s="176"/>
      <c r="FR17" s="176"/>
      <c r="FS17" s="176"/>
      <c r="FT17" s="176"/>
      <c r="FU17" s="176"/>
      <c r="FV17" s="176"/>
      <c r="FW17" s="176"/>
      <c r="FX17" s="176"/>
      <c r="FY17" s="176"/>
      <c r="FZ17" s="176"/>
      <c r="GA17" s="176"/>
      <c r="GB17" s="176"/>
      <c r="GC17" s="176"/>
      <c r="GD17" s="176"/>
      <c r="GE17" s="176"/>
      <c r="GF17" s="176"/>
      <c r="GG17" s="176"/>
      <c r="GH17" s="176"/>
      <c r="GI17" s="176"/>
      <c r="GJ17" s="176"/>
      <c r="GK17" s="176"/>
      <c r="GL17" s="176"/>
      <c r="GM17" s="176"/>
      <c r="GN17" s="176"/>
      <c r="GO17" s="176"/>
      <c r="GP17" s="176"/>
      <c r="GQ17" s="176"/>
      <c r="GR17" s="176"/>
      <c r="GS17" s="176"/>
      <c r="GT17" s="176"/>
      <c r="GU17" s="176"/>
      <c r="GV17" s="176"/>
      <c r="GW17" s="176"/>
      <c r="GX17" s="176"/>
      <c r="GY17" s="176"/>
      <c r="GZ17" s="176"/>
      <c r="HA17" s="176"/>
      <c r="HB17" s="176"/>
      <c r="HC17" s="176"/>
      <c r="HD17" s="176"/>
      <c r="HE17" s="176"/>
      <c r="HF17" s="176"/>
      <c r="HG17" s="176"/>
      <c r="HH17" s="176"/>
      <c r="HI17" s="176"/>
      <c r="HJ17" s="176"/>
      <c r="HK17" s="176"/>
      <c r="HL17" s="176"/>
      <c r="HM17" s="176"/>
      <c r="HN17" s="176"/>
      <c r="HO17" s="176"/>
      <c r="HP17" s="176"/>
      <c r="HQ17" s="176"/>
      <c r="HR17" s="176"/>
      <c r="HS17" s="176"/>
      <c r="HT17" s="176"/>
      <c r="HU17" s="176"/>
      <c r="HV17" s="176"/>
      <c r="HW17" s="176"/>
      <c r="HX17" s="176"/>
      <c r="HY17" s="176"/>
      <c r="HZ17" s="176"/>
      <c r="IA17" s="176"/>
      <c r="IB17" s="176"/>
      <c r="IC17" s="176"/>
      <c r="ID17" s="176"/>
      <c r="IE17" s="176"/>
      <c r="IF17" s="176"/>
      <c r="IG17" s="176"/>
      <c r="IH17" s="176"/>
      <c r="II17" s="176"/>
      <c r="IJ17" s="176"/>
      <c r="IK17" s="176"/>
      <c r="IL17" s="176"/>
      <c r="IM17" s="176"/>
      <c r="IN17" s="176"/>
      <c r="IO17" s="176"/>
      <c r="IP17" s="176"/>
      <c r="IQ17" s="176"/>
      <c r="IR17" s="176"/>
      <c r="IS17" s="176"/>
      <c r="IT17" s="176"/>
      <c r="IU17" s="176"/>
      <c r="IV17" s="176"/>
      <c r="IW17" s="176"/>
      <c r="IX17" s="176"/>
      <c r="IY17" s="176"/>
      <c r="IZ17" s="176"/>
      <c r="JA17" s="176"/>
      <c r="JB17" s="176"/>
      <c r="JC17" s="176"/>
      <c r="JD17" s="176"/>
      <c r="JE17" s="176"/>
      <c r="JF17" s="176"/>
      <c r="JG17" s="176"/>
      <c r="JH17" s="176"/>
      <c r="JI17" s="176"/>
      <c r="JJ17" s="176"/>
      <c r="JK17" s="176"/>
      <c r="JL17" s="176"/>
      <c r="JM17" s="176"/>
      <c r="JN17" s="176"/>
      <c r="JO17" s="176"/>
      <c r="JP17" s="176"/>
      <c r="JQ17" s="176"/>
      <c r="JR17" s="176"/>
      <c r="JS17" s="176"/>
      <c r="JT17" s="176"/>
      <c r="JU17" s="176"/>
      <c r="JV17" s="176"/>
      <c r="JW17" s="176"/>
      <c r="JX17" s="176"/>
      <c r="JY17" s="176"/>
      <c r="JZ17" s="176"/>
      <c r="KA17" s="176"/>
      <c r="KB17" s="176"/>
      <c r="KC17" s="176"/>
      <c r="KD17" s="176"/>
      <c r="KE17" s="176"/>
      <c r="KF17" s="176"/>
      <c r="KG17" s="176"/>
      <c r="KH17" s="176"/>
      <c r="KI17" s="176"/>
      <c r="KJ17" s="176"/>
      <c r="KK17" s="176"/>
      <c r="KL17" s="176"/>
      <c r="KM17" s="176"/>
      <c r="KN17" s="176"/>
      <c r="KO17" s="176"/>
      <c r="KP17" s="176"/>
      <c r="KQ17" s="176"/>
      <c r="KR17" s="176"/>
      <c r="KS17" s="176"/>
      <c r="KT17" s="176"/>
      <c r="KU17" s="176"/>
      <c r="KV17" s="176"/>
      <c r="KW17" s="176"/>
      <c r="KX17" s="176"/>
      <c r="KY17" s="176"/>
      <c r="KZ17" s="176"/>
      <c r="LA17" s="176"/>
      <c r="LB17" s="176"/>
      <c r="LC17" s="176"/>
      <c r="LD17" s="176"/>
      <c r="LE17" s="176"/>
      <c r="LF17" s="176"/>
      <c r="LG17" s="176"/>
      <c r="LH17" s="176"/>
      <c r="LI17" s="176"/>
      <c r="LJ17" s="176"/>
      <c r="LK17" s="176"/>
      <c r="LL17" s="176"/>
      <c r="LM17" s="176"/>
      <c r="LN17" s="176"/>
      <c r="LO17" s="176"/>
      <c r="LP17" s="176"/>
      <c r="LQ17" s="176"/>
      <c r="LR17" s="176"/>
      <c r="LS17" s="176"/>
      <c r="LT17" s="176"/>
      <c r="LU17" s="176"/>
      <c r="LV17" s="176"/>
      <c r="LW17" s="176"/>
      <c r="LX17" s="176"/>
      <c r="LY17" s="176"/>
      <c r="LZ17" s="176"/>
      <c r="MA17" s="176"/>
      <c r="MB17" s="176"/>
      <c r="MC17" s="176"/>
      <c r="MD17" s="176"/>
      <c r="ME17" s="176"/>
      <c r="MF17" s="176"/>
      <c r="MG17" s="176"/>
      <c r="MH17" s="176"/>
      <c r="MI17" s="176"/>
      <c r="MJ17" s="176"/>
      <c r="MK17" s="176"/>
      <c r="ML17" s="176"/>
      <c r="MM17" s="176"/>
      <c r="MN17" s="176"/>
      <c r="MO17" s="176"/>
      <c r="MP17" s="176"/>
      <c r="MQ17" s="176"/>
      <c r="MR17" s="176"/>
      <c r="MS17" s="176"/>
      <c r="MT17" s="176"/>
      <c r="MU17" s="176"/>
      <c r="MV17" s="176"/>
      <c r="MW17" s="176"/>
      <c r="MX17" s="176"/>
      <c r="MY17" s="176"/>
      <c r="MZ17" s="176"/>
      <c r="NA17" s="176"/>
      <c r="NB17" s="176"/>
      <c r="NC17" s="176"/>
      <c r="ND17" s="176"/>
      <c r="NE17" s="176"/>
      <c r="NF17" s="176"/>
      <c r="NG17" s="176"/>
      <c r="NH17" s="176"/>
      <c r="NI17" s="176"/>
      <c r="NJ17" s="176"/>
      <c r="NK17" s="176"/>
      <c r="NL17" s="176"/>
      <c r="NM17" s="176"/>
      <c r="NN17" s="176"/>
      <c r="NO17" s="176"/>
      <c r="NP17" s="176"/>
      <c r="NQ17" s="176"/>
      <c r="NR17" s="176"/>
      <c r="NS17" s="176"/>
      <c r="NT17" s="176"/>
      <c r="NU17" s="176"/>
      <c r="NV17" s="176"/>
      <c r="NW17" s="176"/>
      <c r="NX17" s="176"/>
      <c r="NY17" s="176"/>
      <c r="NZ17" s="176"/>
      <c r="OA17" s="176"/>
      <c r="OB17" s="176"/>
      <c r="OC17" s="176"/>
      <c r="OD17" s="176"/>
      <c r="OE17" s="176"/>
      <c r="OF17" s="176"/>
      <c r="OG17" s="176"/>
      <c r="OH17" s="176"/>
      <c r="OI17" s="176"/>
      <c r="OJ17" s="176"/>
      <c r="OK17" s="176"/>
      <c r="OL17" s="176"/>
      <c r="OM17" s="176"/>
      <c r="ON17" s="176"/>
      <c r="OO17" s="176"/>
      <c r="OP17" s="176"/>
      <c r="OQ17" s="176"/>
      <c r="OR17" s="176"/>
      <c r="OS17" s="176"/>
      <c r="OT17" s="176"/>
      <c r="OU17" s="176"/>
      <c r="OV17" s="176"/>
      <c r="OW17" s="176"/>
      <c r="OX17" s="176"/>
      <c r="OY17" s="176"/>
      <c r="OZ17" s="176"/>
      <c r="PA17" s="176"/>
      <c r="PB17" s="176"/>
      <c r="PC17" s="176"/>
      <c r="PD17" s="176"/>
      <c r="PE17" s="176"/>
      <c r="PF17" s="176"/>
      <c r="PG17" s="176"/>
      <c r="PH17" s="176"/>
      <c r="PI17" s="176"/>
      <c r="PJ17" s="176"/>
      <c r="PK17" s="176"/>
      <c r="PL17" s="176"/>
      <c r="PM17" s="176"/>
      <c r="PN17" s="176"/>
      <c r="PO17" s="176"/>
      <c r="PP17" s="176"/>
      <c r="PQ17" s="176"/>
      <c r="PR17" s="176"/>
      <c r="PS17" s="176"/>
      <c r="PT17" s="176"/>
      <c r="PU17" s="176"/>
      <c r="PV17" s="176"/>
      <c r="PW17" s="176"/>
      <c r="PX17" s="176"/>
      <c r="PY17" s="176"/>
      <c r="PZ17" s="176"/>
      <c r="QA17" s="176"/>
      <c r="QB17" s="176"/>
      <c r="QC17" s="176"/>
      <c r="QD17" s="176"/>
      <c r="QE17" s="176"/>
      <c r="QF17" s="176"/>
      <c r="QG17" s="176"/>
      <c r="QH17" s="176"/>
      <c r="QI17" s="176"/>
      <c r="QJ17" s="176"/>
      <c r="QK17" s="176"/>
      <c r="QL17" s="176"/>
      <c r="QM17" s="176"/>
      <c r="QN17" s="176"/>
      <c r="QO17" s="176"/>
      <c r="QP17" s="176"/>
      <c r="QQ17" s="176"/>
      <c r="QR17" s="176"/>
      <c r="QS17" s="176"/>
      <c r="QT17" s="176"/>
      <c r="QU17" s="176"/>
      <c r="QV17" s="176"/>
      <c r="QW17" s="176"/>
      <c r="QX17" s="176"/>
      <c r="QY17" s="176"/>
      <c r="QZ17" s="176"/>
      <c r="RA17" s="176"/>
      <c r="RB17" s="176"/>
      <c r="RC17" s="176"/>
      <c r="RD17" s="176"/>
      <c r="RE17" s="176"/>
      <c r="RF17" s="176"/>
      <c r="RG17" s="176"/>
      <c r="RH17" s="176"/>
      <c r="RI17" s="176"/>
      <c r="RJ17" s="176"/>
      <c r="RK17" s="176"/>
      <c r="RL17" s="176"/>
      <c r="RM17" s="176"/>
      <c r="RN17" s="176"/>
      <c r="RO17" s="176"/>
      <c r="RP17" s="176"/>
      <c r="RQ17" s="176"/>
      <c r="RR17" s="176"/>
      <c r="RS17" s="176"/>
      <c r="RT17" s="176"/>
      <c r="RU17" s="176"/>
      <c r="RV17" s="176"/>
      <c r="RW17" s="176"/>
      <c r="RX17" s="176"/>
      <c r="RY17" s="176"/>
      <c r="RZ17" s="176"/>
      <c r="SA17" s="176"/>
      <c r="SB17" s="176"/>
      <c r="SC17" s="176"/>
      <c r="SD17" s="176"/>
      <c r="SE17" s="176"/>
      <c r="SF17" s="176"/>
      <c r="SG17" s="176"/>
      <c r="SH17" s="176"/>
      <c r="SI17" s="176"/>
      <c r="SJ17" s="176"/>
      <c r="SK17" s="176"/>
      <c r="SL17" s="176"/>
      <c r="SM17" s="176"/>
      <c r="SN17" s="176"/>
      <c r="SO17" s="176"/>
      <c r="SP17" s="176"/>
      <c r="SQ17" s="176"/>
      <c r="SR17" s="176"/>
      <c r="SS17" s="176"/>
      <c r="ST17" s="176"/>
      <c r="SU17" s="176"/>
      <c r="SV17" s="176"/>
      <c r="SW17" s="176"/>
      <c r="SX17" s="176"/>
      <c r="SY17" s="176"/>
      <c r="SZ17" s="176"/>
      <c r="TA17" s="176"/>
      <c r="TB17" s="176"/>
      <c r="TC17" s="176"/>
      <c r="TD17" s="176"/>
      <c r="TE17" s="176"/>
      <c r="TF17" s="176"/>
    </row>
    <row r="18" spans="1:526" s="210" customFormat="1" ht="15.65" x14ac:dyDescent="0.3">
      <c r="A18" s="179"/>
      <c r="B18" s="179"/>
      <c r="C18" s="179"/>
      <c r="D18" s="179"/>
      <c r="E18" s="179"/>
      <c r="F18" s="192" t="s">
        <v>514</v>
      </c>
      <c r="G18" s="193">
        <v>38</v>
      </c>
      <c r="H18" s="194"/>
      <c r="I18" s="195"/>
      <c r="J18" s="195"/>
      <c r="K18" s="194"/>
      <c r="L18" s="196" t="s">
        <v>59</v>
      </c>
      <c r="M18" s="196" t="s">
        <v>564</v>
      </c>
      <c r="N18" s="197"/>
      <c r="O18" s="198">
        <v>312</v>
      </c>
      <c r="P18" s="200"/>
      <c r="Q18" s="179"/>
      <c r="R18" s="199"/>
      <c r="S18" s="199"/>
      <c r="T18" s="179"/>
      <c r="U18" s="179"/>
      <c r="V18" s="209"/>
      <c r="W18" s="225"/>
      <c r="X18" s="179"/>
      <c r="Y18" s="179"/>
      <c r="Z18" s="179"/>
      <c r="AA18" s="179"/>
      <c r="AB18" s="179"/>
      <c r="AC18" s="179"/>
      <c r="AD18" s="196"/>
      <c r="AE18" s="194"/>
      <c r="AF18" s="195"/>
      <c r="AG18" s="195"/>
      <c r="AH18" s="200"/>
      <c r="AI18" s="179"/>
      <c r="AJ18" s="179"/>
      <c r="AK18" s="195"/>
      <c r="AL18" s="195"/>
      <c r="AM18" s="179"/>
      <c r="AN18" s="180"/>
      <c r="AO18" s="179"/>
      <c r="AP18" s="201"/>
      <c r="AQ18" s="201"/>
      <c r="AR18" s="195"/>
      <c r="AS18" s="196"/>
      <c r="AT18" s="193"/>
      <c r="AU18" s="201"/>
      <c r="AV18" s="196"/>
      <c r="AW18" s="196"/>
      <c r="AX18" s="196"/>
      <c r="AY18" s="196"/>
      <c r="AZ18" s="242"/>
      <c r="BA18" s="206"/>
      <c r="BB18" s="193"/>
      <c r="BC18" s="205"/>
      <c r="BD18" s="193"/>
      <c r="BE18" s="193"/>
      <c r="BF18" s="193"/>
      <c r="BG18" s="196"/>
      <c r="BH18" s="196"/>
      <c r="BI18" s="200"/>
      <c r="BJ18" s="200"/>
      <c r="BK18" s="192"/>
      <c r="BL18" s="192"/>
      <c r="BM18" s="192"/>
      <c r="BN18" s="195"/>
      <c r="BO18" s="194"/>
      <c r="BP18" s="200"/>
      <c r="BQ18" s="200"/>
      <c r="BR18" s="200"/>
      <c r="BS18" s="196"/>
      <c r="BT18" s="195"/>
      <c r="BU18" s="194"/>
      <c r="BV18" s="195"/>
      <c r="BW18" s="195"/>
      <c r="BX18" s="179"/>
      <c r="BY18" s="179"/>
      <c r="BZ18" s="179"/>
      <c r="CA18" s="192"/>
      <c r="CB18" s="192"/>
      <c r="CC18" s="192"/>
      <c r="CD18" s="200"/>
      <c r="CE18" s="194"/>
      <c r="CF18" s="200"/>
      <c r="CG18" s="195"/>
      <c r="CH18" s="179"/>
      <c r="CI18" s="196"/>
      <c r="CJ18" s="196"/>
      <c r="CK18" s="196"/>
      <c r="CL18" s="179"/>
      <c r="CM18" s="179"/>
      <c r="CN18" s="179"/>
      <c r="CO18" s="179"/>
      <c r="CP18" s="179"/>
      <c r="CQ18" s="179"/>
      <c r="CR18" s="200"/>
      <c r="CS18" s="200"/>
      <c r="CT18" s="179"/>
      <c r="CU18" s="179"/>
      <c r="CV18" s="234"/>
      <c r="CW18" s="234">
        <f t="shared" si="0"/>
        <v>0</v>
      </c>
      <c r="CX18" s="234">
        <f t="shared" si="1"/>
        <v>0</v>
      </c>
      <c r="CY18" s="236"/>
      <c r="CZ18" s="236"/>
      <c r="DA18" s="240"/>
      <c r="DB18" s="234"/>
      <c r="DC18" s="240">
        <f t="shared" si="2"/>
        <v>0</v>
      </c>
      <c r="DD18" s="240">
        <f t="shared" si="3"/>
        <v>0</v>
      </c>
      <c r="DE18" s="240">
        <f t="shared" si="4"/>
        <v>0</v>
      </c>
      <c r="DF18" s="240">
        <f t="shared" si="5"/>
        <v>0</v>
      </c>
      <c r="DG18" s="240"/>
      <c r="DH18" s="246">
        <f t="shared" si="6"/>
        <v>0</v>
      </c>
      <c r="DI18" s="234">
        <f>(DH18*CX18)+(DH18*CW18/кадры!$A$1)</f>
        <v>0</v>
      </c>
      <c r="DJ18" s="234"/>
      <c r="DK18" s="234"/>
      <c r="DL18" s="234">
        <f t="shared" si="7"/>
        <v>0</v>
      </c>
      <c r="DM18" s="234">
        <f t="shared" si="8"/>
        <v>0</v>
      </c>
      <c r="DN18" s="234">
        <f t="shared" si="9"/>
        <v>0</v>
      </c>
      <c r="DO18" s="234">
        <f t="shared" si="10"/>
        <v>0</v>
      </c>
      <c r="DP18" s="234">
        <f t="shared" si="11"/>
        <v>0</v>
      </c>
      <c r="DQ18" s="234">
        <f t="shared" si="12"/>
        <v>0</v>
      </c>
      <c r="DR18" s="234">
        <f t="shared" si="13"/>
        <v>0</v>
      </c>
      <c r="DS18" s="234"/>
      <c r="DT18" s="234"/>
      <c r="DU18" s="234"/>
      <c r="DV18" s="234"/>
      <c r="DW18" s="234"/>
      <c r="DX18" s="234"/>
      <c r="DY18" s="234"/>
      <c r="DZ18" s="179"/>
      <c r="EA18" s="179"/>
      <c r="EB18" s="179"/>
      <c r="EC18" s="179"/>
      <c r="ED18" s="179"/>
      <c r="EE18" s="179"/>
      <c r="EF18" s="179"/>
      <c r="EG18" s="179"/>
      <c r="EH18" s="179"/>
      <c r="EI18" s="179"/>
      <c r="EJ18" s="179"/>
      <c r="EK18" s="179"/>
      <c r="EL18" s="179"/>
      <c r="EM18" s="179"/>
      <c r="EN18" s="179"/>
      <c r="EO18" s="179"/>
      <c r="EP18" s="179"/>
      <c r="EQ18" s="179"/>
      <c r="ER18" s="179"/>
      <c r="ES18" s="179"/>
      <c r="ET18" s="179"/>
      <c r="EU18" s="179"/>
      <c r="EV18" s="179"/>
      <c r="EW18" s="179"/>
      <c r="EX18" s="179"/>
      <c r="EY18" s="179"/>
      <c r="EZ18" s="179"/>
      <c r="FA18" s="179"/>
      <c r="FB18" s="179"/>
      <c r="FC18" s="179"/>
      <c r="FD18" s="179"/>
      <c r="FE18" s="179"/>
      <c r="FF18" s="179"/>
      <c r="FG18" s="179"/>
      <c r="FH18" s="179"/>
      <c r="FI18" s="179"/>
      <c r="FJ18" s="179"/>
      <c r="FK18" s="179"/>
      <c r="FL18" s="179"/>
      <c r="FM18" s="179"/>
      <c r="FN18" s="179"/>
      <c r="FO18" s="179"/>
      <c r="FP18" s="179"/>
      <c r="FQ18" s="179"/>
      <c r="FR18" s="179"/>
      <c r="FS18" s="179"/>
      <c r="FT18" s="179"/>
      <c r="FU18" s="179"/>
      <c r="FV18" s="179"/>
      <c r="FW18" s="179"/>
      <c r="FX18" s="179"/>
      <c r="FY18" s="179"/>
      <c r="FZ18" s="179"/>
      <c r="GA18" s="179"/>
      <c r="GB18" s="179"/>
      <c r="GC18" s="179"/>
      <c r="GD18" s="179"/>
      <c r="GE18" s="179"/>
      <c r="GF18" s="179"/>
      <c r="GG18" s="179"/>
      <c r="GH18" s="179"/>
      <c r="GI18" s="179"/>
      <c r="GJ18" s="179"/>
      <c r="GK18" s="179"/>
      <c r="GL18" s="179"/>
      <c r="GM18" s="179"/>
      <c r="GN18" s="179"/>
      <c r="GO18" s="179"/>
      <c r="GP18" s="179"/>
      <c r="GQ18" s="179"/>
      <c r="GR18" s="179"/>
      <c r="GS18" s="179"/>
      <c r="GT18" s="179"/>
      <c r="GU18" s="179"/>
      <c r="GV18" s="179"/>
      <c r="GW18" s="179"/>
      <c r="GX18" s="179"/>
      <c r="GY18" s="179"/>
      <c r="GZ18" s="179"/>
      <c r="HA18" s="179"/>
      <c r="HB18" s="179"/>
      <c r="HC18" s="179"/>
      <c r="HD18" s="179"/>
      <c r="HE18" s="179"/>
      <c r="HF18" s="179"/>
      <c r="HG18" s="179"/>
      <c r="HH18" s="179"/>
      <c r="HI18" s="179"/>
      <c r="HJ18" s="179"/>
      <c r="HK18" s="179"/>
      <c r="HL18" s="179"/>
      <c r="HM18" s="179"/>
      <c r="HN18" s="179"/>
      <c r="HO18" s="179"/>
      <c r="HP18" s="179"/>
      <c r="HQ18" s="179"/>
      <c r="HR18" s="179"/>
      <c r="HS18" s="179"/>
      <c r="HT18" s="179"/>
      <c r="HU18" s="179"/>
      <c r="HV18" s="179"/>
      <c r="HW18" s="179"/>
      <c r="HX18" s="179"/>
      <c r="HY18" s="179"/>
      <c r="HZ18" s="179"/>
      <c r="IA18" s="179"/>
      <c r="IB18" s="179"/>
      <c r="IC18" s="179"/>
      <c r="ID18" s="179"/>
      <c r="IE18" s="179"/>
      <c r="IF18" s="179"/>
      <c r="IG18" s="179"/>
      <c r="IH18" s="179"/>
      <c r="II18" s="179"/>
      <c r="IJ18" s="179"/>
      <c r="IK18" s="179"/>
      <c r="IL18" s="179"/>
      <c r="IM18" s="179"/>
      <c r="IN18" s="179"/>
      <c r="IO18" s="179"/>
      <c r="IP18" s="179"/>
      <c r="IQ18" s="179"/>
      <c r="IR18" s="179"/>
      <c r="IS18" s="179"/>
      <c r="IT18" s="179"/>
      <c r="IU18" s="179"/>
      <c r="IV18" s="179"/>
      <c r="IW18" s="179"/>
      <c r="IX18" s="179"/>
      <c r="IY18" s="179"/>
      <c r="IZ18" s="179"/>
      <c r="JA18" s="179"/>
      <c r="JB18" s="179"/>
      <c r="JC18" s="179"/>
      <c r="JD18" s="179"/>
      <c r="JE18" s="179"/>
      <c r="JF18" s="179"/>
      <c r="JG18" s="179"/>
      <c r="JH18" s="179"/>
      <c r="JI18" s="179"/>
      <c r="JJ18" s="179"/>
      <c r="JK18" s="179"/>
      <c r="JL18" s="179"/>
      <c r="JM18" s="179"/>
      <c r="JN18" s="179"/>
      <c r="JO18" s="179"/>
      <c r="JP18" s="179"/>
      <c r="JQ18" s="179"/>
      <c r="JR18" s="179"/>
      <c r="JS18" s="179"/>
      <c r="JT18" s="179"/>
      <c r="JU18" s="179"/>
      <c r="JV18" s="179"/>
      <c r="JW18" s="179"/>
      <c r="JX18" s="179"/>
      <c r="JY18" s="179"/>
      <c r="JZ18" s="179"/>
      <c r="KA18" s="179"/>
      <c r="KB18" s="179"/>
      <c r="KC18" s="179"/>
      <c r="KD18" s="179"/>
      <c r="KE18" s="179"/>
      <c r="KF18" s="179"/>
      <c r="KG18" s="179"/>
      <c r="KH18" s="179"/>
      <c r="KI18" s="179"/>
      <c r="KJ18" s="179"/>
      <c r="KK18" s="179"/>
      <c r="KL18" s="179"/>
      <c r="KM18" s="179"/>
      <c r="KN18" s="179"/>
      <c r="KO18" s="179"/>
      <c r="KP18" s="179"/>
      <c r="KQ18" s="179"/>
      <c r="KR18" s="179"/>
      <c r="KS18" s="179"/>
      <c r="KT18" s="179"/>
      <c r="KU18" s="179"/>
      <c r="KV18" s="179"/>
      <c r="KW18" s="179"/>
      <c r="KX18" s="179"/>
      <c r="KY18" s="179"/>
      <c r="KZ18" s="179"/>
      <c r="LA18" s="179"/>
      <c r="LB18" s="179"/>
      <c r="LC18" s="179"/>
      <c r="LD18" s="179"/>
      <c r="LE18" s="179"/>
      <c r="LF18" s="179"/>
      <c r="LG18" s="179"/>
      <c r="LH18" s="179"/>
      <c r="LI18" s="179"/>
      <c r="LJ18" s="179"/>
      <c r="LK18" s="179"/>
      <c r="LL18" s="179"/>
      <c r="LM18" s="179"/>
      <c r="LN18" s="179"/>
      <c r="LO18" s="179"/>
      <c r="LP18" s="179"/>
      <c r="LQ18" s="179"/>
      <c r="LR18" s="179"/>
      <c r="LS18" s="179"/>
      <c r="LT18" s="179"/>
      <c r="LU18" s="179"/>
      <c r="LV18" s="179"/>
      <c r="LW18" s="179"/>
      <c r="LX18" s="179"/>
      <c r="LY18" s="179"/>
      <c r="LZ18" s="179"/>
      <c r="MA18" s="179"/>
      <c r="MB18" s="179"/>
      <c r="MC18" s="179"/>
      <c r="MD18" s="179"/>
      <c r="ME18" s="179"/>
      <c r="MF18" s="179"/>
      <c r="MG18" s="179"/>
      <c r="MH18" s="179"/>
      <c r="MI18" s="179"/>
      <c r="MJ18" s="179"/>
      <c r="MK18" s="179"/>
      <c r="ML18" s="179"/>
      <c r="MM18" s="179"/>
      <c r="MN18" s="179"/>
      <c r="MO18" s="179"/>
      <c r="MP18" s="179"/>
      <c r="MQ18" s="179"/>
      <c r="MR18" s="179"/>
      <c r="MS18" s="179"/>
      <c r="MT18" s="179"/>
      <c r="MU18" s="179"/>
      <c r="MV18" s="179"/>
      <c r="MW18" s="179"/>
      <c r="MX18" s="179"/>
      <c r="MY18" s="179"/>
      <c r="MZ18" s="179"/>
      <c r="NA18" s="179"/>
      <c r="NB18" s="179"/>
      <c r="NC18" s="179"/>
      <c r="ND18" s="179"/>
      <c r="NE18" s="179"/>
      <c r="NF18" s="179"/>
      <c r="NG18" s="179"/>
      <c r="NH18" s="179"/>
      <c r="NI18" s="179"/>
      <c r="NJ18" s="179"/>
      <c r="NK18" s="179"/>
      <c r="NL18" s="179"/>
      <c r="NM18" s="179"/>
      <c r="NN18" s="179"/>
      <c r="NO18" s="179"/>
      <c r="NP18" s="179"/>
      <c r="NQ18" s="179"/>
      <c r="NR18" s="179"/>
      <c r="NS18" s="179"/>
      <c r="NT18" s="179"/>
      <c r="NU18" s="179"/>
      <c r="NV18" s="179"/>
      <c r="NW18" s="179"/>
      <c r="NX18" s="179"/>
      <c r="NY18" s="179"/>
      <c r="NZ18" s="179"/>
      <c r="OA18" s="179"/>
      <c r="OB18" s="179"/>
      <c r="OC18" s="179"/>
      <c r="OD18" s="179"/>
      <c r="OE18" s="179"/>
      <c r="OF18" s="179"/>
      <c r="OG18" s="179"/>
      <c r="OH18" s="179"/>
      <c r="OI18" s="179"/>
      <c r="OJ18" s="179"/>
      <c r="OK18" s="179"/>
      <c r="OL18" s="179"/>
      <c r="OM18" s="179"/>
      <c r="ON18" s="179"/>
      <c r="OO18" s="179"/>
      <c r="OP18" s="179"/>
      <c r="OQ18" s="179"/>
      <c r="OR18" s="179"/>
      <c r="OS18" s="179"/>
      <c r="OT18" s="179"/>
      <c r="OU18" s="179"/>
      <c r="OV18" s="179"/>
      <c r="OW18" s="179"/>
      <c r="OX18" s="179"/>
      <c r="OY18" s="179"/>
      <c r="OZ18" s="179"/>
      <c r="PA18" s="179"/>
      <c r="PB18" s="179"/>
      <c r="PC18" s="179"/>
      <c r="PD18" s="179"/>
      <c r="PE18" s="179"/>
      <c r="PF18" s="179"/>
      <c r="PG18" s="179"/>
      <c r="PH18" s="179"/>
      <c r="PI18" s="179"/>
      <c r="PJ18" s="179"/>
      <c r="PK18" s="179"/>
      <c r="PL18" s="179"/>
      <c r="PM18" s="179"/>
      <c r="PN18" s="179"/>
      <c r="PO18" s="179"/>
      <c r="PP18" s="179"/>
      <c r="PQ18" s="179"/>
      <c r="PR18" s="179"/>
      <c r="PS18" s="179"/>
      <c r="PT18" s="179"/>
      <c r="PU18" s="179"/>
      <c r="PV18" s="179"/>
      <c r="PW18" s="179"/>
      <c r="PX18" s="179"/>
      <c r="PY18" s="179"/>
      <c r="PZ18" s="179"/>
      <c r="QA18" s="179"/>
      <c r="QB18" s="179"/>
      <c r="QC18" s="179"/>
      <c r="QD18" s="179"/>
      <c r="QE18" s="179"/>
      <c r="QF18" s="179"/>
      <c r="QG18" s="179"/>
      <c r="QH18" s="179"/>
      <c r="QI18" s="179"/>
      <c r="QJ18" s="179"/>
      <c r="QK18" s="179"/>
      <c r="QL18" s="179"/>
      <c r="QM18" s="179"/>
      <c r="QN18" s="179"/>
      <c r="QO18" s="179"/>
      <c r="QP18" s="179"/>
      <c r="QQ18" s="179"/>
      <c r="QR18" s="179"/>
      <c r="QS18" s="179"/>
      <c r="QT18" s="179"/>
      <c r="QU18" s="179"/>
      <c r="QV18" s="179"/>
      <c r="QW18" s="179"/>
      <c r="QX18" s="179"/>
      <c r="QY18" s="179"/>
      <c r="QZ18" s="179"/>
      <c r="RA18" s="179"/>
      <c r="RB18" s="179"/>
      <c r="RC18" s="179"/>
      <c r="RD18" s="179"/>
      <c r="RE18" s="179"/>
      <c r="RF18" s="179"/>
      <c r="RG18" s="179"/>
      <c r="RH18" s="179"/>
      <c r="RI18" s="179"/>
      <c r="RJ18" s="179"/>
      <c r="RK18" s="179"/>
      <c r="RL18" s="179"/>
      <c r="RM18" s="179"/>
      <c r="RN18" s="179"/>
      <c r="RO18" s="179"/>
      <c r="RP18" s="179"/>
      <c r="RQ18" s="179"/>
      <c r="RR18" s="179"/>
      <c r="RS18" s="179"/>
      <c r="RT18" s="179"/>
      <c r="RU18" s="179"/>
      <c r="RV18" s="179"/>
      <c r="RW18" s="179"/>
      <c r="RX18" s="179"/>
      <c r="RY18" s="179"/>
      <c r="RZ18" s="179"/>
      <c r="SA18" s="179"/>
      <c r="SB18" s="179"/>
      <c r="SC18" s="179"/>
      <c r="SD18" s="179"/>
      <c r="SE18" s="179"/>
      <c r="SF18" s="179"/>
      <c r="SG18" s="179"/>
      <c r="SH18" s="179"/>
      <c r="SI18" s="179"/>
      <c r="SJ18" s="179"/>
      <c r="SK18" s="179"/>
      <c r="SL18" s="179"/>
      <c r="SM18" s="179"/>
      <c r="SN18" s="179"/>
      <c r="SO18" s="179"/>
      <c r="SP18" s="179"/>
      <c r="SQ18" s="179"/>
      <c r="SR18" s="179"/>
      <c r="SS18" s="179"/>
      <c r="ST18" s="179"/>
      <c r="SU18" s="179"/>
      <c r="SV18" s="179"/>
      <c r="SW18" s="179"/>
      <c r="SX18" s="179"/>
      <c r="SY18" s="179"/>
      <c r="SZ18" s="179"/>
      <c r="TA18" s="179"/>
      <c r="TB18" s="179"/>
      <c r="TC18" s="179"/>
      <c r="TD18" s="179"/>
      <c r="TE18" s="179"/>
      <c r="TF18" s="179"/>
    </row>
    <row r="19" spans="1:526" s="178" customFormat="1" ht="140.9" x14ac:dyDescent="0.3">
      <c r="A19" s="176" t="e">
        <f ca="1">(DATEDIF(#REF!,TODAY(),"y"))+CL19</f>
        <v>#REF!</v>
      </c>
      <c r="B19" s="176"/>
      <c r="C19" s="176" t="e">
        <f ca="1">(DATEDIF(#REF!,TODAY(),"ym"))+CM19</f>
        <v>#REF!</v>
      </c>
      <c r="D19" s="176" t="e">
        <f ca="1">(DATEDIF(#REF!,TODAY(),"md"))+CN19</f>
        <v>#REF!</v>
      </c>
      <c r="E19" s="176" t="e">
        <f ca="1">IF(D19&gt;30,C19+1,C19)</f>
        <v>#REF!</v>
      </c>
      <c r="F19" s="182">
        <v>44</v>
      </c>
      <c r="G19" s="183">
        <v>53</v>
      </c>
      <c r="H19" s="184">
        <v>42814</v>
      </c>
      <c r="I19" s="184">
        <f>CG19</f>
        <v>43565</v>
      </c>
      <c r="J19" s="185">
        <v>266</v>
      </c>
      <c r="K19" s="184">
        <v>42814</v>
      </c>
      <c r="L19" s="176" t="s">
        <v>93</v>
      </c>
      <c r="M19" s="179" t="s">
        <v>552</v>
      </c>
      <c r="N19" s="185">
        <v>101</v>
      </c>
      <c r="O19" s="185">
        <v>523</v>
      </c>
      <c r="P19" s="187" t="s">
        <v>473</v>
      </c>
      <c r="Q19" s="176" t="s">
        <v>94</v>
      </c>
      <c r="R19" s="186">
        <v>0</v>
      </c>
      <c r="S19" s="186">
        <v>2</v>
      </c>
      <c r="T19" s="176" t="s">
        <v>531</v>
      </c>
      <c r="U19" s="176"/>
      <c r="V19" s="208"/>
      <c r="W19" s="225"/>
      <c r="X19" s="176"/>
      <c r="Y19" s="176"/>
      <c r="Z19" s="176"/>
      <c r="AA19" s="176"/>
      <c r="AB19" s="176"/>
      <c r="AC19" s="176"/>
      <c r="AD19" s="181"/>
      <c r="AE19" s="184">
        <v>18656</v>
      </c>
      <c r="AF19" s="185">
        <f ca="1">DATEDIF(AE19,TODAY(),"y")</f>
        <v>72</v>
      </c>
      <c r="AG19" s="185" t="s">
        <v>690</v>
      </c>
      <c r="AH19" s="187"/>
      <c r="AI19" s="176"/>
      <c r="AJ19" s="176"/>
      <c r="AK19" s="185"/>
      <c r="AL19" s="185"/>
      <c r="AM19" s="176" t="s">
        <v>476</v>
      </c>
      <c r="AN19" s="176"/>
      <c r="AO19" s="176" t="s">
        <v>477</v>
      </c>
      <c r="AP19" s="188"/>
      <c r="AQ19" s="188"/>
      <c r="AR19" s="176"/>
      <c r="AS19" s="181" t="s">
        <v>342</v>
      </c>
      <c r="AT19" s="183"/>
      <c r="AU19" s="188"/>
      <c r="AV19" s="185" t="s">
        <v>350</v>
      </c>
      <c r="AW19" s="185"/>
      <c r="AX19" s="185"/>
      <c r="AY19" s="184"/>
      <c r="AZ19" s="243"/>
      <c r="BA19" s="182"/>
      <c r="BB19" s="183"/>
      <c r="BC19" s="189"/>
      <c r="BD19" s="183"/>
      <c r="BE19" s="183"/>
      <c r="BF19" s="183"/>
      <c r="BG19" s="181"/>
      <c r="BH19" s="181"/>
      <c r="BI19" s="187"/>
      <c r="BJ19" s="187"/>
      <c r="BK19" s="182"/>
      <c r="BL19" s="182"/>
      <c r="BM19" s="182"/>
      <c r="BN19" s="185"/>
      <c r="BO19" s="184"/>
      <c r="BP19" s="187"/>
      <c r="BQ19" s="187"/>
      <c r="BR19" s="187"/>
      <c r="BS19" s="181"/>
      <c r="BT19" s="185"/>
      <c r="BU19" s="184"/>
      <c r="BV19" s="185"/>
      <c r="BW19" s="185"/>
      <c r="BX19" s="176"/>
      <c r="BY19" s="176"/>
      <c r="BZ19" s="176" t="s">
        <v>158</v>
      </c>
      <c r="CA19" s="182" t="s">
        <v>239</v>
      </c>
      <c r="CB19" s="182" t="s">
        <v>181</v>
      </c>
      <c r="CC19" s="182" t="s">
        <v>240</v>
      </c>
      <c r="CD19" s="187" t="s">
        <v>234</v>
      </c>
      <c r="CE19" s="184">
        <v>42814</v>
      </c>
      <c r="CF19" s="187" t="s">
        <v>234</v>
      </c>
      <c r="CG19" s="184">
        <v>43565</v>
      </c>
      <c r="CH19" s="190" t="s">
        <v>674</v>
      </c>
      <c r="CI19" s="185"/>
      <c r="CJ19" s="185"/>
      <c r="CK19" s="185"/>
      <c r="CL19" s="176"/>
      <c r="CM19" s="176"/>
      <c r="CN19" s="176"/>
      <c r="CO19" s="179" t="e">
        <f ca="1">IF(E19&gt;=12,A19+1,A19)</f>
        <v>#REF!</v>
      </c>
      <c r="CP19" s="179" t="e">
        <f ca="1">IF(E19&gt;=12,(12-E19)*-1,E19)</f>
        <v>#REF!</v>
      </c>
      <c r="CQ19" s="179" t="e">
        <f ca="1">IF(D19&gt;30,D19-30,D19)</f>
        <v>#REF!</v>
      </c>
      <c r="CR19" s="187" t="str">
        <f ca="1">DATEDIF(CE19,TODAY(),"y")&amp;"г."&amp;DATEDIF(CE19,TODAY(),"ym")&amp;"мес."&amp;DATEDIF(CE19,TODAY(),"md")&amp;"дн."</f>
        <v>6г.7мес.20дн.</v>
      </c>
      <c r="CS19" s="187"/>
      <c r="CT19" s="176"/>
      <c r="CU19" s="176"/>
      <c r="CV19" s="233"/>
      <c r="CW19" s="233">
        <f t="shared" si="0"/>
        <v>0</v>
      </c>
      <c r="CX19" s="233">
        <f t="shared" si="1"/>
        <v>0</v>
      </c>
      <c r="CY19" s="235"/>
      <c r="CZ19" s="235"/>
      <c r="DA19" s="239"/>
      <c r="DB19" s="233"/>
      <c r="DC19" s="239">
        <f t="shared" si="2"/>
        <v>0</v>
      </c>
      <c r="DD19" s="239">
        <f t="shared" si="3"/>
        <v>0</v>
      </c>
      <c r="DE19" s="239">
        <f t="shared" si="4"/>
        <v>0</v>
      </c>
      <c r="DF19" s="239">
        <f t="shared" si="5"/>
        <v>0</v>
      </c>
      <c r="DG19" s="239"/>
      <c r="DH19" s="245">
        <f t="shared" si="6"/>
        <v>0</v>
      </c>
      <c r="DI19" s="233">
        <f>(DH19*CX19)+(DH19*CW19/кадры!$A$1)</f>
        <v>0</v>
      </c>
      <c r="DJ19" s="233"/>
      <c r="DK19" s="233"/>
      <c r="DL19" s="233">
        <f t="shared" si="7"/>
        <v>0</v>
      </c>
      <c r="DM19" s="233">
        <f t="shared" si="8"/>
        <v>0</v>
      </c>
      <c r="DN19" s="233">
        <f t="shared" si="9"/>
        <v>0</v>
      </c>
      <c r="DO19" s="233">
        <f t="shared" si="10"/>
        <v>0</v>
      </c>
      <c r="DP19" s="233">
        <f t="shared" si="11"/>
        <v>0</v>
      </c>
      <c r="DQ19" s="233">
        <f t="shared" si="12"/>
        <v>0</v>
      </c>
      <c r="DR19" s="233">
        <f t="shared" si="13"/>
        <v>0</v>
      </c>
      <c r="DS19" s="233"/>
      <c r="DT19" s="233"/>
      <c r="DU19" s="233"/>
      <c r="DV19" s="233"/>
      <c r="DW19" s="233"/>
      <c r="DX19" s="233"/>
      <c r="DY19" s="233"/>
      <c r="DZ19" s="210"/>
      <c r="EA19" s="210"/>
      <c r="EB19" s="210"/>
      <c r="EC19" s="210"/>
      <c r="ED19" s="210"/>
      <c r="EE19" s="210"/>
      <c r="EF19" s="210"/>
      <c r="EG19" s="210"/>
      <c r="EH19" s="210"/>
      <c r="EI19" s="210"/>
      <c r="EJ19" s="210"/>
      <c r="EK19" s="210"/>
      <c r="EL19" s="210"/>
      <c r="EM19" s="210"/>
      <c r="EN19" s="210"/>
      <c r="EO19" s="210"/>
      <c r="EP19" s="210"/>
      <c r="EQ19" s="210"/>
      <c r="ER19" s="210"/>
      <c r="ES19" s="210"/>
      <c r="ET19" s="210"/>
      <c r="EU19" s="210"/>
      <c r="EV19" s="210"/>
      <c r="EW19" s="210"/>
      <c r="EX19" s="210"/>
      <c r="EY19" s="210"/>
      <c r="EZ19" s="210"/>
      <c r="FA19" s="210"/>
      <c r="FB19" s="210"/>
      <c r="FC19" s="210"/>
      <c r="FD19" s="210"/>
      <c r="FE19" s="210"/>
      <c r="FF19" s="210"/>
      <c r="FG19" s="210"/>
      <c r="FH19" s="210"/>
      <c r="FI19" s="210"/>
      <c r="FJ19" s="210"/>
      <c r="FK19" s="210"/>
      <c r="FL19" s="210"/>
      <c r="FM19" s="210"/>
      <c r="FN19" s="210"/>
      <c r="FO19" s="210"/>
      <c r="FP19" s="210"/>
      <c r="FQ19" s="210"/>
      <c r="FR19" s="210"/>
      <c r="FS19" s="210"/>
      <c r="FT19" s="210"/>
      <c r="FU19" s="210"/>
      <c r="FV19" s="210"/>
      <c r="FW19" s="210"/>
      <c r="FX19" s="210"/>
      <c r="FY19" s="210"/>
      <c r="FZ19" s="210"/>
      <c r="GA19" s="210"/>
      <c r="GB19" s="210"/>
      <c r="GC19" s="210"/>
      <c r="GD19" s="210"/>
      <c r="GE19" s="210"/>
      <c r="GF19" s="210"/>
      <c r="GG19" s="210"/>
      <c r="GH19" s="210"/>
      <c r="GI19" s="210"/>
      <c r="GJ19" s="210"/>
      <c r="GK19" s="210"/>
      <c r="GL19" s="210"/>
      <c r="GM19" s="210"/>
      <c r="GN19" s="210"/>
      <c r="GO19" s="210"/>
      <c r="GP19" s="210"/>
      <c r="GQ19" s="210"/>
      <c r="GR19" s="210"/>
      <c r="GS19" s="210"/>
      <c r="GT19" s="210"/>
      <c r="GU19" s="210"/>
      <c r="GV19" s="210"/>
      <c r="GW19" s="210"/>
      <c r="GX19" s="210"/>
      <c r="GY19" s="210"/>
      <c r="GZ19" s="210"/>
      <c r="HA19" s="210"/>
      <c r="HB19" s="210"/>
      <c r="HC19" s="210"/>
      <c r="HD19" s="210"/>
      <c r="HE19" s="210"/>
      <c r="HF19" s="210"/>
      <c r="HG19" s="210"/>
      <c r="HH19" s="210"/>
      <c r="HI19" s="210"/>
      <c r="HJ19" s="210"/>
      <c r="HK19" s="210"/>
      <c r="HL19" s="210"/>
      <c r="HM19" s="210"/>
      <c r="HN19" s="210"/>
      <c r="HO19" s="210"/>
      <c r="HP19" s="210"/>
      <c r="HQ19" s="210"/>
      <c r="HR19" s="210"/>
      <c r="HS19" s="210"/>
      <c r="HT19" s="210"/>
      <c r="HU19" s="210"/>
      <c r="HV19" s="210"/>
      <c r="HW19" s="210"/>
      <c r="HX19" s="210"/>
      <c r="HY19" s="210"/>
      <c r="HZ19" s="210"/>
      <c r="IA19" s="210"/>
      <c r="IB19" s="210"/>
      <c r="IC19" s="210"/>
      <c r="ID19" s="210"/>
      <c r="IE19" s="210"/>
      <c r="IF19" s="210"/>
      <c r="IG19" s="210"/>
      <c r="IH19" s="210"/>
      <c r="II19" s="210"/>
      <c r="IJ19" s="210"/>
      <c r="IK19" s="210"/>
      <c r="IL19" s="210"/>
      <c r="IM19" s="210"/>
      <c r="IN19" s="210"/>
      <c r="IO19" s="210"/>
      <c r="IP19" s="210"/>
      <c r="IQ19" s="210"/>
      <c r="IR19" s="210"/>
      <c r="IS19" s="210"/>
      <c r="IT19" s="210"/>
      <c r="IU19" s="210"/>
      <c r="IV19" s="210"/>
      <c r="IW19" s="210"/>
      <c r="IX19" s="210"/>
      <c r="IY19" s="210"/>
      <c r="IZ19" s="210"/>
      <c r="JA19" s="210"/>
      <c r="JB19" s="210"/>
      <c r="JC19" s="210"/>
      <c r="JD19" s="210"/>
      <c r="JE19" s="210"/>
      <c r="JF19" s="210"/>
      <c r="JG19" s="210"/>
      <c r="JH19" s="210"/>
      <c r="JI19" s="210"/>
      <c r="JJ19" s="210"/>
      <c r="JK19" s="210"/>
      <c r="JL19" s="210"/>
      <c r="JM19" s="210"/>
      <c r="JN19" s="210"/>
      <c r="JO19" s="210"/>
      <c r="JP19" s="210"/>
      <c r="JQ19" s="210"/>
      <c r="JR19" s="210"/>
      <c r="JS19" s="210"/>
      <c r="JT19" s="210"/>
      <c r="JU19" s="210"/>
      <c r="JV19" s="210"/>
      <c r="JW19" s="210"/>
      <c r="JX19" s="210"/>
      <c r="JY19" s="210"/>
      <c r="JZ19" s="210"/>
      <c r="KA19" s="210"/>
      <c r="KB19" s="210"/>
      <c r="KC19" s="210"/>
      <c r="KD19" s="210"/>
      <c r="KE19" s="210"/>
      <c r="KF19" s="210"/>
      <c r="KG19" s="210"/>
      <c r="KH19" s="210"/>
      <c r="KI19" s="210"/>
      <c r="KJ19" s="210"/>
      <c r="KK19" s="210"/>
      <c r="KL19" s="210"/>
      <c r="KM19" s="210"/>
      <c r="KN19" s="210"/>
      <c r="KO19" s="210"/>
      <c r="KP19" s="210"/>
      <c r="KQ19" s="210"/>
      <c r="KR19" s="210"/>
      <c r="KS19" s="210"/>
      <c r="KT19" s="210"/>
      <c r="KU19" s="210"/>
      <c r="KV19" s="210"/>
      <c r="KW19" s="210"/>
      <c r="KX19" s="210"/>
      <c r="KY19" s="210"/>
      <c r="KZ19" s="210"/>
      <c r="LA19" s="210"/>
      <c r="LB19" s="210"/>
      <c r="LC19" s="210"/>
      <c r="LD19" s="210"/>
      <c r="LE19" s="210"/>
      <c r="LF19" s="210"/>
      <c r="LG19" s="210"/>
      <c r="LH19" s="210"/>
      <c r="LI19" s="210"/>
      <c r="LJ19" s="210"/>
      <c r="LK19" s="210"/>
      <c r="LL19" s="210"/>
      <c r="LM19" s="210"/>
      <c r="LN19" s="210"/>
      <c r="LO19" s="210"/>
      <c r="LP19" s="210"/>
      <c r="LQ19" s="210"/>
      <c r="LR19" s="210"/>
      <c r="LS19" s="210"/>
      <c r="LT19" s="210"/>
      <c r="LU19" s="210"/>
      <c r="LV19" s="210"/>
      <c r="LW19" s="210"/>
      <c r="LX19" s="210"/>
      <c r="LY19" s="210"/>
      <c r="LZ19" s="210"/>
      <c r="MA19" s="210"/>
      <c r="MB19" s="210"/>
      <c r="MC19" s="210"/>
      <c r="MD19" s="210"/>
      <c r="ME19" s="210"/>
      <c r="MF19" s="210"/>
      <c r="MG19" s="210"/>
      <c r="MH19" s="210"/>
      <c r="MI19" s="210"/>
      <c r="MJ19" s="210"/>
      <c r="MK19" s="210"/>
      <c r="ML19" s="210"/>
      <c r="MM19" s="210"/>
      <c r="MN19" s="210"/>
      <c r="MO19" s="210"/>
      <c r="MP19" s="210"/>
      <c r="MQ19" s="210"/>
      <c r="MR19" s="210"/>
      <c r="MS19" s="210"/>
      <c r="MT19" s="210"/>
      <c r="MU19" s="210"/>
      <c r="MV19" s="210"/>
      <c r="MW19" s="210"/>
      <c r="MX19" s="210"/>
      <c r="MY19" s="210"/>
      <c r="MZ19" s="210"/>
      <c r="NA19" s="210"/>
      <c r="NB19" s="210"/>
      <c r="NC19" s="210"/>
      <c r="ND19" s="210"/>
      <c r="NE19" s="210"/>
      <c r="NF19" s="210"/>
      <c r="NG19" s="210"/>
      <c r="NH19" s="210"/>
      <c r="NI19" s="210"/>
      <c r="NJ19" s="210"/>
      <c r="NK19" s="210"/>
      <c r="NL19" s="210"/>
      <c r="NM19" s="210"/>
      <c r="NN19" s="210"/>
      <c r="NO19" s="210"/>
      <c r="NP19" s="210"/>
      <c r="NQ19" s="210"/>
      <c r="NR19" s="210"/>
      <c r="NS19" s="210"/>
      <c r="NT19" s="210"/>
      <c r="NU19" s="210"/>
      <c r="NV19" s="210"/>
      <c r="NW19" s="210"/>
      <c r="NX19" s="210"/>
      <c r="NY19" s="210"/>
      <c r="NZ19" s="210"/>
      <c r="OA19" s="210"/>
      <c r="OB19" s="210"/>
      <c r="OC19" s="210"/>
      <c r="OD19" s="210"/>
      <c r="OE19" s="210"/>
      <c r="OF19" s="210"/>
      <c r="OG19" s="210"/>
      <c r="OH19" s="210"/>
      <c r="OI19" s="210"/>
      <c r="OJ19" s="210"/>
      <c r="OK19" s="210"/>
      <c r="OL19" s="210"/>
      <c r="OM19" s="210"/>
      <c r="ON19" s="210"/>
      <c r="OO19" s="210"/>
      <c r="OP19" s="210"/>
      <c r="OQ19" s="210"/>
      <c r="OR19" s="210"/>
      <c r="OS19" s="210"/>
      <c r="OT19" s="210"/>
      <c r="OU19" s="210"/>
      <c r="OV19" s="210"/>
      <c r="OW19" s="210"/>
      <c r="OX19" s="210"/>
      <c r="OY19" s="210"/>
      <c r="OZ19" s="210"/>
      <c r="PA19" s="210"/>
      <c r="PB19" s="210"/>
      <c r="PC19" s="210"/>
      <c r="PD19" s="210"/>
      <c r="PE19" s="210"/>
      <c r="PF19" s="210"/>
      <c r="PG19" s="210"/>
      <c r="PH19" s="210"/>
      <c r="PI19" s="210"/>
      <c r="PJ19" s="210"/>
      <c r="PK19" s="210"/>
      <c r="PL19" s="210"/>
      <c r="PM19" s="210"/>
      <c r="PN19" s="210"/>
      <c r="PO19" s="210"/>
      <c r="PP19" s="210"/>
      <c r="PQ19" s="210"/>
      <c r="PR19" s="210"/>
      <c r="PS19" s="210"/>
      <c r="PT19" s="210"/>
      <c r="PU19" s="210"/>
      <c r="PV19" s="210"/>
      <c r="PW19" s="210"/>
      <c r="PX19" s="210"/>
      <c r="PY19" s="210"/>
      <c r="PZ19" s="210"/>
      <c r="QA19" s="210"/>
      <c r="QB19" s="210"/>
      <c r="QC19" s="210"/>
      <c r="QD19" s="210"/>
      <c r="QE19" s="210"/>
      <c r="QF19" s="210"/>
      <c r="QG19" s="210"/>
      <c r="QH19" s="210"/>
      <c r="QI19" s="210"/>
      <c r="QJ19" s="210"/>
      <c r="QK19" s="210"/>
      <c r="QL19" s="210"/>
      <c r="QM19" s="210"/>
      <c r="QN19" s="210"/>
      <c r="QO19" s="210"/>
      <c r="QP19" s="210"/>
      <c r="QQ19" s="210"/>
      <c r="QR19" s="210"/>
      <c r="QS19" s="210"/>
      <c r="QT19" s="210"/>
      <c r="QU19" s="210"/>
      <c r="QV19" s="210"/>
      <c r="QW19" s="210"/>
      <c r="QX19" s="210"/>
      <c r="QY19" s="210"/>
      <c r="QZ19" s="210"/>
      <c r="RA19" s="210"/>
      <c r="RB19" s="210"/>
      <c r="RC19" s="210"/>
      <c r="RD19" s="210"/>
      <c r="RE19" s="210"/>
      <c r="RF19" s="210"/>
      <c r="RG19" s="210"/>
      <c r="RH19" s="210"/>
      <c r="RI19" s="210"/>
      <c r="RJ19" s="210"/>
      <c r="RK19" s="210"/>
      <c r="RL19" s="210"/>
      <c r="RM19" s="210"/>
      <c r="RN19" s="210"/>
      <c r="RO19" s="210"/>
      <c r="RP19" s="210"/>
      <c r="RQ19" s="210"/>
      <c r="RR19" s="210"/>
      <c r="RS19" s="210"/>
      <c r="RT19" s="210"/>
      <c r="RU19" s="210"/>
      <c r="RV19" s="210"/>
      <c r="RW19" s="210"/>
      <c r="RX19" s="210"/>
      <c r="RY19" s="210"/>
      <c r="RZ19" s="210"/>
      <c r="SA19" s="210"/>
      <c r="SB19" s="210"/>
      <c r="SC19" s="210"/>
      <c r="SD19" s="210"/>
      <c r="SE19" s="210"/>
      <c r="SF19" s="210"/>
      <c r="SG19" s="210"/>
      <c r="SH19" s="210"/>
      <c r="SI19" s="210"/>
      <c r="SJ19" s="210"/>
      <c r="SK19" s="210"/>
      <c r="SL19" s="210"/>
      <c r="SM19" s="210"/>
      <c r="SN19" s="210"/>
      <c r="SO19" s="210"/>
      <c r="SP19" s="210"/>
      <c r="SQ19" s="210"/>
      <c r="SR19" s="210"/>
      <c r="SS19" s="210"/>
      <c r="ST19" s="210"/>
      <c r="SU19" s="210"/>
      <c r="SV19" s="210"/>
      <c r="SW19" s="210"/>
      <c r="SX19" s="210"/>
      <c r="SY19" s="210"/>
      <c r="SZ19" s="210"/>
      <c r="TA19" s="210"/>
      <c r="TB19" s="210"/>
      <c r="TC19" s="210"/>
      <c r="TD19" s="210"/>
      <c r="TE19" s="210"/>
      <c r="TF19" s="210"/>
    </row>
    <row r="20" spans="1:526" s="177" customFormat="1" ht="62.65" x14ac:dyDescent="0.3">
      <c r="A20" s="179"/>
      <c r="B20" s="179"/>
      <c r="C20" s="179"/>
      <c r="D20" s="179"/>
      <c r="E20" s="179"/>
      <c r="F20" s="192" t="s">
        <v>512</v>
      </c>
      <c r="G20" s="193">
        <v>53</v>
      </c>
      <c r="H20" s="194"/>
      <c r="I20" s="194"/>
      <c r="J20" s="195"/>
      <c r="K20" s="194"/>
      <c r="L20" s="196" t="s">
        <v>95</v>
      </c>
      <c r="M20" s="196" t="s">
        <v>552</v>
      </c>
      <c r="N20" s="197"/>
      <c r="O20" s="198">
        <v>523</v>
      </c>
      <c r="P20" s="200" t="s">
        <v>473</v>
      </c>
      <c r="Q20" s="179"/>
      <c r="R20" s="199"/>
      <c r="S20" s="199"/>
      <c r="T20" s="179"/>
      <c r="U20" s="179"/>
      <c r="V20" s="209"/>
      <c r="W20" s="225"/>
      <c r="X20" s="179"/>
      <c r="Y20" s="179"/>
      <c r="Z20" s="179"/>
      <c r="AA20" s="179"/>
      <c r="AB20" s="179"/>
      <c r="AC20" s="179"/>
      <c r="AD20" s="196"/>
      <c r="AE20" s="194"/>
      <c r="AF20" s="195"/>
      <c r="AG20" s="195"/>
      <c r="AH20" s="200"/>
      <c r="AI20" s="179"/>
      <c r="AJ20" s="179"/>
      <c r="AK20" s="195"/>
      <c r="AL20" s="195"/>
      <c r="AM20" s="179"/>
      <c r="AN20" s="179"/>
      <c r="AO20" s="179"/>
      <c r="AP20" s="201"/>
      <c r="AQ20" s="201"/>
      <c r="AR20" s="195"/>
      <c r="AS20" s="196"/>
      <c r="AT20" s="193"/>
      <c r="AU20" s="201"/>
      <c r="AV20" s="196"/>
      <c r="AW20" s="196"/>
      <c r="AX20" s="196"/>
      <c r="AY20" s="196"/>
      <c r="AZ20" s="242"/>
      <c r="BA20" s="206"/>
      <c r="BB20" s="193"/>
      <c r="BC20" s="205"/>
      <c r="BD20" s="193"/>
      <c r="BE20" s="193"/>
      <c r="BF20" s="193"/>
      <c r="BG20" s="196"/>
      <c r="BH20" s="196"/>
      <c r="BI20" s="200"/>
      <c r="BJ20" s="200"/>
      <c r="BK20" s="192"/>
      <c r="BL20" s="192"/>
      <c r="BM20" s="192"/>
      <c r="BN20" s="204"/>
      <c r="BO20" s="194"/>
      <c r="BP20" s="200"/>
      <c r="BQ20" s="200"/>
      <c r="BR20" s="200"/>
      <c r="BS20" s="196"/>
      <c r="BT20" s="195"/>
      <c r="BU20" s="194"/>
      <c r="BV20" s="195"/>
      <c r="BW20" s="195"/>
      <c r="BX20" s="179"/>
      <c r="BY20" s="179"/>
      <c r="BZ20" s="179" t="s">
        <v>241</v>
      </c>
      <c r="CA20" s="192"/>
      <c r="CB20" s="192"/>
      <c r="CC20" s="192"/>
      <c r="CD20" s="200"/>
      <c r="CE20" s="194"/>
      <c r="CF20" s="200"/>
      <c r="CG20" s="195"/>
      <c r="CH20" s="179"/>
      <c r="CI20" s="196"/>
      <c r="CJ20" s="196"/>
      <c r="CK20" s="196"/>
      <c r="CL20" s="179"/>
      <c r="CM20" s="179"/>
      <c r="CN20" s="179"/>
      <c r="CO20" s="179"/>
      <c r="CP20" s="179"/>
      <c r="CQ20" s="179"/>
      <c r="CR20" s="200"/>
      <c r="CS20" s="200"/>
      <c r="CT20" s="179"/>
      <c r="CU20" s="179"/>
      <c r="CV20" s="234"/>
      <c r="CW20" s="234">
        <f t="shared" si="0"/>
        <v>0</v>
      </c>
      <c r="CX20" s="234">
        <f t="shared" si="1"/>
        <v>0</v>
      </c>
      <c r="CY20" s="236"/>
      <c r="CZ20" s="236"/>
      <c r="DA20" s="240"/>
      <c r="DB20" s="234"/>
      <c r="DC20" s="240">
        <f t="shared" si="2"/>
        <v>0</v>
      </c>
      <c r="DD20" s="240">
        <f t="shared" si="3"/>
        <v>0</v>
      </c>
      <c r="DE20" s="240">
        <f t="shared" si="4"/>
        <v>0</v>
      </c>
      <c r="DF20" s="240">
        <f t="shared" si="5"/>
        <v>0</v>
      </c>
      <c r="DG20" s="240"/>
      <c r="DH20" s="246">
        <f t="shared" si="6"/>
        <v>0</v>
      </c>
      <c r="DI20" s="234">
        <f>(DH20*CX20)+(DH20*CW20/кадры!$A$1)</f>
        <v>0</v>
      </c>
      <c r="DJ20" s="234"/>
      <c r="DK20" s="234"/>
      <c r="DL20" s="234">
        <f t="shared" si="7"/>
        <v>0</v>
      </c>
      <c r="DM20" s="234">
        <f t="shared" si="8"/>
        <v>0</v>
      </c>
      <c r="DN20" s="234">
        <f t="shared" si="9"/>
        <v>0</v>
      </c>
      <c r="DO20" s="234">
        <f t="shared" si="10"/>
        <v>0</v>
      </c>
      <c r="DP20" s="234">
        <f t="shared" si="11"/>
        <v>0</v>
      </c>
      <c r="DQ20" s="234">
        <f t="shared" si="12"/>
        <v>0</v>
      </c>
      <c r="DR20" s="234">
        <f t="shared" si="13"/>
        <v>0</v>
      </c>
      <c r="DS20" s="234"/>
      <c r="DT20" s="234"/>
      <c r="DU20" s="234"/>
      <c r="DV20" s="234"/>
      <c r="DW20" s="234"/>
      <c r="DX20" s="234"/>
      <c r="DY20" s="234"/>
      <c r="DZ20" s="178"/>
      <c r="EA20" s="178"/>
      <c r="EB20" s="178"/>
      <c r="EC20" s="178"/>
      <c r="ED20" s="178"/>
      <c r="EE20" s="178"/>
      <c r="EF20" s="178"/>
      <c r="EG20" s="178"/>
      <c r="EH20" s="178"/>
      <c r="EI20" s="178"/>
      <c r="EJ20" s="178"/>
      <c r="EK20" s="178"/>
      <c r="EL20" s="178"/>
      <c r="EM20" s="178"/>
      <c r="EN20" s="178"/>
      <c r="EO20" s="178"/>
      <c r="EP20" s="178"/>
      <c r="EQ20" s="178"/>
      <c r="ER20" s="178"/>
      <c r="ES20" s="178"/>
      <c r="ET20" s="178"/>
      <c r="EU20" s="178"/>
      <c r="EV20" s="178"/>
      <c r="EW20" s="178"/>
      <c r="EX20" s="178"/>
      <c r="EY20" s="178"/>
      <c r="EZ20" s="178"/>
      <c r="FA20" s="178"/>
      <c r="FB20" s="178"/>
      <c r="FC20" s="178"/>
      <c r="FD20" s="178"/>
      <c r="FE20" s="178"/>
      <c r="FF20" s="178"/>
      <c r="FG20" s="178"/>
      <c r="FH20" s="178"/>
      <c r="FI20" s="178"/>
      <c r="FJ20" s="178"/>
      <c r="FK20" s="178"/>
      <c r="FL20" s="178"/>
      <c r="FM20" s="178"/>
      <c r="FN20" s="178"/>
      <c r="FO20" s="178"/>
      <c r="FP20" s="178"/>
      <c r="FQ20" s="178"/>
      <c r="FR20" s="178"/>
      <c r="FS20" s="178"/>
      <c r="FT20" s="178"/>
      <c r="FU20" s="178"/>
      <c r="FV20" s="178"/>
      <c r="FW20" s="178"/>
      <c r="FX20" s="178"/>
      <c r="FY20" s="178"/>
      <c r="FZ20" s="178"/>
      <c r="GA20" s="178"/>
      <c r="GB20" s="178"/>
      <c r="GC20" s="178"/>
      <c r="GD20" s="178"/>
      <c r="GE20" s="178"/>
      <c r="GF20" s="178"/>
      <c r="GG20" s="178"/>
      <c r="GH20" s="178"/>
      <c r="GI20" s="178"/>
      <c r="GJ20" s="178"/>
      <c r="GK20" s="178"/>
      <c r="GL20" s="178"/>
      <c r="GM20" s="178"/>
      <c r="GN20" s="178"/>
      <c r="GO20" s="178"/>
      <c r="GP20" s="178"/>
      <c r="GQ20" s="178"/>
      <c r="GR20" s="178"/>
      <c r="GS20" s="178"/>
      <c r="GT20" s="178"/>
      <c r="GU20" s="178"/>
      <c r="GV20" s="178"/>
      <c r="GW20" s="178"/>
      <c r="GX20" s="178"/>
      <c r="GY20" s="178"/>
      <c r="GZ20" s="178"/>
      <c r="HA20" s="178"/>
      <c r="HB20" s="178"/>
      <c r="HC20" s="178"/>
      <c r="HD20" s="178"/>
      <c r="HE20" s="178"/>
      <c r="HF20" s="178"/>
      <c r="HG20" s="178"/>
      <c r="HH20" s="178"/>
      <c r="HI20" s="178"/>
      <c r="HJ20" s="178"/>
      <c r="HK20" s="178"/>
      <c r="HL20" s="178"/>
      <c r="HM20" s="178"/>
      <c r="HN20" s="178"/>
      <c r="HO20" s="178"/>
      <c r="HP20" s="178"/>
      <c r="HQ20" s="178"/>
      <c r="HR20" s="178"/>
      <c r="HS20" s="178"/>
      <c r="HT20" s="178"/>
      <c r="HU20" s="178"/>
      <c r="HV20" s="178"/>
      <c r="HW20" s="178"/>
      <c r="HX20" s="178"/>
      <c r="HY20" s="178"/>
      <c r="HZ20" s="178"/>
      <c r="IA20" s="178"/>
      <c r="IB20" s="178"/>
      <c r="IC20" s="178"/>
      <c r="ID20" s="178"/>
      <c r="IE20" s="178"/>
      <c r="IF20" s="178"/>
      <c r="IG20" s="178"/>
      <c r="IH20" s="178"/>
      <c r="II20" s="178"/>
      <c r="IJ20" s="178"/>
      <c r="IK20" s="178"/>
      <c r="IL20" s="178"/>
      <c r="IM20" s="178"/>
      <c r="IN20" s="178"/>
      <c r="IO20" s="178"/>
      <c r="IP20" s="178"/>
      <c r="IQ20" s="178"/>
      <c r="IR20" s="178"/>
      <c r="IS20" s="178"/>
      <c r="IT20" s="178"/>
      <c r="IU20" s="178"/>
      <c r="IV20" s="178"/>
      <c r="IW20" s="178"/>
      <c r="IX20" s="178"/>
      <c r="IY20" s="178"/>
      <c r="IZ20" s="178"/>
      <c r="JA20" s="178"/>
      <c r="JB20" s="178"/>
      <c r="JC20" s="178"/>
      <c r="JD20" s="178"/>
      <c r="JE20" s="178"/>
      <c r="JF20" s="178"/>
      <c r="JG20" s="178"/>
      <c r="JH20" s="178"/>
      <c r="JI20" s="178"/>
      <c r="JJ20" s="178"/>
      <c r="JK20" s="178"/>
      <c r="JL20" s="178"/>
      <c r="JM20" s="178"/>
      <c r="JN20" s="178"/>
      <c r="JO20" s="178"/>
      <c r="JP20" s="178"/>
      <c r="JQ20" s="178"/>
      <c r="JR20" s="178"/>
      <c r="JS20" s="178"/>
      <c r="JT20" s="178"/>
      <c r="JU20" s="178"/>
      <c r="JV20" s="178"/>
      <c r="JW20" s="178"/>
      <c r="JX20" s="178"/>
      <c r="JY20" s="178"/>
      <c r="JZ20" s="178"/>
      <c r="KA20" s="178"/>
      <c r="KB20" s="178"/>
      <c r="KC20" s="178"/>
      <c r="KD20" s="178"/>
      <c r="KE20" s="178"/>
      <c r="KF20" s="178"/>
      <c r="KG20" s="178"/>
      <c r="KH20" s="178"/>
      <c r="KI20" s="178"/>
      <c r="KJ20" s="178"/>
      <c r="KK20" s="178"/>
      <c r="KL20" s="178"/>
      <c r="KM20" s="178"/>
      <c r="KN20" s="178"/>
      <c r="KO20" s="178"/>
      <c r="KP20" s="178"/>
      <c r="KQ20" s="178"/>
      <c r="KR20" s="178"/>
      <c r="KS20" s="178"/>
      <c r="KT20" s="178"/>
      <c r="KU20" s="178"/>
      <c r="KV20" s="178"/>
      <c r="KW20" s="178"/>
      <c r="KX20" s="178"/>
      <c r="KY20" s="178"/>
      <c r="KZ20" s="178"/>
      <c r="LA20" s="178"/>
      <c r="LB20" s="178"/>
      <c r="LC20" s="178"/>
      <c r="LD20" s="178"/>
      <c r="LE20" s="178"/>
      <c r="LF20" s="178"/>
      <c r="LG20" s="178"/>
      <c r="LH20" s="178"/>
      <c r="LI20" s="178"/>
      <c r="LJ20" s="178"/>
      <c r="LK20" s="178"/>
      <c r="LL20" s="178"/>
      <c r="LM20" s="178"/>
      <c r="LN20" s="178"/>
      <c r="LO20" s="178"/>
      <c r="LP20" s="178"/>
      <c r="LQ20" s="178"/>
      <c r="LR20" s="178"/>
      <c r="LS20" s="178"/>
      <c r="LT20" s="178"/>
      <c r="LU20" s="178"/>
      <c r="LV20" s="178"/>
      <c r="LW20" s="178"/>
      <c r="LX20" s="178"/>
      <c r="LY20" s="178"/>
      <c r="LZ20" s="178"/>
      <c r="MA20" s="178"/>
      <c r="MB20" s="178"/>
      <c r="MC20" s="178"/>
      <c r="MD20" s="178"/>
      <c r="ME20" s="178"/>
      <c r="MF20" s="178"/>
      <c r="MG20" s="178"/>
      <c r="MH20" s="178"/>
      <c r="MI20" s="178"/>
      <c r="MJ20" s="178"/>
      <c r="MK20" s="178"/>
      <c r="ML20" s="178"/>
      <c r="MM20" s="178"/>
      <c r="MN20" s="178"/>
      <c r="MO20" s="178"/>
      <c r="MP20" s="178"/>
      <c r="MQ20" s="178"/>
      <c r="MR20" s="178"/>
      <c r="MS20" s="178"/>
      <c r="MT20" s="178"/>
      <c r="MU20" s="178"/>
      <c r="MV20" s="178"/>
      <c r="MW20" s="178"/>
      <c r="MX20" s="178"/>
      <c r="MY20" s="178"/>
      <c r="MZ20" s="178"/>
      <c r="NA20" s="178"/>
      <c r="NB20" s="178"/>
      <c r="NC20" s="178"/>
      <c r="ND20" s="178"/>
      <c r="NE20" s="178"/>
      <c r="NF20" s="178"/>
      <c r="NG20" s="178"/>
      <c r="NH20" s="178"/>
      <c r="NI20" s="178"/>
      <c r="NJ20" s="178"/>
      <c r="NK20" s="178"/>
      <c r="NL20" s="178"/>
      <c r="NM20" s="178"/>
      <c r="NN20" s="178"/>
      <c r="NO20" s="178"/>
      <c r="NP20" s="178"/>
      <c r="NQ20" s="178"/>
      <c r="NR20" s="178"/>
      <c r="NS20" s="178"/>
      <c r="NT20" s="178"/>
      <c r="NU20" s="178"/>
      <c r="NV20" s="178"/>
      <c r="NW20" s="178"/>
      <c r="NX20" s="178"/>
      <c r="NY20" s="178"/>
      <c r="NZ20" s="178"/>
      <c r="OA20" s="178"/>
      <c r="OB20" s="178"/>
      <c r="OC20" s="178"/>
      <c r="OD20" s="178"/>
      <c r="OE20" s="178"/>
      <c r="OF20" s="178"/>
      <c r="OG20" s="178"/>
      <c r="OH20" s="178"/>
      <c r="OI20" s="178"/>
      <c r="OJ20" s="178"/>
      <c r="OK20" s="178"/>
      <c r="OL20" s="178"/>
      <c r="OM20" s="178"/>
      <c r="ON20" s="178"/>
      <c r="OO20" s="178"/>
      <c r="OP20" s="178"/>
      <c r="OQ20" s="178"/>
      <c r="OR20" s="178"/>
      <c r="OS20" s="178"/>
      <c r="OT20" s="178"/>
      <c r="OU20" s="178"/>
      <c r="OV20" s="178"/>
      <c r="OW20" s="178"/>
      <c r="OX20" s="178"/>
      <c r="OY20" s="178"/>
      <c r="OZ20" s="178"/>
      <c r="PA20" s="178"/>
      <c r="PB20" s="178"/>
      <c r="PC20" s="178"/>
      <c r="PD20" s="178"/>
      <c r="PE20" s="178"/>
      <c r="PF20" s="178"/>
      <c r="PG20" s="178"/>
      <c r="PH20" s="178"/>
      <c r="PI20" s="178"/>
      <c r="PJ20" s="178"/>
      <c r="PK20" s="178"/>
      <c r="PL20" s="178"/>
      <c r="PM20" s="178"/>
      <c r="PN20" s="178"/>
      <c r="PO20" s="178"/>
      <c r="PP20" s="178"/>
      <c r="PQ20" s="178"/>
      <c r="PR20" s="178"/>
      <c r="PS20" s="178"/>
      <c r="PT20" s="178"/>
      <c r="PU20" s="178"/>
      <c r="PV20" s="178"/>
      <c r="PW20" s="178"/>
      <c r="PX20" s="178"/>
      <c r="PY20" s="178"/>
      <c r="PZ20" s="178"/>
      <c r="QA20" s="178"/>
      <c r="QB20" s="178"/>
      <c r="QC20" s="178"/>
      <c r="QD20" s="178"/>
      <c r="QE20" s="178"/>
      <c r="QF20" s="178"/>
      <c r="QG20" s="178"/>
      <c r="QH20" s="178"/>
      <c r="QI20" s="178"/>
      <c r="QJ20" s="178"/>
      <c r="QK20" s="178"/>
      <c r="QL20" s="178"/>
      <c r="QM20" s="178"/>
      <c r="QN20" s="178"/>
      <c r="QO20" s="178"/>
      <c r="QP20" s="178"/>
      <c r="QQ20" s="178"/>
      <c r="QR20" s="178"/>
      <c r="QS20" s="178"/>
      <c r="QT20" s="178"/>
      <c r="QU20" s="178"/>
      <c r="QV20" s="178"/>
      <c r="QW20" s="178"/>
      <c r="QX20" s="178"/>
      <c r="QY20" s="178"/>
      <c r="QZ20" s="178"/>
      <c r="RA20" s="178"/>
      <c r="RB20" s="178"/>
      <c r="RC20" s="178"/>
      <c r="RD20" s="178"/>
      <c r="RE20" s="178"/>
      <c r="RF20" s="178"/>
      <c r="RG20" s="178"/>
      <c r="RH20" s="178"/>
      <c r="RI20" s="178"/>
      <c r="RJ20" s="178"/>
      <c r="RK20" s="178"/>
      <c r="RL20" s="178"/>
      <c r="RM20" s="178"/>
      <c r="RN20" s="178"/>
      <c r="RO20" s="178"/>
      <c r="RP20" s="178"/>
      <c r="RQ20" s="178"/>
      <c r="RR20" s="178"/>
      <c r="RS20" s="178"/>
      <c r="RT20" s="178"/>
      <c r="RU20" s="178"/>
      <c r="RV20" s="178"/>
      <c r="RW20" s="178"/>
      <c r="RX20" s="178"/>
      <c r="RY20" s="178"/>
      <c r="RZ20" s="178"/>
      <c r="SA20" s="178"/>
      <c r="SB20" s="178"/>
      <c r="SC20" s="178"/>
      <c r="SD20" s="178"/>
      <c r="SE20" s="178"/>
      <c r="SF20" s="178"/>
      <c r="SG20" s="178"/>
      <c r="SH20" s="178"/>
      <c r="SI20" s="178"/>
      <c r="SJ20" s="178"/>
      <c r="SK20" s="178"/>
      <c r="SL20" s="178"/>
      <c r="SM20" s="178"/>
      <c r="SN20" s="178"/>
      <c r="SO20" s="178"/>
      <c r="SP20" s="178"/>
      <c r="SQ20" s="178"/>
      <c r="SR20" s="178"/>
      <c r="SS20" s="178"/>
      <c r="ST20" s="178"/>
      <c r="SU20" s="178"/>
      <c r="SV20" s="178"/>
      <c r="SW20" s="178"/>
      <c r="SX20" s="178"/>
      <c r="SY20" s="178"/>
      <c r="SZ20" s="178"/>
      <c r="TA20" s="178"/>
      <c r="TB20" s="178"/>
      <c r="TC20" s="178"/>
      <c r="TD20" s="178"/>
      <c r="TE20" s="178"/>
      <c r="TF20" s="178"/>
    </row>
    <row r="21" spans="1:526" s="178" customFormat="1" ht="62.65" x14ac:dyDescent="0.3">
      <c r="A21" s="179"/>
      <c r="B21" s="179"/>
      <c r="C21" s="179"/>
      <c r="D21" s="179"/>
      <c r="E21" s="179"/>
      <c r="F21" s="192" t="s">
        <v>512</v>
      </c>
      <c r="G21" s="193">
        <v>53</v>
      </c>
      <c r="H21" s="194"/>
      <c r="I21" s="195"/>
      <c r="J21" s="195"/>
      <c r="K21" s="194"/>
      <c r="L21" s="196" t="s">
        <v>96</v>
      </c>
      <c r="M21" s="196" t="s">
        <v>552</v>
      </c>
      <c r="N21" s="197"/>
      <c r="O21" s="198">
        <v>523</v>
      </c>
      <c r="P21" s="200"/>
      <c r="Q21" s="179"/>
      <c r="R21" s="199"/>
      <c r="S21" s="199"/>
      <c r="T21" s="179"/>
      <c r="U21" s="179"/>
      <c r="V21" s="209"/>
      <c r="W21" s="225"/>
      <c r="X21" s="179"/>
      <c r="Y21" s="179"/>
      <c r="Z21" s="179"/>
      <c r="AA21" s="179"/>
      <c r="AB21" s="179"/>
      <c r="AC21" s="179"/>
      <c r="AD21" s="196"/>
      <c r="AE21" s="194"/>
      <c r="AF21" s="195"/>
      <c r="AG21" s="195"/>
      <c r="AH21" s="200"/>
      <c r="AI21" s="179"/>
      <c r="AJ21" s="179"/>
      <c r="AK21" s="195"/>
      <c r="AL21" s="195"/>
      <c r="AM21" s="179"/>
      <c r="AN21" s="180"/>
      <c r="AO21" s="179"/>
      <c r="AP21" s="201"/>
      <c r="AQ21" s="201"/>
      <c r="AR21" s="195"/>
      <c r="AS21" s="196"/>
      <c r="AT21" s="193"/>
      <c r="AU21" s="201"/>
      <c r="AV21" s="196"/>
      <c r="AW21" s="196"/>
      <c r="AX21" s="196"/>
      <c r="AY21" s="196"/>
      <c r="AZ21" s="242"/>
      <c r="BA21" s="206"/>
      <c r="BB21" s="193"/>
      <c r="BC21" s="205"/>
      <c r="BD21" s="193"/>
      <c r="BE21" s="193"/>
      <c r="BF21" s="193"/>
      <c r="BG21" s="196"/>
      <c r="BH21" s="196"/>
      <c r="BI21" s="200"/>
      <c r="BJ21" s="200"/>
      <c r="BK21" s="192"/>
      <c r="BL21" s="192"/>
      <c r="BM21" s="192"/>
      <c r="BN21" s="195"/>
      <c r="BO21" s="194"/>
      <c r="BP21" s="200"/>
      <c r="BQ21" s="200"/>
      <c r="BR21" s="200"/>
      <c r="BS21" s="196"/>
      <c r="BT21" s="195"/>
      <c r="BU21" s="194"/>
      <c r="BV21" s="195"/>
      <c r="BW21" s="195"/>
      <c r="BX21" s="179"/>
      <c r="BY21" s="179"/>
      <c r="BZ21" s="179" t="s">
        <v>242</v>
      </c>
      <c r="CA21" s="192"/>
      <c r="CB21" s="192"/>
      <c r="CC21" s="192"/>
      <c r="CD21" s="200"/>
      <c r="CE21" s="194"/>
      <c r="CF21" s="200"/>
      <c r="CG21" s="195"/>
      <c r="CH21" s="179"/>
      <c r="CI21" s="196"/>
      <c r="CJ21" s="196"/>
      <c r="CK21" s="196"/>
      <c r="CL21" s="179"/>
      <c r="CM21" s="179"/>
      <c r="CN21" s="179"/>
      <c r="CO21" s="179"/>
      <c r="CP21" s="179"/>
      <c r="CQ21" s="179"/>
      <c r="CR21" s="200"/>
      <c r="CS21" s="200"/>
      <c r="CT21" s="179"/>
      <c r="CU21" s="179"/>
      <c r="CV21" s="234"/>
      <c r="CW21" s="234">
        <f t="shared" si="0"/>
        <v>0</v>
      </c>
      <c r="CX21" s="234">
        <f t="shared" si="1"/>
        <v>0</v>
      </c>
      <c r="CY21" s="236"/>
      <c r="CZ21" s="236"/>
      <c r="DA21" s="240"/>
      <c r="DB21" s="234"/>
      <c r="DC21" s="240">
        <f t="shared" si="2"/>
        <v>0</v>
      </c>
      <c r="DD21" s="240">
        <f t="shared" si="3"/>
        <v>0</v>
      </c>
      <c r="DE21" s="240">
        <f t="shared" si="4"/>
        <v>0</v>
      </c>
      <c r="DF21" s="240">
        <f t="shared" si="5"/>
        <v>0</v>
      </c>
      <c r="DG21" s="240"/>
      <c r="DH21" s="246">
        <f t="shared" si="6"/>
        <v>0</v>
      </c>
      <c r="DI21" s="234">
        <f>(DH21*CX21)+(DH21*CW21/кадры!$A$1)</f>
        <v>0</v>
      </c>
      <c r="DJ21" s="234"/>
      <c r="DK21" s="234"/>
      <c r="DL21" s="234">
        <f t="shared" si="7"/>
        <v>0</v>
      </c>
      <c r="DM21" s="234">
        <f t="shared" si="8"/>
        <v>0</v>
      </c>
      <c r="DN21" s="234">
        <f t="shared" si="9"/>
        <v>0</v>
      </c>
      <c r="DO21" s="234">
        <f t="shared" si="10"/>
        <v>0</v>
      </c>
      <c r="DP21" s="234">
        <f t="shared" si="11"/>
        <v>0</v>
      </c>
      <c r="DQ21" s="234">
        <f t="shared" si="12"/>
        <v>0</v>
      </c>
      <c r="DR21" s="234">
        <f t="shared" si="13"/>
        <v>0</v>
      </c>
      <c r="DS21" s="234"/>
      <c r="DT21" s="234"/>
      <c r="DU21" s="234"/>
      <c r="DV21" s="234"/>
      <c r="DW21" s="234"/>
      <c r="DX21" s="234"/>
      <c r="DY21" s="234"/>
    </row>
    <row r="22" spans="1:526" s="178" customFormat="1" ht="78.3" x14ac:dyDescent="0.3">
      <c r="A22" s="176" t="e">
        <f ca="1">(DATEDIF(#REF!,TODAY(),"y"))+CL22</f>
        <v>#REF!</v>
      </c>
      <c r="B22" s="176"/>
      <c r="C22" s="176" t="e">
        <f ca="1">(DATEDIF(#REF!,TODAY(),"ym"))+CM22</f>
        <v>#REF!</v>
      </c>
      <c r="D22" s="176" t="e">
        <f ca="1">(DATEDIF(#REF!,TODAY(),"md"))+CN22</f>
        <v>#REF!</v>
      </c>
      <c r="E22" s="176" t="e">
        <f ca="1">IF(D22&gt;30,C22+1,C22)</f>
        <v>#REF!</v>
      </c>
      <c r="F22" s="182">
        <v>61</v>
      </c>
      <c r="G22" s="183">
        <v>65</v>
      </c>
      <c r="H22" s="184">
        <v>41960</v>
      </c>
      <c r="I22" s="184">
        <f>CG22</f>
        <v>43374</v>
      </c>
      <c r="J22" s="185">
        <v>248</v>
      </c>
      <c r="K22" s="184">
        <v>41960</v>
      </c>
      <c r="L22" s="176" t="s">
        <v>118</v>
      </c>
      <c r="M22" s="179" t="s">
        <v>560</v>
      </c>
      <c r="N22" s="185">
        <v>101</v>
      </c>
      <c r="O22" s="185">
        <v>681</v>
      </c>
      <c r="P22" s="187" t="s">
        <v>473</v>
      </c>
      <c r="Q22" s="176" t="s">
        <v>874</v>
      </c>
      <c r="R22" s="186">
        <v>0</v>
      </c>
      <c r="S22" s="186">
        <v>0.4</v>
      </c>
      <c r="T22" s="176" t="s">
        <v>531</v>
      </c>
      <c r="U22" s="176"/>
      <c r="V22" s="208"/>
      <c r="W22" s="225"/>
      <c r="X22" s="176"/>
      <c r="Y22" s="176"/>
      <c r="Z22" s="176"/>
      <c r="AA22" s="176"/>
      <c r="AB22" s="176"/>
      <c r="AC22" s="176"/>
      <c r="AD22" s="181"/>
      <c r="AE22" s="184">
        <v>29603</v>
      </c>
      <c r="AF22" s="185">
        <f ca="1">DATEDIF(AE22,TODAY(),"y")</f>
        <v>42</v>
      </c>
      <c r="AG22" s="185" t="s">
        <v>690</v>
      </c>
      <c r="AH22" s="187"/>
      <c r="AI22" s="176"/>
      <c r="AJ22" s="176"/>
      <c r="AK22" s="185"/>
      <c r="AL22" s="185"/>
      <c r="AM22" s="176"/>
      <c r="AN22" s="176"/>
      <c r="AO22" s="176" t="s">
        <v>496</v>
      </c>
      <c r="AP22" s="188"/>
      <c r="AQ22" s="188"/>
      <c r="AR22" s="176"/>
      <c r="AS22" s="181" t="s">
        <v>339</v>
      </c>
      <c r="AT22" s="183"/>
      <c r="AU22" s="188"/>
      <c r="AV22" s="185" t="s">
        <v>355</v>
      </c>
      <c r="AW22" s="185"/>
      <c r="AX22" s="185"/>
      <c r="AY22" s="184"/>
      <c r="AZ22" s="243"/>
      <c r="BA22" s="182"/>
      <c r="BB22" s="183"/>
      <c r="BC22" s="189"/>
      <c r="BD22" s="183"/>
      <c r="BE22" s="183"/>
      <c r="BF22" s="183"/>
      <c r="BG22" s="181"/>
      <c r="BH22" s="181"/>
      <c r="BI22" s="187"/>
      <c r="BJ22" s="187"/>
      <c r="BK22" s="182"/>
      <c r="BL22" s="182"/>
      <c r="BM22" s="182"/>
      <c r="BN22" s="185"/>
      <c r="BO22" s="184"/>
      <c r="BP22" s="187"/>
      <c r="BQ22" s="187"/>
      <c r="BR22" s="187"/>
      <c r="BS22" s="181"/>
      <c r="BT22" s="185"/>
      <c r="BU22" s="184"/>
      <c r="BV22" s="185"/>
      <c r="BW22" s="185"/>
      <c r="BX22" s="176"/>
      <c r="BY22" s="176"/>
      <c r="BZ22" s="176" t="s">
        <v>676</v>
      </c>
      <c r="CA22" s="182" t="s">
        <v>462</v>
      </c>
      <c r="CB22" s="182" t="s">
        <v>462</v>
      </c>
      <c r="CC22" s="182" t="s">
        <v>462</v>
      </c>
      <c r="CD22" s="187"/>
      <c r="CE22" s="184"/>
      <c r="CF22" s="187" t="s">
        <v>677</v>
      </c>
      <c r="CG22" s="184">
        <v>43374</v>
      </c>
      <c r="CH22" s="176" t="s">
        <v>675</v>
      </c>
      <c r="CI22" s="185"/>
      <c r="CJ22" s="185"/>
      <c r="CK22" s="185"/>
      <c r="CL22" s="176"/>
      <c r="CM22" s="176"/>
      <c r="CN22" s="176"/>
      <c r="CO22" s="179" t="e">
        <f ca="1">IF(E22&gt;=12,A22+1,A22)</f>
        <v>#REF!</v>
      </c>
      <c r="CP22" s="179" t="e">
        <f ca="1">IF(E22&gt;=12,(12-E22)*-1,E22)</f>
        <v>#REF!</v>
      </c>
      <c r="CQ22" s="179" t="e">
        <f ca="1">IF(D22&gt;30,D22-30,D22)</f>
        <v>#REF!</v>
      </c>
      <c r="CR22" s="187" t="str">
        <f ca="1">DATEDIF(CE22,TODAY(),"y")&amp;"г."&amp;DATEDIF(CE22,TODAY(),"ym")&amp;"мес."&amp;DATEDIF(CE22,TODAY(),"md")&amp;"дн."</f>
        <v>123г.10мес.9дн.</v>
      </c>
      <c r="CS22" s="187"/>
      <c r="CT22" s="176"/>
      <c r="CU22" s="176"/>
      <c r="CV22" s="233"/>
      <c r="CW22" s="233">
        <f t="shared" si="0"/>
        <v>0</v>
      </c>
      <c r="CX22" s="233">
        <f t="shared" si="1"/>
        <v>0</v>
      </c>
      <c r="CY22" s="235"/>
      <c r="CZ22" s="235"/>
      <c r="DA22" s="239"/>
      <c r="DB22" s="233"/>
      <c r="DC22" s="239">
        <f t="shared" si="2"/>
        <v>0</v>
      </c>
      <c r="DD22" s="239">
        <f t="shared" si="3"/>
        <v>0</v>
      </c>
      <c r="DE22" s="239">
        <f t="shared" si="4"/>
        <v>0</v>
      </c>
      <c r="DF22" s="239">
        <f t="shared" si="5"/>
        <v>0</v>
      </c>
      <c r="DG22" s="239"/>
      <c r="DH22" s="245">
        <f t="shared" si="6"/>
        <v>0</v>
      </c>
      <c r="DI22" s="233">
        <f>(DH22*CX22)+(DH22*CW22/кадры!$A$1)</f>
        <v>0</v>
      </c>
      <c r="DJ22" s="233"/>
      <c r="DK22" s="233"/>
      <c r="DL22" s="233">
        <f t="shared" si="7"/>
        <v>0</v>
      </c>
      <c r="DM22" s="233">
        <f t="shared" si="8"/>
        <v>0</v>
      </c>
      <c r="DN22" s="233">
        <f t="shared" si="9"/>
        <v>0</v>
      </c>
      <c r="DO22" s="233">
        <f t="shared" si="10"/>
        <v>0</v>
      </c>
      <c r="DP22" s="233">
        <f t="shared" si="11"/>
        <v>0</v>
      </c>
      <c r="DQ22" s="233">
        <f t="shared" si="12"/>
        <v>0</v>
      </c>
      <c r="DR22" s="233">
        <f t="shared" si="13"/>
        <v>0</v>
      </c>
      <c r="DS22" s="233"/>
      <c r="DT22" s="233"/>
      <c r="DU22" s="233"/>
      <c r="DV22" s="233"/>
      <c r="DW22" s="233"/>
      <c r="DX22" s="233"/>
      <c r="DY22" s="233"/>
      <c r="DZ22" s="210"/>
      <c r="EA22" s="210"/>
      <c r="EB22" s="210"/>
      <c r="EC22" s="210"/>
      <c r="ED22" s="210"/>
      <c r="EE22" s="210"/>
      <c r="EF22" s="210"/>
      <c r="EG22" s="210"/>
      <c r="EH22" s="210"/>
      <c r="EI22" s="210"/>
      <c r="EJ22" s="210"/>
      <c r="EK22" s="210"/>
      <c r="EL22" s="210"/>
      <c r="EM22" s="210"/>
      <c r="EN22" s="210"/>
      <c r="EO22" s="210"/>
      <c r="EP22" s="210"/>
      <c r="EQ22" s="210"/>
      <c r="ER22" s="210"/>
      <c r="ES22" s="210"/>
      <c r="ET22" s="210"/>
      <c r="EU22" s="210"/>
      <c r="EV22" s="210"/>
      <c r="EW22" s="210"/>
      <c r="EX22" s="210"/>
      <c r="EY22" s="210"/>
      <c r="EZ22" s="210"/>
      <c r="FA22" s="210"/>
      <c r="FB22" s="210"/>
      <c r="FC22" s="210"/>
      <c r="FD22" s="210"/>
      <c r="FE22" s="210"/>
      <c r="FF22" s="210"/>
      <c r="FG22" s="210"/>
      <c r="FH22" s="210"/>
      <c r="FI22" s="210"/>
      <c r="FJ22" s="210"/>
      <c r="FK22" s="210"/>
      <c r="FL22" s="210"/>
      <c r="FM22" s="210"/>
      <c r="FN22" s="210"/>
      <c r="FO22" s="210"/>
      <c r="FP22" s="210"/>
      <c r="FQ22" s="210"/>
      <c r="FR22" s="210"/>
      <c r="FS22" s="210"/>
      <c r="FT22" s="210"/>
      <c r="FU22" s="210"/>
      <c r="FV22" s="210"/>
      <c r="FW22" s="210"/>
      <c r="FX22" s="210"/>
      <c r="FY22" s="210"/>
      <c r="FZ22" s="210"/>
      <c r="GA22" s="210"/>
      <c r="GB22" s="210"/>
      <c r="GC22" s="210"/>
      <c r="GD22" s="210"/>
      <c r="GE22" s="210"/>
      <c r="GF22" s="210"/>
      <c r="GG22" s="210"/>
      <c r="GH22" s="210"/>
      <c r="GI22" s="210"/>
      <c r="GJ22" s="210"/>
      <c r="GK22" s="210"/>
      <c r="GL22" s="210"/>
      <c r="GM22" s="210"/>
      <c r="GN22" s="210"/>
      <c r="GO22" s="210"/>
      <c r="GP22" s="210"/>
      <c r="GQ22" s="210"/>
      <c r="GR22" s="210"/>
      <c r="GS22" s="210"/>
      <c r="GT22" s="210"/>
      <c r="GU22" s="210"/>
      <c r="GV22" s="210"/>
      <c r="GW22" s="210"/>
      <c r="GX22" s="210"/>
      <c r="GY22" s="210"/>
      <c r="GZ22" s="210"/>
      <c r="HA22" s="210"/>
      <c r="HB22" s="210"/>
      <c r="HC22" s="210"/>
      <c r="HD22" s="210"/>
      <c r="HE22" s="210"/>
      <c r="HF22" s="210"/>
      <c r="HG22" s="210"/>
      <c r="HH22" s="210"/>
      <c r="HI22" s="210"/>
      <c r="HJ22" s="210"/>
      <c r="HK22" s="210"/>
      <c r="HL22" s="210"/>
      <c r="HM22" s="210"/>
      <c r="HN22" s="210"/>
      <c r="HO22" s="210"/>
      <c r="HP22" s="210"/>
      <c r="HQ22" s="210"/>
      <c r="HR22" s="210"/>
      <c r="HS22" s="210"/>
      <c r="HT22" s="210"/>
      <c r="HU22" s="210"/>
      <c r="HV22" s="210"/>
      <c r="HW22" s="210"/>
      <c r="HX22" s="210"/>
      <c r="HY22" s="210"/>
      <c r="HZ22" s="210"/>
      <c r="IA22" s="210"/>
      <c r="IB22" s="210"/>
      <c r="IC22" s="210"/>
      <c r="ID22" s="210"/>
      <c r="IE22" s="210"/>
      <c r="IF22" s="210"/>
      <c r="IG22" s="210"/>
      <c r="IH22" s="210"/>
      <c r="II22" s="210"/>
      <c r="IJ22" s="210"/>
      <c r="IK22" s="210"/>
      <c r="IL22" s="210"/>
      <c r="IM22" s="210"/>
      <c r="IN22" s="210"/>
      <c r="IO22" s="210"/>
      <c r="IP22" s="210"/>
      <c r="IQ22" s="210"/>
      <c r="IR22" s="210"/>
      <c r="IS22" s="210"/>
      <c r="IT22" s="210"/>
      <c r="IU22" s="210"/>
      <c r="IV22" s="210"/>
      <c r="IW22" s="210"/>
      <c r="IX22" s="210"/>
      <c r="IY22" s="210"/>
      <c r="IZ22" s="210"/>
      <c r="JA22" s="210"/>
      <c r="JB22" s="210"/>
      <c r="JC22" s="210"/>
      <c r="JD22" s="210"/>
      <c r="JE22" s="210"/>
      <c r="JF22" s="210"/>
      <c r="JG22" s="210"/>
      <c r="JH22" s="210"/>
      <c r="JI22" s="210"/>
      <c r="JJ22" s="210"/>
      <c r="JK22" s="210"/>
      <c r="JL22" s="210"/>
      <c r="JM22" s="210"/>
      <c r="JN22" s="210"/>
      <c r="JO22" s="210"/>
      <c r="JP22" s="210"/>
      <c r="JQ22" s="210"/>
      <c r="JR22" s="210"/>
      <c r="JS22" s="210"/>
      <c r="JT22" s="210"/>
      <c r="JU22" s="210"/>
      <c r="JV22" s="210"/>
      <c r="JW22" s="210"/>
      <c r="JX22" s="210"/>
      <c r="JY22" s="210"/>
      <c r="JZ22" s="210"/>
      <c r="KA22" s="210"/>
      <c r="KB22" s="210"/>
      <c r="KC22" s="210"/>
      <c r="KD22" s="210"/>
      <c r="KE22" s="210"/>
      <c r="KF22" s="210"/>
      <c r="KG22" s="210"/>
      <c r="KH22" s="210"/>
      <c r="KI22" s="210"/>
      <c r="KJ22" s="210"/>
      <c r="KK22" s="210"/>
      <c r="KL22" s="210"/>
      <c r="KM22" s="210"/>
      <c r="KN22" s="210"/>
      <c r="KO22" s="210"/>
      <c r="KP22" s="210"/>
      <c r="KQ22" s="210"/>
      <c r="KR22" s="210"/>
      <c r="KS22" s="210"/>
      <c r="KT22" s="210"/>
      <c r="KU22" s="210"/>
      <c r="KV22" s="210"/>
      <c r="KW22" s="210"/>
      <c r="KX22" s="210"/>
      <c r="KY22" s="210"/>
      <c r="KZ22" s="210"/>
      <c r="LA22" s="210"/>
      <c r="LB22" s="210"/>
      <c r="LC22" s="210"/>
      <c r="LD22" s="210"/>
      <c r="LE22" s="210"/>
      <c r="LF22" s="210"/>
      <c r="LG22" s="210"/>
      <c r="LH22" s="210"/>
      <c r="LI22" s="210"/>
      <c r="LJ22" s="210"/>
      <c r="LK22" s="210"/>
      <c r="LL22" s="210"/>
      <c r="LM22" s="210"/>
      <c r="LN22" s="210"/>
      <c r="LO22" s="210"/>
      <c r="LP22" s="210"/>
      <c r="LQ22" s="210"/>
      <c r="LR22" s="210"/>
      <c r="LS22" s="210"/>
      <c r="LT22" s="210"/>
      <c r="LU22" s="210"/>
      <c r="LV22" s="210"/>
      <c r="LW22" s="210"/>
      <c r="LX22" s="210"/>
      <c r="LY22" s="210"/>
      <c r="LZ22" s="210"/>
      <c r="MA22" s="210"/>
      <c r="MB22" s="210"/>
      <c r="MC22" s="210"/>
      <c r="MD22" s="210"/>
      <c r="ME22" s="210"/>
      <c r="MF22" s="210"/>
      <c r="MG22" s="210"/>
      <c r="MH22" s="210"/>
      <c r="MI22" s="210"/>
      <c r="MJ22" s="210"/>
      <c r="MK22" s="210"/>
      <c r="ML22" s="210"/>
      <c r="MM22" s="210"/>
      <c r="MN22" s="210"/>
      <c r="MO22" s="210"/>
      <c r="MP22" s="210"/>
      <c r="MQ22" s="210"/>
      <c r="MR22" s="210"/>
      <c r="MS22" s="210"/>
      <c r="MT22" s="210"/>
      <c r="MU22" s="210"/>
      <c r="MV22" s="210"/>
      <c r="MW22" s="210"/>
      <c r="MX22" s="210"/>
      <c r="MY22" s="210"/>
      <c r="MZ22" s="210"/>
      <c r="NA22" s="210"/>
      <c r="NB22" s="210"/>
      <c r="NC22" s="210"/>
      <c r="ND22" s="210"/>
      <c r="NE22" s="210"/>
      <c r="NF22" s="210"/>
      <c r="NG22" s="210"/>
      <c r="NH22" s="210"/>
      <c r="NI22" s="210"/>
      <c r="NJ22" s="210"/>
      <c r="NK22" s="210"/>
      <c r="NL22" s="210"/>
      <c r="NM22" s="210"/>
      <c r="NN22" s="210"/>
      <c r="NO22" s="210"/>
      <c r="NP22" s="210"/>
      <c r="NQ22" s="210"/>
      <c r="NR22" s="210"/>
      <c r="NS22" s="210"/>
      <c r="NT22" s="210"/>
      <c r="NU22" s="210"/>
      <c r="NV22" s="210"/>
      <c r="NW22" s="210"/>
      <c r="NX22" s="210"/>
      <c r="NY22" s="210"/>
      <c r="NZ22" s="210"/>
      <c r="OA22" s="210"/>
      <c r="OB22" s="210"/>
      <c r="OC22" s="210"/>
      <c r="OD22" s="210"/>
      <c r="OE22" s="210"/>
      <c r="OF22" s="210"/>
      <c r="OG22" s="210"/>
      <c r="OH22" s="210"/>
      <c r="OI22" s="210"/>
      <c r="OJ22" s="210"/>
      <c r="OK22" s="210"/>
      <c r="OL22" s="210"/>
      <c r="OM22" s="210"/>
      <c r="ON22" s="210"/>
      <c r="OO22" s="210"/>
      <c r="OP22" s="210"/>
      <c r="OQ22" s="210"/>
      <c r="OR22" s="210"/>
      <c r="OS22" s="210"/>
      <c r="OT22" s="210"/>
      <c r="OU22" s="210"/>
      <c r="OV22" s="210"/>
      <c r="OW22" s="210"/>
      <c r="OX22" s="210"/>
      <c r="OY22" s="210"/>
      <c r="OZ22" s="210"/>
      <c r="PA22" s="210"/>
      <c r="PB22" s="210"/>
      <c r="PC22" s="210"/>
      <c r="PD22" s="210"/>
      <c r="PE22" s="210"/>
      <c r="PF22" s="210"/>
      <c r="PG22" s="210"/>
      <c r="PH22" s="210"/>
      <c r="PI22" s="210"/>
      <c r="PJ22" s="210"/>
      <c r="PK22" s="210"/>
      <c r="PL22" s="210"/>
      <c r="PM22" s="210"/>
      <c r="PN22" s="210"/>
      <c r="PO22" s="210"/>
      <c r="PP22" s="210"/>
      <c r="PQ22" s="210"/>
      <c r="PR22" s="210"/>
      <c r="PS22" s="210"/>
      <c r="PT22" s="210"/>
      <c r="PU22" s="210"/>
      <c r="PV22" s="210"/>
      <c r="PW22" s="210"/>
      <c r="PX22" s="210"/>
      <c r="PY22" s="210"/>
      <c r="PZ22" s="210"/>
      <c r="QA22" s="210"/>
      <c r="QB22" s="210"/>
      <c r="QC22" s="210"/>
      <c r="QD22" s="210"/>
      <c r="QE22" s="210"/>
      <c r="QF22" s="210"/>
      <c r="QG22" s="210"/>
      <c r="QH22" s="210"/>
      <c r="QI22" s="210"/>
      <c r="QJ22" s="210"/>
      <c r="QK22" s="210"/>
      <c r="QL22" s="210"/>
      <c r="QM22" s="210"/>
      <c r="QN22" s="210"/>
      <c r="QO22" s="210"/>
      <c r="QP22" s="210"/>
      <c r="QQ22" s="210"/>
      <c r="QR22" s="210"/>
      <c r="QS22" s="210"/>
      <c r="QT22" s="210"/>
      <c r="QU22" s="210"/>
      <c r="QV22" s="210"/>
      <c r="QW22" s="210"/>
      <c r="QX22" s="210"/>
      <c r="QY22" s="210"/>
      <c r="QZ22" s="210"/>
      <c r="RA22" s="210"/>
      <c r="RB22" s="210"/>
      <c r="RC22" s="210"/>
      <c r="RD22" s="210"/>
      <c r="RE22" s="210"/>
      <c r="RF22" s="210"/>
      <c r="RG22" s="210"/>
      <c r="RH22" s="210"/>
      <c r="RI22" s="210"/>
      <c r="RJ22" s="210"/>
      <c r="RK22" s="210"/>
      <c r="RL22" s="210"/>
      <c r="RM22" s="210"/>
      <c r="RN22" s="210"/>
      <c r="RO22" s="210"/>
      <c r="RP22" s="210"/>
      <c r="RQ22" s="210"/>
      <c r="RR22" s="210"/>
      <c r="RS22" s="210"/>
      <c r="RT22" s="210"/>
      <c r="RU22" s="210"/>
      <c r="RV22" s="210"/>
      <c r="RW22" s="210"/>
      <c r="RX22" s="210"/>
      <c r="RY22" s="210"/>
      <c r="RZ22" s="210"/>
      <c r="SA22" s="210"/>
      <c r="SB22" s="210"/>
      <c r="SC22" s="210"/>
      <c r="SD22" s="210"/>
      <c r="SE22" s="210"/>
      <c r="SF22" s="210"/>
      <c r="SG22" s="210"/>
      <c r="SH22" s="210"/>
      <c r="SI22" s="210"/>
      <c r="SJ22" s="210"/>
      <c r="SK22" s="210"/>
      <c r="SL22" s="210"/>
      <c r="SM22" s="210"/>
      <c r="SN22" s="210"/>
      <c r="SO22" s="210"/>
      <c r="SP22" s="210"/>
      <c r="SQ22" s="210"/>
      <c r="SR22" s="210"/>
      <c r="SS22" s="210"/>
      <c r="ST22" s="210"/>
      <c r="SU22" s="210"/>
      <c r="SV22" s="210"/>
      <c r="SW22" s="210"/>
      <c r="SX22" s="210"/>
      <c r="SY22" s="210"/>
      <c r="SZ22" s="210"/>
      <c r="TA22" s="210"/>
      <c r="TB22" s="210"/>
      <c r="TC22" s="210"/>
      <c r="TD22" s="210"/>
      <c r="TE22" s="210"/>
      <c r="TF22" s="210"/>
    </row>
    <row r="23" spans="1:526" s="177" customFormat="1" ht="31.3" x14ac:dyDescent="0.3">
      <c r="A23" s="179"/>
      <c r="B23" s="179"/>
      <c r="C23" s="179"/>
      <c r="D23" s="179"/>
      <c r="E23" s="179"/>
      <c r="F23" s="192" t="s">
        <v>513</v>
      </c>
      <c r="G23" s="193">
        <v>65</v>
      </c>
      <c r="H23" s="194" t="s">
        <v>247</v>
      </c>
      <c r="I23" s="194"/>
      <c r="J23" s="195"/>
      <c r="K23" s="194"/>
      <c r="L23" s="196" t="s">
        <v>119</v>
      </c>
      <c r="M23" s="196" t="s">
        <v>560</v>
      </c>
      <c r="N23" s="197"/>
      <c r="O23" s="198">
        <v>681</v>
      </c>
      <c r="P23" s="200"/>
      <c r="Q23" s="179"/>
      <c r="R23" s="199"/>
      <c r="S23" s="199"/>
      <c r="T23" s="179"/>
      <c r="U23" s="179"/>
      <c r="V23" s="209"/>
      <c r="W23" s="225"/>
      <c r="X23" s="179"/>
      <c r="Y23" s="179"/>
      <c r="Z23" s="179"/>
      <c r="AA23" s="179"/>
      <c r="AB23" s="179"/>
      <c r="AC23" s="179"/>
      <c r="AD23" s="196"/>
      <c r="AE23" s="194"/>
      <c r="AF23" s="195"/>
      <c r="AG23" s="195"/>
      <c r="AH23" s="200"/>
      <c r="AI23" s="179"/>
      <c r="AJ23" s="179"/>
      <c r="AK23" s="195"/>
      <c r="AL23" s="195"/>
      <c r="AM23" s="179"/>
      <c r="AN23" s="179"/>
      <c r="AO23" s="179"/>
      <c r="AP23" s="201"/>
      <c r="AQ23" s="201"/>
      <c r="AR23" s="195"/>
      <c r="AS23" s="196"/>
      <c r="AT23" s="193"/>
      <c r="AU23" s="201"/>
      <c r="AV23" s="196"/>
      <c r="AW23" s="196"/>
      <c r="AX23" s="196"/>
      <c r="AY23" s="196"/>
      <c r="AZ23" s="242"/>
      <c r="BA23" s="206"/>
      <c r="BB23" s="193"/>
      <c r="BC23" s="205"/>
      <c r="BD23" s="193"/>
      <c r="BE23" s="193"/>
      <c r="BF23" s="193"/>
      <c r="BG23" s="196"/>
      <c r="BH23" s="196"/>
      <c r="BI23" s="200"/>
      <c r="BJ23" s="200"/>
      <c r="BK23" s="192"/>
      <c r="BL23" s="192"/>
      <c r="BM23" s="192"/>
      <c r="BN23" s="204"/>
      <c r="BO23" s="194"/>
      <c r="BP23" s="200"/>
      <c r="BQ23" s="200"/>
      <c r="BR23" s="200"/>
      <c r="BS23" s="196"/>
      <c r="BT23" s="195"/>
      <c r="BU23" s="194"/>
      <c r="BV23" s="195"/>
      <c r="BW23" s="195"/>
      <c r="BX23" s="179"/>
      <c r="BY23" s="179"/>
      <c r="BZ23" s="179"/>
      <c r="CA23" s="192"/>
      <c r="CB23" s="192"/>
      <c r="CC23" s="192"/>
      <c r="CD23" s="200"/>
      <c r="CE23" s="194"/>
      <c r="CF23" s="200"/>
      <c r="CG23" s="195"/>
      <c r="CH23" s="179"/>
      <c r="CI23" s="196"/>
      <c r="CJ23" s="196"/>
      <c r="CK23" s="196"/>
      <c r="CL23" s="179"/>
      <c r="CM23" s="179"/>
      <c r="CN23" s="179"/>
      <c r="CO23" s="179"/>
      <c r="CP23" s="179"/>
      <c r="CQ23" s="179"/>
      <c r="CR23" s="200"/>
      <c r="CS23" s="200"/>
      <c r="CT23" s="179"/>
      <c r="CU23" s="179"/>
      <c r="CV23" s="234"/>
      <c r="CW23" s="234">
        <f t="shared" si="0"/>
        <v>0</v>
      </c>
      <c r="CX23" s="234">
        <f t="shared" si="1"/>
        <v>0</v>
      </c>
      <c r="CY23" s="236"/>
      <c r="CZ23" s="236"/>
      <c r="DA23" s="240"/>
      <c r="DB23" s="234"/>
      <c r="DC23" s="240">
        <f t="shared" si="2"/>
        <v>0</v>
      </c>
      <c r="DD23" s="240">
        <f t="shared" si="3"/>
        <v>0</v>
      </c>
      <c r="DE23" s="240">
        <f t="shared" si="4"/>
        <v>0</v>
      </c>
      <c r="DF23" s="240">
        <f t="shared" si="5"/>
        <v>0</v>
      </c>
      <c r="DG23" s="240"/>
      <c r="DH23" s="246">
        <f t="shared" si="6"/>
        <v>0</v>
      </c>
      <c r="DI23" s="234">
        <f>(DH23*CX23)+(DH23*CW23/кадры!$A$1)</f>
        <v>0</v>
      </c>
      <c r="DJ23" s="234"/>
      <c r="DK23" s="234"/>
      <c r="DL23" s="234">
        <f t="shared" si="7"/>
        <v>0</v>
      </c>
      <c r="DM23" s="234">
        <f t="shared" si="8"/>
        <v>0</v>
      </c>
      <c r="DN23" s="234">
        <f t="shared" si="9"/>
        <v>0</v>
      </c>
      <c r="DO23" s="234">
        <f t="shared" si="10"/>
        <v>0</v>
      </c>
      <c r="DP23" s="234">
        <f t="shared" si="11"/>
        <v>0</v>
      </c>
      <c r="DQ23" s="234">
        <f t="shared" si="12"/>
        <v>0</v>
      </c>
      <c r="DR23" s="234">
        <f t="shared" si="13"/>
        <v>0</v>
      </c>
      <c r="DS23" s="234"/>
      <c r="DT23" s="234"/>
      <c r="DU23" s="234"/>
      <c r="DV23" s="234"/>
      <c r="DW23" s="234"/>
      <c r="DX23" s="234"/>
      <c r="DY23" s="234"/>
      <c r="DZ23" s="178"/>
      <c r="EA23" s="178"/>
      <c r="EB23" s="178"/>
      <c r="EC23" s="178"/>
      <c r="ED23" s="178"/>
      <c r="EE23" s="178"/>
      <c r="EF23" s="178"/>
      <c r="EG23" s="178"/>
      <c r="EH23" s="178"/>
      <c r="EI23" s="178"/>
      <c r="EJ23" s="178"/>
      <c r="EK23" s="178"/>
      <c r="EL23" s="178"/>
      <c r="EM23" s="178"/>
      <c r="EN23" s="178"/>
      <c r="EO23" s="178"/>
      <c r="EP23" s="178"/>
      <c r="EQ23" s="178"/>
      <c r="ER23" s="178"/>
      <c r="ES23" s="178"/>
      <c r="ET23" s="178"/>
      <c r="EU23" s="178"/>
      <c r="EV23" s="178"/>
      <c r="EW23" s="178"/>
      <c r="EX23" s="178"/>
      <c r="EY23" s="178"/>
      <c r="EZ23" s="178"/>
      <c r="FA23" s="178"/>
      <c r="FB23" s="178"/>
      <c r="FC23" s="178"/>
      <c r="FD23" s="178"/>
      <c r="FE23" s="178"/>
      <c r="FF23" s="178"/>
      <c r="FG23" s="178"/>
      <c r="FH23" s="178"/>
      <c r="FI23" s="178"/>
      <c r="FJ23" s="178"/>
      <c r="FK23" s="178"/>
      <c r="FL23" s="178"/>
      <c r="FM23" s="178"/>
      <c r="FN23" s="178"/>
      <c r="FO23" s="178"/>
      <c r="FP23" s="178"/>
      <c r="FQ23" s="178"/>
      <c r="FR23" s="178"/>
      <c r="FS23" s="178"/>
      <c r="FT23" s="178"/>
      <c r="FU23" s="178"/>
      <c r="FV23" s="178"/>
      <c r="FW23" s="178"/>
      <c r="FX23" s="178"/>
      <c r="FY23" s="178"/>
      <c r="FZ23" s="178"/>
      <c r="GA23" s="178"/>
      <c r="GB23" s="178"/>
      <c r="GC23" s="178"/>
      <c r="GD23" s="178"/>
      <c r="GE23" s="178"/>
      <c r="GF23" s="178"/>
      <c r="GG23" s="178"/>
      <c r="GH23" s="178"/>
      <c r="GI23" s="178"/>
      <c r="GJ23" s="178"/>
      <c r="GK23" s="178"/>
      <c r="GL23" s="178"/>
      <c r="GM23" s="178"/>
      <c r="GN23" s="178"/>
      <c r="GO23" s="178"/>
      <c r="GP23" s="178"/>
      <c r="GQ23" s="178"/>
      <c r="GR23" s="178"/>
      <c r="GS23" s="178"/>
      <c r="GT23" s="178"/>
      <c r="GU23" s="178"/>
      <c r="GV23" s="178"/>
      <c r="GW23" s="178"/>
      <c r="GX23" s="178"/>
      <c r="GY23" s="178"/>
      <c r="GZ23" s="178"/>
      <c r="HA23" s="178"/>
      <c r="HB23" s="178"/>
      <c r="HC23" s="178"/>
      <c r="HD23" s="178"/>
      <c r="HE23" s="178"/>
      <c r="HF23" s="178"/>
      <c r="HG23" s="178"/>
      <c r="HH23" s="178"/>
      <c r="HI23" s="178"/>
      <c r="HJ23" s="178"/>
      <c r="HK23" s="178"/>
      <c r="HL23" s="178"/>
      <c r="HM23" s="178"/>
      <c r="HN23" s="178"/>
      <c r="HO23" s="178"/>
      <c r="HP23" s="178"/>
      <c r="HQ23" s="178"/>
      <c r="HR23" s="178"/>
      <c r="HS23" s="178"/>
      <c r="HT23" s="178"/>
      <c r="HU23" s="178"/>
      <c r="HV23" s="178"/>
      <c r="HW23" s="178"/>
      <c r="HX23" s="178"/>
      <c r="HY23" s="178"/>
      <c r="HZ23" s="178"/>
      <c r="IA23" s="178"/>
      <c r="IB23" s="178"/>
      <c r="IC23" s="178"/>
      <c r="ID23" s="178"/>
      <c r="IE23" s="178"/>
      <c r="IF23" s="178"/>
      <c r="IG23" s="178"/>
      <c r="IH23" s="178"/>
      <c r="II23" s="178"/>
      <c r="IJ23" s="178"/>
      <c r="IK23" s="178"/>
      <c r="IL23" s="178"/>
      <c r="IM23" s="178"/>
      <c r="IN23" s="178"/>
      <c r="IO23" s="178"/>
      <c r="IP23" s="178"/>
      <c r="IQ23" s="178"/>
      <c r="IR23" s="178"/>
      <c r="IS23" s="178"/>
      <c r="IT23" s="178"/>
      <c r="IU23" s="178"/>
      <c r="IV23" s="178"/>
      <c r="IW23" s="178"/>
      <c r="IX23" s="178"/>
      <c r="IY23" s="178"/>
      <c r="IZ23" s="178"/>
      <c r="JA23" s="178"/>
      <c r="JB23" s="178"/>
      <c r="JC23" s="178"/>
      <c r="JD23" s="178"/>
      <c r="JE23" s="178"/>
      <c r="JF23" s="178"/>
      <c r="JG23" s="178"/>
      <c r="JH23" s="178"/>
      <c r="JI23" s="178"/>
      <c r="JJ23" s="178"/>
      <c r="JK23" s="178"/>
      <c r="JL23" s="178"/>
      <c r="JM23" s="178"/>
      <c r="JN23" s="178"/>
      <c r="JO23" s="178"/>
      <c r="JP23" s="178"/>
      <c r="JQ23" s="178"/>
      <c r="JR23" s="178"/>
      <c r="JS23" s="178"/>
      <c r="JT23" s="178"/>
      <c r="JU23" s="178"/>
      <c r="JV23" s="178"/>
      <c r="JW23" s="178"/>
      <c r="JX23" s="178"/>
      <c r="JY23" s="178"/>
      <c r="JZ23" s="178"/>
      <c r="KA23" s="178"/>
      <c r="KB23" s="178"/>
      <c r="KC23" s="178"/>
      <c r="KD23" s="178"/>
      <c r="KE23" s="178"/>
      <c r="KF23" s="178"/>
      <c r="KG23" s="178"/>
      <c r="KH23" s="178"/>
      <c r="KI23" s="178"/>
      <c r="KJ23" s="178"/>
      <c r="KK23" s="178"/>
      <c r="KL23" s="178"/>
      <c r="KM23" s="178"/>
      <c r="KN23" s="178"/>
      <c r="KO23" s="178"/>
      <c r="KP23" s="178"/>
      <c r="KQ23" s="178"/>
      <c r="KR23" s="178"/>
      <c r="KS23" s="178"/>
      <c r="KT23" s="178"/>
      <c r="KU23" s="178"/>
      <c r="KV23" s="178"/>
      <c r="KW23" s="178"/>
      <c r="KX23" s="178"/>
      <c r="KY23" s="178"/>
      <c r="KZ23" s="178"/>
      <c r="LA23" s="178"/>
      <c r="LB23" s="178"/>
      <c r="LC23" s="178"/>
      <c r="LD23" s="178"/>
      <c r="LE23" s="178"/>
      <c r="LF23" s="178"/>
      <c r="LG23" s="178"/>
      <c r="LH23" s="178"/>
      <c r="LI23" s="178"/>
      <c r="LJ23" s="178"/>
      <c r="LK23" s="178"/>
      <c r="LL23" s="178"/>
      <c r="LM23" s="178"/>
      <c r="LN23" s="178"/>
      <c r="LO23" s="178"/>
      <c r="LP23" s="178"/>
      <c r="LQ23" s="178"/>
      <c r="LR23" s="178"/>
      <c r="LS23" s="178"/>
      <c r="LT23" s="178"/>
      <c r="LU23" s="178"/>
      <c r="LV23" s="178"/>
      <c r="LW23" s="178"/>
      <c r="LX23" s="178"/>
      <c r="LY23" s="178"/>
      <c r="LZ23" s="178"/>
      <c r="MA23" s="178"/>
      <c r="MB23" s="178"/>
      <c r="MC23" s="178"/>
      <c r="MD23" s="178"/>
      <c r="ME23" s="178"/>
      <c r="MF23" s="178"/>
      <c r="MG23" s="178"/>
      <c r="MH23" s="178"/>
      <c r="MI23" s="178"/>
      <c r="MJ23" s="178"/>
      <c r="MK23" s="178"/>
      <c r="ML23" s="178"/>
      <c r="MM23" s="178"/>
      <c r="MN23" s="178"/>
      <c r="MO23" s="178"/>
      <c r="MP23" s="178"/>
      <c r="MQ23" s="178"/>
      <c r="MR23" s="178"/>
      <c r="MS23" s="178"/>
      <c r="MT23" s="178"/>
      <c r="MU23" s="178"/>
      <c r="MV23" s="178"/>
      <c r="MW23" s="178"/>
      <c r="MX23" s="178"/>
      <c r="MY23" s="178"/>
      <c r="MZ23" s="178"/>
      <c r="NA23" s="178"/>
      <c r="NB23" s="178"/>
      <c r="NC23" s="178"/>
      <c r="ND23" s="178"/>
      <c r="NE23" s="178"/>
      <c r="NF23" s="178"/>
      <c r="NG23" s="178"/>
      <c r="NH23" s="178"/>
      <c r="NI23" s="178"/>
      <c r="NJ23" s="178"/>
      <c r="NK23" s="178"/>
      <c r="NL23" s="178"/>
      <c r="NM23" s="178"/>
      <c r="NN23" s="178"/>
      <c r="NO23" s="178"/>
      <c r="NP23" s="178"/>
      <c r="NQ23" s="178"/>
      <c r="NR23" s="178"/>
      <c r="NS23" s="178"/>
      <c r="NT23" s="178"/>
      <c r="NU23" s="178"/>
      <c r="NV23" s="178"/>
      <c r="NW23" s="178"/>
      <c r="NX23" s="178"/>
      <c r="NY23" s="178"/>
      <c r="NZ23" s="178"/>
      <c r="OA23" s="178"/>
      <c r="OB23" s="178"/>
      <c r="OC23" s="178"/>
      <c r="OD23" s="178"/>
      <c r="OE23" s="178"/>
      <c r="OF23" s="178"/>
      <c r="OG23" s="178"/>
      <c r="OH23" s="178"/>
      <c r="OI23" s="178"/>
      <c r="OJ23" s="178"/>
      <c r="OK23" s="178"/>
      <c r="OL23" s="178"/>
      <c r="OM23" s="178"/>
      <c r="ON23" s="178"/>
      <c r="OO23" s="178"/>
      <c r="OP23" s="178"/>
      <c r="OQ23" s="178"/>
      <c r="OR23" s="178"/>
      <c r="OS23" s="178"/>
      <c r="OT23" s="178"/>
      <c r="OU23" s="178"/>
      <c r="OV23" s="178"/>
      <c r="OW23" s="178"/>
      <c r="OX23" s="178"/>
      <c r="OY23" s="178"/>
      <c r="OZ23" s="178"/>
      <c r="PA23" s="178"/>
      <c r="PB23" s="178"/>
      <c r="PC23" s="178"/>
      <c r="PD23" s="178"/>
      <c r="PE23" s="178"/>
      <c r="PF23" s="178"/>
      <c r="PG23" s="178"/>
      <c r="PH23" s="178"/>
      <c r="PI23" s="178"/>
      <c r="PJ23" s="178"/>
      <c r="PK23" s="178"/>
      <c r="PL23" s="178"/>
      <c r="PM23" s="178"/>
      <c r="PN23" s="178"/>
      <c r="PO23" s="178"/>
      <c r="PP23" s="178"/>
      <c r="PQ23" s="178"/>
      <c r="PR23" s="178"/>
      <c r="PS23" s="178"/>
      <c r="PT23" s="178"/>
      <c r="PU23" s="178"/>
      <c r="PV23" s="178"/>
      <c r="PW23" s="178"/>
      <c r="PX23" s="178"/>
      <c r="PY23" s="178"/>
      <c r="PZ23" s="178"/>
      <c r="QA23" s="178"/>
      <c r="QB23" s="178"/>
      <c r="QC23" s="178"/>
      <c r="QD23" s="178"/>
      <c r="QE23" s="178"/>
      <c r="QF23" s="178"/>
      <c r="QG23" s="178"/>
      <c r="QH23" s="178"/>
      <c r="QI23" s="178"/>
      <c r="QJ23" s="178"/>
      <c r="QK23" s="178"/>
      <c r="QL23" s="178"/>
      <c r="QM23" s="178"/>
      <c r="QN23" s="178"/>
      <c r="QO23" s="178"/>
      <c r="QP23" s="178"/>
      <c r="QQ23" s="178"/>
      <c r="QR23" s="178"/>
      <c r="QS23" s="178"/>
      <c r="QT23" s="178"/>
      <c r="QU23" s="178"/>
      <c r="QV23" s="178"/>
      <c r="QW23" s="178"/>
      <c r="QX23" s="178"/>
      <c r="QY23" s="178"/>
      <c r="QZ23" s="178"/>
      <c r="RA23" s="178"/>
      <c r="RB23" s="178"/>
      <c r="RC23" s="178"/>
      <c r="RD23" s="178"/>
      <c r="RE23" s="178"/>
      <c r="RF23" s="178"/>
      <c r="RG23" s="178"/>
      <c r="RH23" s="178"/>
      <c r="RI23" s="178"/>
      <c r="RJ23" s="178"/>
      <c r="RK23" s="178"/>
      <c r="RL23" s="178"/>
      <c r="RM23" s="178"/>
      <c r="RN23" s="178"/>
      <c r="RO23" s="178"/>
      <c r="RP23" s="178"/>
      <c r="RQ23" s="178"/>
      <c r="RR23" s="178"/>
      <c r="RS23" s="178"/>
      <c r="RT23" s="178"/>
      <c r="RU23" s="178"/>
      <c r="RV23" s="178"/>
      <c r="RW23" s="178"/>
      <c r="RX23" s="178"/>
      <c r="RY23" s="178"/>
      <c r="RZ23" s="178"/>
      <c r="SA23" s="178"/>
      <c r="SB23" s="178"/>
      <c r="SC23" s="178"/>
      <c r="SD23" s="178"/>
      <c r="SE23" s="178"/>
      <c r="SF23" s="178"/>
      <c r="SG23" s="178"/>
      <c r="SH23" s="178"/>
      <c r="SI23" s="178"/>
      <c r="SJ23" s="178"/>
      <c r="SK23" s="178"/>
      <c r="SL23" s="178"/>
      <c r="SM23" s="178"/>
      <c r="SN23" s="178"/>
      <c r="SO23" s="178"/>
      <c r="SP23" s="178"/>
      <c r="SQ23" s="178"/>
      <c r="SR23" s="178"/>
      <c r="SS23" s="178"/>
      <c r="ST23" s="178"/>
      <c r="SU23" s="178"/>
      <c r="SV23" s="178"/>
      <c r="SW23" s="178"/>
      <c r="SX23" s="178"/>
      <c r="SY23" s="178"/>
      <c r="SZ23" s="178"/>
      <c r="TA23" s="178"/>
      <c r="TB23" s="178"/>
      <c r="TC23" s="178"/>
      <c r="TD23" s="178"/>
      <c r="TE23" s="178"/>
      <c r="TF23" s="178"/>
    </row>
    <row r="24" spans="1:526" s="178" customFormat="1" ht="31.3" x14ac:dyDescent="0.3">
      <c r="A24" s="179"/>
      <c r="B24" s="179"/>
      <c r="C24" s="179"/>
      <c r="D24" s="179"/>
      <c r="E24" s="179"/>
      <c r="F24" s="192" t="s">
        <v>513</v>
      </c>
      <c r="G24" s="193">
        <v>65</v>
      </c>
      <c r="H24" s="194"/>
      <c r="I24" s="195"/>
      <c r="J24" s="195"/>
      <c r="K24" s="194"/>
      <c r="L24" s="196" t="s">
        <v>120</v>
      </c>
      <c r="M24" s="196" t="s">
        <v>560</v>
      </c>
      <c r="N24" s="197"/>
      <c r="O24" s="198">
        <v>681</v>
      </c>
      <c r="P24" s="200"/>
      <c r="Q24" s="179"/>
      <c r="R24" s="199"/>
      <c r="S24" s="199"/>
      <c r="T24" s="179"/>
      <c r="U24" s="179"/>
      <c r="V24" s="209"/>
      <c r="W24" s="225"/>
      <c r="X24" s="179"/>
      <c r="Y24" s="179"/>
      <c r="Z24" s="179"/>
      <c r="AA24" s="179"/>
      <c r="AB24" s="179"/>
      <c r="AC24" s="179"/>
      <c r="AD24" s="196"/>
      <c r="AE24" s="194"/>
      <c r="AF24" s="195"/>
      <c r="AG24" s="195"/>
      <c r="AH24" s="200"/>
      <c r="AI24" s="179"/>
      <c r="AJ24" s="179"/>
      <c r="AK24" s="195"/>
      <c r="AL24" s="195"/>
      <c r="AM24" s="179"/>
      <c r="AN24" s="180"/>
      <c r="AO24" s="179"/>
      <c r="AP24" s="201"/>
      <c r="AQ24" s="201"/>
      <c r="AR24" s="195"/>
      <c r="AS24" s="196"/>
      <c r="AT24" s="193"/>
      <c r="AU24" s="201"/>
      <c r="AV24" s="196"/>
      <c r="AW24" s="196"/>
      <c r="AX24" s="196"/>
      <c r="AY24" s="196"/>
      <c r="AZ24" s="242"/>
      <c r="BA24" s="206"/>
      <c r="BB24" s="193"/>
      <c r="BC24" s="205"/>
      <c r="BD24" s="193"/>
      <c r="BE24" s="193"/>
      <c r="BF24" s="193"/>
      <c r="BG24" s="196"/>
      <c r="BH24" s="196"/>
      <c r="BI24" s="200"/>
      <c r="BJ24" s="200"/>
      <c r="BK24" s="192"/>
      <c r="BL24" s="192"/>
      <c r="BM24" s="192"/>
      <c r="BN24" s="195"/>
      <c r="BO24" s="194"/>
      <c r="BP24" s="200"/>
      <c r="BQ24" s="200"/>
      <c r="BR24" s="200"/>
      <c r="BS24" s="196"/>
      <c r="BT24" s="195"/>
      <c r="BU24" s="194"/>
      <c r="BV24" s="195"/>
      <c r="BW24" s="195"/>
      <c r="BX24" s="179"/>
      <c r="BY24" s="179"/>
      <c r="BZ24" s="179"/>
      <c r="CA24" s="192"/>
      <c r="CB24" s="192"/>
      <c r="CC24" s="192"/>
      <c r="CD24" s="200"/>
      <c r="CE24" s="194"/>
      <c r="CF24" s="200"/>
      <c r="CG24" s="195"/>
      <c r="CH24" s="179"/>
      <c r="CI24" s="196"/>
      <c r="CJ24" s="196"/>
      <c r="CK24" s="196"/>
      <c r="CL24" s="179"/>
      <c r="CM24" s="179"/>
      <c r="CN24" s="179"/>
      <c r="CO24" s="179"/>
      <c r="CP24" s="179"/>
      <c r="CQ24" s="179"/>
      <c r="CR24" s="200"/>
      <c r="CS24" s="200"/>
      <c r="CT24" s="179"/>
      <c r="CU24" s="179"/>
      <c r="CV24" s="234"/>
      <c r="CW24" s="234">
        <f t="shared" si="0"/>
        <v>0</v>
      </c>
      <c r="CX24" s="234">
        <f t="shared" si="1"/>
        <v>0</v>
      </c>
      <c r="CY24" s="236"/>
      <c r="CZ24" s="236"/>
      <c r="DA24" s="240"/>
      <c r="DB24" s="234"/>
      <c r="DC24" s="240">
        <f t="shared" si="2"/>
        <v>0</v>
      </c>
      <c r="DD24" s="240">
        <f t="shared" si="3"/>
        <v>0</v>
      </c>
      <c r="DE24" s="240">
        <f t="shared" si="4"/>
        <v>0</v>
      </c>
      <c r="DF24" s="240">
        <f t="shared" si="5"/>
        <v>0</v>
      </c>
      <c r="DG24" s="240"/>
      <c r="DH24" s="246">
        <f t="shared" si="6"/>
        <v>0</v>
      </c>
      <c r="DI24" s="234">
        <f>(DH24*CX24)+(DH24*CW24/кадры!$A$1)</f>
        <v>0</v>
      </c>
      <c r="DJ24" s="234"/>
      <c r="DK24" s="234"/>
      <c r="DL24" s="234">
        <f t="shared" si="7"/>
        <v>0</v>
      </c>
      <c r="DM24" s="234">
        <f t="shared" si="8"/>
        <v>0</v>
      </c>
      <c r="DN24" s="234">
        <f t="shared" si="9"/>
        <v>0</v>
      </c>
      <c r="DO24" s="234">
        <f t="shared" si="10"/>
        <v>0</v>
      </c>
      <c r="DP24" s="234">
        <f t="shared" si="11"/>
        <v>0</v>
      </c>
      <c r="DQ24" s="234">
        <f t="shared" si="12"/>
        <v>0</v>
      </c>
      <c r="DR24" s="234">
        <f t="shared" si="13"/>
        <v>0</v>
      </c>
      <c r="DS24" s="234"/>
      <c r="DT24" s="234"/>
      <c r="DU24" s="234"/>
      <c r="DV24" s="234"/>
      <c r="DW24" s="234"/>
      <c r="DX24" s="234"/>
      <c r="DY24" s="234"/>
    </row>
  </sheetData>
  <dataValidations count="2">
    <dataValidation type="date" operator="notEqual" allowBlank="1" showInputMessage="1" showErrorMessage="1" sqref="CK4">
      <formula1>36892</formula1>
    </dataValidation>
    <dataValidation type="date" operator="greaterThan" allowBlank="1" showInputMessage="1" showErrorMessage="1" sqref="AY4:BA4">
      <formula1>1</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AN19"/>
  <sheetViews>
    <sheetView topLeftCell="A7" workbookViewId="0">
      <selection activeCell="I13" sqref="I13"/>
    </sheetView>
  </sheetViews>
  <sheetFormatPr defaultRowHeight="15.05" x14ac:dyDescent="0.3"/>
  <cols>
    <col min="3" max="3" width="10.5546875" bestFit="1" customWidth="1"/>
    <col min="4" max="4" width="10.88671875" customWidth="1"/>
    <col min="5" max="5" width="8.44140625" customWidth="1"/>
    <col min="6" max="6" width="6.5546875" customWidth="1"/>
    <col min="7" max="7" width="7.44140625" customWidth="1"/>
    <col min="8" max="8" width="7" customWidth="1"/>
    <col min="9" max="9" width="16.5546875" bestFit="1" customWidth="1"/>
    <col min="10" max="10" width="24.44140625" customWidth="1"/>
    <col min="11" max="11" width="12" customWidth="1"/>
    <col min="13" max="13" width="11.5546875" customWidth="1"/>
    <col min="14" max="14" width="21.44140625" customWidth="1"/>
    <col min="15" max="15" width="16.5546875" customWidth="1"/>
    <col min="16" max="16" width="20.44140625" customWidth="1"/>
    <col min="18" max="18" width="10.5546875" bestFit="1" customWidth="1"/>
    <col min="19" max="19" width="14" bestFit="1" customWidth="1"/>
    <col min="20" max="26" width="0" hidden="1" customWidth="1"/>
    <col min="28" max="28" width="13.5546875" customWidth="1"/>
    <col min="29" max="29" width="8.88671875" style="142"/>
    <col min="30" max="30" width="18.44140625" bestFit="1" customWidth="1"/>
  </cols>
  <sheetData>
    <row r="1" spans="1:40" s="41" customFormat="1" x14ac:dyDescent="0.3">
      <c r="A1" s="39"/>
      <c r="B1" s="39"/>
      <c r="C1" s="39"/>
      <c r="D1" s="39"/>
      <c r="E1" s="39"/>
      <c r="F1" s="40"/>
      <c r="G1" s="40"/>
      <c r="H1" s="40"/>
      <c r="J1" s="10"/>
      <c r="K1" s="42"/>
      <c r="M1" s="1"/>
      <c r="Q1" s="44"/>
      <c r="R1" s="39"/>
      <c r="T1" s="102"/>
      <c r="U1" s="102"/>
      <c r="V1" s="102"/>
      <c r="W1" s="102"/>
      <c r="X1" s="106"/>
      <c r="AA1" s="39"/>
      <c r="AC1" s="39"/>
      <c r="AD1" s="43"/>
      <c r="AE1" s="39"/>
    </row>
    <row r="2" spans="1:40" s="113" customFormat="1" ht="45.1" x14ac:dyDescent="0.3">
      <c r="A2" s="113" t="s">
        <v>127</v>
      </c>
      <c r="B2" s="1031" t="s">
        <v>149</v>
      </c>
      <c r="C2" s="1031" t="s">
        <v>150</v>
      </c>
      <c r="D2" s="1031" t="s">
        <v>151</v>
      </c>
      <c r="E2" s="1031" t="s">
        <v>128</v>
      </c>
      <c r="F2" s="1043" t="s">
        <v>138</v>
      </c>
      <c r="G2" s="1044"/>
      <c r="H2" s="1045"/>
      <c r="I2" s="1035" t="s">
        <v>137</v>
      </c>
      <c r="J2" s="114" t="s">
        <v>428</v>
      </c>
      <c r="K2" s="1029" t="s">
        <v>207</v>
      </c>
      <c r="L2" s="1030"/>
      <c r="M2" s="1031" t="s">
        <v>248</v>
      </c>
      <c r="N2" s="1035" t="s">
        <v>129</v>
      </c>
      <c r="O2" s="1035" t="s">
        <v>133</v>
      </c>
      <c r="P2" s="1031" t="s">
        <v>148</v>
      </c>
      <c r="Q2" s="1035" t="s">
        <v>136</v>
      </c>
      <c r="R2" s="1035"/>
      <c r="S2" s="1031" t="s">
        <v>180</v>
      </c>
      <c r="T2" s="1041" t="s">
        <v>412</v>
      </c>
      <c r="U2" s="115" t="s">
        <v>409</v>
      </c>
      <c r="V2" s="115" t="s">
        <v>341</v>
      </c>
      <c r="W2" s="115" t="s">
        <v>410</v>
      </c>
      <c r="X2" s="116" t="s">
        <v>411</v>
      </c>
      <c r="Y2" s="117" t="s">
        <v>331</v>
      </c>
      <c r="Z2" s="118" t="s">
        <v>343</v>
      </c>
      <c r="AA2" s="1039" t="s">
        <v>336</v>
      </c>
      <c r="AB2" s="1033" t="s">
        <v>337</v>
      </c>
      <c r="AC2" s="1035" t="s">
        <v>130</v>
      </c>
      <c r="AD2" s="1037" t="s">
        <v>131</v>
      </c>
      <c r="AE2" s="1035" t="s">
        <v>132</v>
      </c>
      <c r="AF2" s="1029" t="s">
        <v>142</v>
      </c>
      <c r="AG2" s="1030"/>
      <c r="AH2" s="1029" t="s">
        <v>145</v>
      </c>
      <c r="AI2" s="1030"/>
      <c r="AJ2" s="113" t="s">
        <v>250</v>
      </c>
      <c r="AK2" s="113" t="s">
        <v>417</v>
      </c>
      <c r="AL2" s="113" t="s">
        <v>418</v>
      </c>
      <c r="AM2" s="113" t="s">
        <v>419</v>
      </c>
      <c r="AN2" s="113" t="s">
        <v>422</v>
      </c>
    </row>
    <row r="3" spans="1:40" s="119" customFormat="1" ht="30.7" thickBot="1" x14ac:dyDescent="0.35">
      <c r="A3" s="119" t="s">
        <v>413</v>
      </c>
      <c r="B3" s="1032"/>
      <c r="C3" s="1032"/>
      <c r="D3" s="1032"/>
      <c r="E3" s="1032"/>
      <c r="F3" s="120" t="s">
        <v>139</v>
      </c>
      <c r="G3" s="120" t="s">
        <v>140</v>
      </c>
      <c r="H3" s="120" t="s">
        <v>141</v>
      </c>
      <c r="I3" s="1036"/>
      <c r="J3" s="121"/>
      <c r="K3" s="122"/>
      <c r="L3" s="119" t="s">
        <v>208</v>
      </c>
      <c r="M3" s="1032"/>
      <c r="N3" s="1036"/>
      <c r="O3" s="1036"/>
      <c r="P3" s="1032"/>
      <c r="Q3" s="127" t="s">
        <v>135</v>
      </c>
      <c r="R3" s="119" t="s">
        <v>134</v>
      </c>
      <c r="S3" s="1032"/>
      <c r="T3" s="1042"/>
      <c r="U3" s="123"/>
      <c r="V3" s="123"/>
      <c r="W3" s="123"/>
      <c r="X3" s="124"/>
      <c r="Y3" s="125"/>
      <c r="Z3" s="126"/>
      <c r="AA3" s="1040"/>
      <c r="AB3" s="1034"/>
      <c r="AC3" s="1036"/>
      <c r="AD3" s="1038"/>
      <c r="AE3" s="1036"/>
      <c r="AF3" s="119" t="s">
        <v>144</v>
      </c>
      <c r="AG3" s="119" t="s">
        <v>143</v>
      </c>
      <c r="AH3" s="119" t="s">
        <v>146</v>
      </c>
      <c r="AI3" s="119" t="s">
        <v>147</v>
      </c>
    </row>
    <row r="4" spans="1:40" s="133" customFormat="1" ht="30.7" thickTop="1" x14ac:dyDescent="0.3">
      <c r="A4" s="131">
        <v>1</v>
      </c>
      <c r="B4" s="131">
        <v>16</v>
      </c>
      <c r="C4" s="135">
        <v>40787</v>
      </c>
      <c r="D4" s="135">
        <v>43110</v>
      </c>
      <c r="E4" s="131">
        <v>101221</v>
      </c>
      <c r="F4" s="132" t="s">
        <v>186</v>
      </c>
      <c r="G4" s="132" t="s">
        <v>175</v>
      </c>
      <c r="H4" s="132" t="s">
        <v>210</v>
      </c>
      <c r="I4" s="133" t="s">
        <v>429</v>
      </c>
      <c r="J4" s="134" t="s">
        <v>277</v>
      </c>
      <c r="K4" s="135"/>
      <c r="L4" s="136"/>
      <c r="M4" s="133" t="s">
        <v>158</v>
      </c>
      <c r="N4" s="133" t="s">
        <v>20</v>
      </c>
      <c r="O4" s="133" t="s">
        <v>152</v>
      </c>
      <c r="Q4" s="140" t="s">
        <v>432</v>
      </c>
      <c r="R4" s="135">
        <v>40787</v>
      </c>
      <c r="S4" s="139">
        <f>D4</f>
        <v>43110</v>
      </c>
      <c r="T4" s="137"/>
      <c r="U4" s="137"/>
      <c r="V4" s="137"/>
      <c r="W4" s="137"/>
      <c r="X4" s="138"/>
      <c r="AA4" s="131" t="s">
        <v>342</v>
      </c>
      <c r="AB4" s="131" t="s">
        <v>340</v>
      </c>
      <c r="AC4" s="131" t="s">
        <v>3</v>
      </c>
      <c r="AD4" s="139">
        <v>42487</v>
      </c>
      <c r="AE4" s="131">
        <f ca="1">DATEDIF(AD4,TODAY(),"y")</f>
        <v>7</v>
      </c>
    </row>
    <row r="5" spans="1:40" s="12" customFormat="1" ht="30.05" x14ac:dyDescent="0.3">
      <c r="A5" s="14"/>
      <c r="B5" s="14"/>
      <c r="C5" s="14"/>
      <c r="D5" s="14"/>
      <c r="E5" s="14"/>
      <c r="F5" s="15"/>
      <c r="G5" s="15"/>
      <c r="H5" s="15"/>
      <c r="I5" s="16" t="s">
        <v>430</v>
      </c>
      <c r="J5" s="16"/>
      <c r="K5" s="14"/>
      <c r="L5" s="16"/>
      <c r="M5" s="12" t="s">
        <v>431</v>
      </c>
      <c r="P5" s="12" t="s">
        <v>15</v>
      </c>
      <c r="Q5" s="30"/>
      <c r="R5" s="22"/>
      <c r="T5" s="97"/>
      <c r="U5" s="97"/>
      <c r="V5" s="97"/>
      <c r="W5" s="97"/>
      <c r="X5" s="104"/>
      <c r="AA5" s="130"/>
      <c r="AB5" s="130"/>
      <c r="AC5" s="128"/>
      <c r="AD5" s="37"/>
      <c r="AE5" s="22"/>
    </row>
    <row r="6" spans="1:40" s="24" customFormat="1" ht="15.65" thickBot="1" x14ac:dyDescent="0.35">
      <c r="A6" s="34"/>
      <c r="B6" s="34"/>
      <c r="C6" s="34"/>
      <c r="D6" s="34"/>
      <c r="E6" s="34"/>
      <c r="F6" s="143"/>
      <c r="G6" s="143"/>
      <c r="H6" s="143"/>
      <c r="I6" s="25" t="s">
        <v>43</v>
      </c>
      <c r="J6" s="25"/>
      <c r="K6" s="144"/>
      <c r="L6" s="25"/>
      <c r="N6" s="145"/>
      <c r="O6" s="145"/>
      <c r="P6" s="145"/>
      <c r="Q6" s="32"/>
      <c r="R6" s="33"/>
      <c r="T6" s="146"/>
      <c r="U6" s="146"/>
      <c r="V6" s="146"/>
      <c r="W6" s="146"/>
      <c r="X6" s="105"/>
      <c r="Y6" s="145"/>
      <c r="Z6" s="145"/>
      <c r="AA6" s="34"/>
      <c r="AB6" s="25"/>
      <c r="AC6" s="34"/>
      <c r="AD6" s="38"/>
      <c r="AE6" s="33"/>
    </row>
    <row r="7" spans="1:40" s="133" customFormat="1" ht="30.7" thickTop="1" x14ac:dyDescent="0.3">
      <c r="A7" s="131">
        <v>2</v>
      </c>
      <c r="B7" s="131">
        <v>38</v>
      </c>
      <c r="C7" s="135">
        <v>41512</v>
      </c>
      <c r="D7" s="135">
        <v>43325</v>
      </c>
      <c r="E7" s="131">
        <v>101225</v>
      </c>
      <c r="F7" s="132" t="s">
        <v>217</v>
      </c>
      <c r="G7" s="132" t="s">
        <v>157</v>
      </c>
      <c r="H7" s="132" t="s">
        <v>190</v>
      </c>
      <c r="I7" s="133" t="s">
        <v>423</v>
      </c>
      <c r="J7" s="134" t="s">
        <v>425</v>
      </c>
      <c r="K7" s="135">
        <v>21094</v>
      </c>
      <c r="L7" s="136">
        <f ca="1">DATEDIF(K7,TODAY(),"y")</f>
        <v>66</v>
      </c>
      <c r="M7" s="133" t="s">
        <v>158</v>
      </c>
      <c r="N7" s="133" t="s">
        <v>15</v>
      </c>
      <c r="O7" s="133" t="s">
        <v>152</v>
      </c>
      <c r="Q7" s="140" t="s">
        <v>427</v>
      </c>
      <c r="R7" s="135">
        <v>41512</v>
      </c>
      <c r="S7" s="139">
        <f>D7</f>
        <v>43325</v>
      </c>
      <c r="T7" s="137"/>
      <c r="U7" s="137"/>
      <c r="V7" s="137"/>
      <c r="W7" s="137"/>
      <c r="X7" s="138"/>
      <c r="AA7" s="131" t="s">
        <v>342</v>
      </c>
      <c r="AB7" s="131" t="s">
        <v>340</v>
      </c>
      <c r="AC7" s="131" t="s">
        <v>3</v>
      </c>
      <c r="AD7" s="139">
        <v>42816</v>
      </c>
      <c r="AE7" s="141">
        <f ca="1">DATEDIF(AD7,TODAY(),"y")</f>
        <v>6</v>
      </c>
    </row>
    <row r="8" spans="1:40" s="17" customFormat="1" ht="30.05" x14ac:dyDescent="0.3">
      <c r="A8" s="18"/>
      <c r="B8" s="18"/>
      <c r="C8" s="18"/>
      <c r="D8" s="18"/>
      <c r="E8" s="18"/>
      <c r="F8" s="19"/>
      <c r="G8" s="19"/>
      <c r="H8" s="19"/>
      <c r="I8" s="20" t="s">
        <v>24</v>
      </c>
      <c r="J8" s="20"/>
      <c r="K8" s="28"/>
      <c r="L8" s="20"/>
      <c r="M8" s="26" t="s">
        <v>426</v>
      </c>
      <c r="O8" s="21"/>
      <c r="P8" s="21"/>
      <c r="Q8" s="31"/>
      <c r="R8" s="23"/>
      <c r="T8" s="101"/>
      <c r="U8" s="101"/>
      <c r="V8" s="101"/>
      <c r="W8" s="101"/>
      <c r="X8" s="104"/>
      <c r="Y8" s="21"/>
      <c r="Z8" s="21"/>
      <c r="AA8" s="129"/>
      <c r="AB8" s="129"/>
      <c r="AC8" s="14"/>
      <c r="AD8" s="37"/>
      <c r="AE8" s="45"/>
    </row>
    <row r="9" spans="1:40" s="3" customFormat="1" ht="15.65" thickBot="1" x14ac:dyDescent="0.35">
      <c r="A9" s="6"/>
      <c r="B9" s="6"/>
      <c r="C9" s="6"/>
      <c r="D9" s="6"/>
      <c r="E9" s="6"/>
      <c r="F9" s="8"/>
      <c r="G9" s="8"/>
      <c r="H9" s="8"/>
      <c r="I9" s="7" t="s">
        <v>424</v>
      </c>
      <c r="J9" s="7"/>
      <c r="K9" s="27"/>
      <c r="L9" s="7"/>
      <c r="N9" s="11"/>
      <c r="O9" s="11"/>
      <c r="P9" s="11"/>
      <c r="Q9" s="29"/>
      <c r="R9" s="13"/>
      <c r="T9" s="100"/>
      <c r="U9" s="100"/>
      <c r="V9" s="100"/>
      <c r="W9" s="100"/>
      <c r="X9" s="103"/>
      <c r="Y9" s="11"/>
      <c r="Z9" s="11"/>
      <c r="AA9" s="6"/>
      <c r="AB9" s="7"/>
      <c r="AC9" s="4"/>
      <c r="AD9" s="36"/>
      <c r="AE9" s="13"/>
    </row>
    <row r="10" spans="1:40" s="133" customFormat="1" ht="30.7" thickTop="1" x14ac:dyDescent="0.3">
      <c r="A10" s="131">
        <v>3</v>
      </c>
      <c r="B10" s="131">
        <v>17</v>
      </c>
      <c r="C10" s="135">
        <v>37349</v>
      </c>
      <c r="D10" s="135">
        <v>43333</v>
      </c>
      <c r="E10" s="131">
        <v>101313</v>
      </c>
      <c r="F10" s="132" t="s">
        <v>181</v>
      </c>
      <c r="G10" s="132" t="s">
        <v>182</v>
      </c>
      <c r="H10" s="132" t="s">
        <v>183</v>
      </c>
      <c r="I10" s="133" t="s">
        <v>80</v>
      </c>
      <c r="J10" s="134" t="s">
        <v>307</v>
      </c>
      <c r="K10" s="135">
        <v>27462</v>
      </c>
      <c r="L10" s="136">
        <f ca="1">DATEDIF(K10,TODAY(),"y")</f>
        <v>48</v>
      </c>
      <c r="M10" s="133" t="s">
        <v>184</v>
      </c>
      <c r="N10" s="133" t="s">
        <v>20</v>
      </c>
      <c r="O10" s="133" t="s">
        <v>152</v>
      </c>
      <c r="Q10" s="140">
        <v>9</v>
      </c>
      <c r="R10" s="135">
        <v>37349</v>
      </c>
      <c r="S10" s="139">
        <f>D10</f>
        <v>43333</v>
      </c>
      <c r="T10" s="137"/>
      <c r="U10" s="137"/>
      <c r="V10" s="137"/>
      <c r="W10" s="137"/>
      <c r="X10" s="138"/>
      <c r="AA10" s="131" t="s">
        <v>342</v>
      </c>
      <c r="AB10" s="131" t="s">
        <v>340</v>
      </c>
      <c r="AC10" s="131" t="s">
        <v>31</v>
      </c>
      <c r="AD10" s="139">
        <v>42333</v>
      </c>
      <c r="AE10" s="141">
        <f ca="1">DATEDIF(AD10,TODAY(),"y")</f>
        <v>7</v>
      </c>
    </row>
    <row r="11" spans="1:40" s="17" customFormat="1" ht="30.05" x14ac:dyDescent="0.3">
      <c r="A11" s="18"/>
      <c r="B11" s="18"/>
      <c r="C11" s="18"/>
      <c r="D11" s="18"/>
      <c r="E11" s="18"/>
      <c r="F11" s="19"/>
      <c r="G11" s="19"/>
      <c r="H11" s="19"/>
      <c r="I11" s="20" t="s">
        <v>24</v>
      </c>
      <c r="J11" s="20"/>
      <c r="K11" s="28"/>
      <c r="L11" s="20"/>
      <c r="M11" s="26" t="s">
        <v>185</v>
      </c>
      <c r="O11" s="21"/>
      <c r="P11" s="21" t="s">
        <v>15</v>
      </c>
      <c r="Q11" s="31"/>
      <c r="R11" s="23"/>
      <c r="T11" s="101"/>
      <c r="U11" s="101"/>
      <c r="V11" s="101"/>
      <c r="W11" s="101"/>
      <c r="X11" s="104"/>
      <c r="Y11" s="21"/>
      <c r="Z11" s="21"/>
      <c r="AA11" s="129"/>
      <c r="AB11" s="129"/>
      <c r="AC11" s="14" t="s">
        <v>31</v>
      </c>
      <c r="AD11" s="37">
        <v>42816</v>
      </c>
      <c r="AE11" s="45">
        <f ca="1">DATEDIF(AD11,TODAY(),"y")</f>
        <v>6</v>
      </c>
    </row>
    <row r="12" spans="1:40" s="3" customFormat="1" ht="15.65" thickBot="1" x14ac:dyDescent="0.35">
      <c r="A12" s="6"/>
      <c r="B12" s="6"/>
      <c r="C12" s="6"/>
      <c r="D12" s="6"/>
      <c r="E12" s="6"/>
      <c r="F12" s="8"/>
      <c r="G12" s="8"/>
      <c r="H12" s="8"/>
      <c r="I12" s="7" t="s">
        <v>10</v>
      </c>
      <c r="J12" s="7"/>
      <c r="K12" s="27"/>
      <c r="L12" s="7"/>
      <c r="N12" s="11"/>
      <c r="O12" s="11"/>
      <c r="P12" s="11"/>
      <c r="Q12" s="29"/>
      <c r="R12" s="13"/>
      <c r="T12" s="100"/>
      <c r="U12" s="100"/>
      <c r="V12" s="100"/>
      <c r="W12" s="100"/>
      <c r="X12" s="103"/>
      <c r="Y12" s="11"/>
      <c r="Z12" s="11"/>
      <c r="AA12" s="6"/>
      <c r="AB12" s="7"/>
      <c r="AC12" s="4"/>
      <c r="AD12" s="36"/>
      <c r="AE12" s="13"/>
    </row>
    <row r="13" spans="1:40" s="133" customFormat="1" ht="30.7" thickTop="1" x14ac:dyDescent="0.3">
      <c r="A13" s="131">
        <v>4</v>
      </c>
      <c r="B13" s="131">
        <v>19</v>
      </c>
      <c r="C13" s="135">
        <v>41519</v>
      </c>
      <c r="D13" s="135">
        <v>43336</v>
      </c>
      <c r="E13" s="131">
        <v>101208</v>
      </c>
      <c r="F13" s="132" t="s">
        <v>156</v>
      </c>
      <c r="G13" s="132" t="s">
        <v>175</v>
      </c>
      <c r="H13" s="132" t="s">
        <v>190</v>
      </c>
      <c r="I13" s="133" t="s">
        <v>11</v>
      </c>
      <c r="J13" s="134" t="s">
        <v>275</v>
      </c>
      <c r="K13" s="135">
        <v>21636</v>
      </c>
      <c r="L13" s="136">
        <f ca="1">DATEDIF(K13,TODAY(),"y")</f>
        <v>64</v>
      </c>
      <c r="M13" s="133" t="s">
        <v>218</v>
      </c>
      <c r="N13" s="133" t="s">
        <v>12</v>
      </c>
      <c r="O13" s="133" t="s">
        <v>152</v>
      </c>
      <c r="Q13" s="140" t="s">
        <v>220</v>
      </c>
      <c r="R13" s="135">
        <v>41519</v>
      </c>
      <c r="S13" s="139">
        <f>D13</f>
        <v>43336</v>
      </c>
      <c r="T13" s="137"/>
      <c r="U13" s="137"/>
      <c r="V13" s="137"/>
      <c r="W13" s="137"/>
      <c r="X13" s="138"/>
      <c r="AA13" s="131" t="s">
        <v>339</v>
      </c>
      <c r="AB13" s="133" t="s">
        <v>340</v>
      </c>
      <c r="AC13" s="131" t="s">
        <v>3</v>
      </c>
      <c r="AD13" s="139">
        <v>42088</v>
      </c>
      <c r="AE13" s="131">
        <f ca="1">DATEDIF(AD13,TODAY(),"y")</f>
        <v>8</v>
      </c>
    </row>
    <row r="14" spans="1:40" s="12" customFormat="1" ht="30.05" x14ac:dyDescent="0.3">
      <c r="A14" s="22"/>
      <c r="B14" s="22"/>
      <c r="C14" s="22"/>
      <c r="D14" s="22"/>
      <c r="E14" s="22"/>
      <c r="F14" s="15"/>
      <c r="G14" s="15"/>
      <c r="H14" s="15"/>
      <c r="I14" s="16" t="s">
        <v>13</v>
      </c>
      <c r="J14" s="16"/>
      <c r="K14" s="14"/>
      <c r="L14" s="16"/>
      <c r="M14" s="12" t="s">
        <v>219</v>
      </c>
      <c r="P14" s="5" t="s">
        <v>15</v>
      </c>
      <c r="Q14" s="30"/>
      <c r="R14" s="22"/>
      <c r="T14" s="99"/>
      <c r="U14" s="99"/>
      <c r="V14" s="99"/>
      <c r="W14" s="99"/>
      <c r="X14" s="104"/>
      <c r="AA14" s="22"/>
      <c r="AB14" s="16"/>
      <c r="AC14" s="22"/>
      <c r="AD14" s="37"/>
      <c r="AE14" s="22"/>
    </row>
    <row r="15" spans="1:40" s="3" customFormat="1" ht="15.65" thickBot="1" x14ac:dyDescent="0.35">
      <c r="A15" s="6"/>
      <c r="B15" s="6"/>
      <c r="C15" s="6"/>
      <c r="D15" s="6"/>
      <c r="E15" s="6"/>
      <c r="F15" s="8"/>
      <c r="G15" s="8"/>
      <c r="H15" s="8"/>
      <c r="I15" s="2" t="s">
        <v>14</v>
      </c>
      <c r="J15" s="2"/>
      <c r="K15" s="9"/>
      <c r="L15" s="2"/>
      <c r="O15" s="5"/>
      <c r="P15" s="5"/>
      <c r="Q15" s="29"/>
      <c r="R15" s="13"/>
      <c r="T15" s="98"/>
      <c r="U15" s="98"/>
      <c r="V15" s="98"/>
      <c r="W15" s="98"/>
      <c r="X15" s="103"/>
      <c r="Y15" s="5"/>
      <c r="Z15" s="5"/>
      <c r="AA15" s="4"/>
      <c r="AB15" s="2"/>
      <c r="AC15" s="4"/>
      <c r="AD15" s="36"/>
      <c r="AE15" s="13"/>
    </row>
    <row r="16" spans="1:40" s="133" customFormat="1" ht="30.7" thickTop="1" x14ac:dyDescent="0.3">
      <c r="A16" s="131">
        <v>5</v>
      </c>
      <c r="B16" s="131">
        <v>21</v>
      </c>
      <c r="C16" s="135">
        <v>37410</v>
      </c>
      <c r="D16" s="135">
        <v>43336</v>
      </c>
      <c r="E16" s="131">
        <v>101210</v>
      </c>
      <c r="F16" s="132" t="s">
        <v>186</v>
      </c>
      <c r="G16" s="132" t="s">
        <v>175</v>
      </c>
      <c r="H16" s="132" t="s">
        <v>202</v>
      </c>
      <c r="I16" s="133" t="s">
        <v>19</v>
      </c>
      <c r="J16" s="134" t="s">
        <v>277</v>
      </c>
      <c r="K16" s="135">
        <v>24157</v>
      </c>
      <c r="L16" s="136">
        <f ca="1">DATEDIF(K16,TODAY(),"y")</f>
        <v>57</v>
      </c>
      <c r="M16" s="133" t="s">
        <v>203</v>
      </c>
      <c r="N16" s="133" t="s">
        <v>20</v>
      </c>
      <c r="O16" s="133" t="s">
        <v>152</v>
      </c>
      <c r="Q16" s="140" t="s">
        <v>205</v>
      </c>
      <c r="R16" s="135">
        <v>40422</v>
      </c>
      <c r="S16" s="139">
        <f>D16</f>
        <v>43336</v>
      </c>
      <c r="T16" s="137"/>
      <c r="U16" s="137"/>
      <c r="V16" s="137"/>
      <c r="W16" s="137"/>
      <c r="X16" s="138"/>
      <c r="AA16" s="131" t="s">
        <v>339</v>
      </c>
      <c r="AB16" s="133" t="s">
        <v>340</v>
      </c>
      <c r="AC16" s="131" t="s">
        <v>3</v>
      </c>
      <c r="AD16" s="139">
        <v>41843</v>
      </c>
      <c r="AE16" s="131">
        <f ca="1">DATEDIF(AD16,TODAY(),"y")</f>
        <v>9</v>
      </c>
    </row>
    <row r="17" spans="1:31" s="12" customFormat="1" ht="30.05" x14ac:dyDescent="0.3">
      <c r="A17" s="14"/>
      <c r="B17" s="14"/>
      <c r="C17" s="14"/>
      <c r="D17" s="14"/>
      <c r="E17" s="14"/>
      <c r="F17" s="15"/>
      <c r="G17" s="15"/>
      <c r="H17" s="15"/>
      <c r="I17" s="16" t="s">
        <v>21</v>
      </c>
      <c r="J17" s="16"/>
      <c r="K17" s="14"/>
      <c r="L17" s="16"/>
      <c r="M17" s="12" t="s">
        <v>204</v>
      </c>
      <c r="P17" s="12" t="s">
        <v>15</v>
      </c>
      <c r="Q17" s="30"/>
      <c r="R17" s="22"/>
      <c r="T17" s="97"/>
      <c r="U17" s="97"/>
      <c r="V17" s="97"/>
      <c r="W17" s="97"/>
      <c r="X17" s="104"/>
      <c r="AA17" s="130"/>
      <c r="AB17" s="130"/>
      <c r="AC17" s="128" t="s">
        <v>3</v>
      </c>
      <c r="AD17" s="37">
        <v>42816</v>
      </c>
      <c r="AE17" s="22">
        <f ca="1">DATEDIF(AD17,TODAY(),"y")</f>
        <v>6</v>
      </c>
    </row>
    <row r="18" spans="1:31" s="24" customFormat="1" ht="15.65" thickBot="1" x14ac:dyDescent="0.35">
      <c r="A18" s="34"/>
      <c r="B18" s="34"/>
      <c r="C18" s="34"/>
      <c r="D18" s="34"/>
      <c r="E18" s="34"/>
      <c r="F18" s="143"/>
      <c r="G18" s="143"/>
      <c r="H18" s="143"/>
      <c r="I18" s="25" t="s">
        <v>22</v>
      </c>
      <c r="J18" s="25"/>
      <c r="K18" s="144"/>
      <c r="L18" s="25"/>
      <c r="N18" s="145"/>
      <c r="O18" s="145"/>
      <c r="P18" s="145"/>
      <c r="Q18" s="32"/>
      <c r="R18" s="33"/>
      <c r="T18" s="146"/>
      <c r="U18" s="146"/>
      <c r="V18" s="146"/>
      <c r="W18" s="146"/>
      <c r="X18" s="105"/>
      <c r="Y18" s="145"/>
      <c r="Z18" s="145"/>
      <c r="AA18" s="34"/>
      <c r="AB18" s="25"/>
      <c r="AC18" s="34"/>
      <c r="AD18" s="38"/>
      <c r="AE18" s="33"/>
    </row>
    <row r="19" spans="1:31" ht="15.65" thickTop="1" x14ac:dyDescent="0.3"/>
  </sheetData>
  <autoFilter ref="A3:AN18"/>
  <mergeCells count="21">
    <mergeCell ref="I2:I3"/>
    <mergeCell ref="B2:B3"/>
    <mergeCell ref="C2:C3"/>
    <mergeCell ref="D2:D3"/>
    <mergeCell ref="E2:E3"/>
    <mergeCell ref="F2:H2"/>
    <mergeCell ref="K2:L2"/>
    <mergeCell ref="N2:N3"/>
    <mergeCell ref="O2:O3"/>
    <mergeCell ref="P2:P3"/>
    <mergeCell ref="T2:T3"/>
    <mergeCell ref="AF2:AG2"/>
    <mergeCell ref="AH2:AI2"/>
    <mergeCell ref="M2:M3"/>
    <mergeCell ref="AB2:AB3"/>
    <mergeCell ref="AC2:AC3"/>
    <mergeCell ref="AD2:AD3"/>
    <mergeCell ref="AE2:AE3"/>
    <mergeCell ref="Q2:R2"/>
    <mergeCell ref="S2:S3"/>
    <mergeCell ref="AA2:AA3"/>
  </mergeCells>
  <dataValidations count="126">
    <dataValidation type="date" operator="greaterThan" allowBlank="1" showInputMessage="1" showErrorMessage="1" sqref="IO17:IP17">
      <formula1>1</formula1>
    </dataValidation>
    <dataValidation type="date" operator="greaterThan" allowBlank="1" showInputMessage="1" showErrorMessage="1" sqref="SK17:SL17">
      <formula1>1</formula1>
    </dataValidation>
    <dataValidation type="date" operator="greaterThan" allowBlank="1" showInputMessage="1" showErrorMessage="1" sqref="ACG17:ACH17">
      <formula1>1</formula1>
    </dataValidation>
    <dataValidation type="date" operator="greaterThan" allowBlank="1" showInputMessage="1" showErrorMessage="1" sqref="AMC17:AMD17">
      <formula1>1</formula1>
    </dataValidation>
    <dataValidation type="date" operator="greaterThan" allowBlank="1" showInputMessage="1" showErrorMessage="1" sqref="AVY17:AVZ17">
      <formula1>1</formula1>
    </dataValidation>
    <dataValidation type="date" operator="greaterThan" allowBlank="1" showInputMessage="1" showErrorMessage="1" sqref="BFU17:BFV17">
      <formula1>1</formula1>
    </dataValidation>
    <dataValidation type="date" operator="greaterThan" allowBlank="1" showInputMessage="1" showErrorMessage="1" sqref="BPQ17:BPR17">
      <formula1>1</formula1>
    </dataValidation>
    <dataValidation type="date" operator="greaterThan" allowBlank="1" showInputMessage="1" showErrorMessage="1" sqref="BZM17:BZN17">
      <formula1>1</formula1>
    </dataValidation>
    <dataValidation type="date" operator="greaterThan" allowBlank="1" showInputMessage="1" showErrorMessage="1" sqref="CJI17:CJJ17">
      <formula1>1</formula1>
    </dataValidation>
    <dataValidation type="date" operator="greaterThan" allowBlank="1" showInputMessage="1" showErrorMessage="1" sqref="CTE17:CTF17">
      <formula1>1</formula1>
    </dataValidation>
    <dataValidation type="date" operator="greaterThan" allowBlank="1" showInputMessage="1" showErrorMessage="1" sqref="DDA17:DDB17">
      <formula1>1</formula1>
    </dataValidation>
    <dataValidation type="date" operator="greaterThan" allowBlank="1" showInputMessage="1" showErrorMessage="1" sqref="DMW17:DMX17">
      <formula1>1</formula1>
    </dataValidation>
    <dataValidation type="date" operator="greaterThan" allowBlank="1" showInputMessage="1" showErrorMessage="1" sqref="DWS17:DWT17">
      <formula1>1</formula1>
    </dataValidation>
    <dataValidation type="date" operator="greaterThan" allowBlank="1" showInputMessage="1" showErrorMessage="1" sqref="EGO17:EGP17">
      <formula1>1</formula1>
    </dataValidation>
    <dataValidation type="date" operator="greaterThan" allowBlank="1" showInputMessage="1" showErrorMessage="1" sqref="EQK17:EQL17">
      <formula1>1</formula1>
    </dataValidation>
    <dataValidation type="date" operator="greaterThan" allowBlank="1" showInputMessage="1" showErrorMessage="1" sqref="FAG17:FAH17">
      <formula1>1</formula1>
    </dataValidation>
    <dataValidation type="date" operator="greaterThan" allowBlank="1" showInputMessage="1" showErrorMessage="1" sqref="FKC17:FKD17">
      <formula1>1</formula1>
    </dataValidation>
    <dataValidation type="date" operator="greaterThan" allowBlank="1" showInputMessage="1" showErrorMessage="1" sqref="FTY17:FTZ17">
      <formula1>1</formula1>
    </dataValidation>
    <dataValidation type="date" operator="greaterThan" allowBlank="1" showInputMessage="1" showErrorMessage="1" sqref="GDU17:GDV17">
      <formula1>1</formula1>
    </dataValidation>
    <dataValidation type="date" operator="greaterThan" allowBlank="1" showInputMessage="1" showErrorMessage="1" sqref="GNQ17:GNR17">
      <formula1>1</formula1>
    </dataValidation>
    <dataValidation type="date" operator="greaterThan" allowBlank="1" showInputMessage="1" showErrorMessage="1" sqref="GXM17:GXN17">
      <formula1>1</formula1>
    </dataValidation>
    <dataValidation type="date" operator="greaterThan" allowBlank="1" showInputMessage="1" showErrorMessage="1" sqref="HHI17:HHJ17">
      <formula1>1</formula1>
    </dataValidation>
    <dataValidation type="date" operator="greaterThan" allowBlank="1" showInputMessage="1" showErrorMessage="1" sqref="HRE17:HRF17">
      <formula1>1</formula1>
    </dataValidation>
    <dataValidation type="date" operator="greaterThan" allowBlank="1" showInputMessage="1" showErrorMessage="1" sqref="IBA17:IBB17">
      <formula1>1</formula1>
    </dataValidation>
    <dataValidation type="date" operator="greaterThan" allowBlank="1" showInputMessage="1" showErrorMessage="1" sqref="IKW17:IKX17">
      <formula1>1</formula1>
    </dataValidation>
    <dataValidation type="date" operator="greaterThan" allowBlank="1" showInputMessage="1" showErrorMessage="1" sqref="IUS17:IUT17">
      <formula1>1</formula1>
    </dataValidation>
    <dataValidation type="date" operator="greaterThan" allowBlank="1" showInputMessage="1" showErrorMessage="1" sqref="JEO17:JEP17">
      <formula1>1</formula1>
    </dataValidation>
    <dataValidation type="date" operator="greaterThan" allowBlank="1" showInputMessage="1" showErrorMessage="1" sqref="JOK17:JOL17">
      <formula1>1</formula1>
    </dataValidation>
    <dataValidation type="date" operator="greaterThan" allowBlank="1" showInputMessage="1" showErrorMessage="1" sqref="JYG17:JYH17">
      <formula1>1</formula1>
    </dataValidation>
    <dataValidation type="date" operator="greaterThan" allowBlank="1" showInputMessage="1" showErrorMessage="1" sqref="KIC17:KID17">
      <formula1>1</formula1>
    </dataValidation>
    <dataValidation type="date" operator="greaterThan" allowBlank="1" showInputMessage="1" showErrorMessage="1" sqref="KRY17:KRZ17">
      <formula1>1</formula1>
    </dataValidation>
    <dataValidation type="date" operator="greaterThan" allowBlank="1" showInputMessage="1" showErrorMessage="1" sqref="LBU17:LBV17">
      <formula1>1</formula1>
    </dataValidation>
    <dataValidation type="date" operator="greaterThan" allowBlank="1" showInputMessage="1" showErrorMessage="1" sqref="LLQ17:LLR17">
      <formula1>1</formula1>
    </dataValidation>
    <dataValidation type="date" operator="greaterThan" allowBlank="1" showInputMessage="1" showErrorMessage="1" sqref="LVM17:LVN17">
      <formula1>1</formula1>
    </dataValidation>
    <dataValidation type="date" operator="greaterThan" allowBlank="1" showInputMessage="1" showErrorMessage="1" sqref="MFI17:MFJ17">
      <formula1>1</formula1>
    </dataValidation>
    <dataValidation type="date" operator="greaterThan" allowBlank="1" showInputMessage="1" showErrorMessage="1" sqref="MPE17:MPF17">
      <formula1>1</formula1>
    </dataValidation>
    <dataValidation type="date" operator="greaterThan" allowBlank="1" showInputMessage="1" showErrorMessage="1" sqref="MZA17:MZB17">
      <formula1>1</formula1>
    </dataValidation>
    <dataValidation type="date" operator="greaterThan" allowBlank="1" showInputMessage="1" showErrorMessage="1" sqref="NIW17:NIX17">
      <formula1>1</formula1>
    </dataValidation>
    <dataValidation type="date" operator="greaterThan" allowBlank="1" showInputMessage="1" showErrorMessage="1" sqref="NSS17:NST17">
      <formula1>1</formula1>
    </dataValidation>
    <dataValidation type="date" operator="greaterThan" allowBlank="1" showInputMessage="1" showErrorMessage="1" sqref="OCO17:OCP17">
      <formula1>1</formula1>
    </dataValidation>
    <dataValidation type="date" operator="greaterThan" allowBlank="1" showInputMessage="1" showErrorMessage="1" sqref="OMK17:OML17">
      <formula1>1</formula1>
    </dataValidation>
    <dataValidation type="date" operator="greaterThan" allowBlank="1" showInputMessage="1" showErrorMessage="1" sqref="OWG17:OWH17">
      <formula1>1</formula1>
    </dataValidation>
    <dataValidation type="date" operator="greaterThan" allowBlank="1" showInputMessage="1" showErrorMessage="1" sqref="PGC17:PGD17">
      <formula1>1</formula1>
    </dataValidation>
    <dataValidation type="date" operator="greaterThan" allowBlank="1" showInputMessage="1" showErrorMessage="1" sqref="PPY17:PPZ17">
      <formula1>1</formula1>
    </dataValidation>
    <dataValidation type="date" operator="greaterThan" allowBlank="1" showInputMessage="1" showErrorMessage="1" sqref="PZU17:PZV17">
      <formula1>1</formula1>
    </dataValidation>
    <dataValidation type="date" operator="greaterThan" allowBlank="1" showInputMessage="1" showErrorMessage="1" sqref="QJQ17:QJR17">
      <formula1>1</formula1>
    </dataValidation>
    <dataValidation type="date" operator="greaterThan" allowBlank="1" showInputMessage="1" showErrorMessage="1" sqref="QTM17:QTN17">
      <formula1>1</formula1>
    </dataValidation>
    <dataValidation type="date" operator="greaterThan" allowBlank="1" showInputMessage="1" showErrorMessage="1" sqref="RDI17:RDJ17">
      <formula1>1</formula1>
    </dataValidation>
    <dataValidation type="date" operator="greaterThan" allowBlank="1" showInputMessage="1" showErrorMessage="1" sqref="RNE17:RNF17">
      <formula1>1</formula1>
    </dataValidation>
    <dataValidation type="date" operator="greaterThan" allowBlank="1" showInputMessage="1" showErrorMessage="1" sqref="RXA17:RXB17">
      <formula1>1</formula1>
    </dataValidation>
    <dataValidation type="date" operator="greaterThan" allowBlank="1" showInputMessage="1" showErrorMessage="1" sqref="SGW17:SGX17">
      <formula1>1</formula1>
    </dataValidation>
    <dataValidation type="date" operator="greaterThan" allowBlank="1" showInputMessage="1" showErrorMessage="1" sqref="SQS17:SQT17">
      <formula1>1</formula1>
    </dataValidation>
    <dataValidation type="date" operator="greaterThan" allowBlank="1" showInputMessage="1" showErrorMessage="1" sqref="TAO17:TAP17">
      <formula1>1</formula1>
    </dataValidation>
    <dataValidation type="date" operator="greaterThan" allowBlank="1" showInputMessage="1" showErrorMessage="1" sqref="TKK17:TKL17">
      <formula1>1</formula1>
    </dataValidation>
    <dataValidation type="date" operator="greaterThan" allowBlank="1" showInputMessage="1" showErrorMessage="1" sqref="TUG17:TUH17">
      <formula1>1</formula1>
    </dataValidation>
    <dataValidation type="date" operator="greaterThan" allowBlank="1" showInputMessage="1" showErrorMessage="1" sqref="UEC17:UED17">
      <formula1>1</formula1>
    </dataValidation>
    <dataValidation type="date" operator="greaterThan" allowBlank="1" showInputMessage="1" showErrorMessage="1" sqref="UNY17:UNZ17">
      <formula1>1</formula1>
    </dataValidation>
    <dataValidation type="date" operator="greaterThan" allowBlank="1" showInputMessage="1" showErrorMessage="1" sqref="UXU17:UXV17">
      <formula1>1</formula1>
    </dataValidation>
    <dataValidation type="date" operator="greaterThan" allowBlank="1" showInputMessage="1" showErrorMessage="1" sqref="VHQ17:VHR17">
      <formula1>1</formula1>
    </dataValidation>
    <dataValidation type="date" operator="greaterThan" allowBlank="1" showInputMessage="1" showErrorMessage="1" sqref="VRM17:VRN17">
      <formula1>1</formula1>
    </dataValidation>
    <dataValidation type="date" operator="greaterThan" allowBlank="1" showInputMessage="1" showErrorMessage="1" sqref="WBI17:WBJ17">
      <formula1>1</formula1>
    </dataValidation>
    <dataValidation type="date" operator="greaterThan" allowBlank="1" showInputMessage="1" showErrorMessage="1" sqref="WLE17:WLF17">
      <formula1>1</formula1>
    </dataValidation>
    <dataValidation type="date" operator="greaterThan" allowBlank="1" showInputMessage="1" showErrorMessage="1" sqref="WVA17:WVB17">
      <formula1>1</formula1>
    </dataValidation>
    <dataValidation type="date" operator="greaterThan" allowBlank="1" showInputMessage="1" showErrorMessage="1" sqref="IO5:IP5">
      <formula1>1</formula1>
    </dataValidation>
    <dataValidation type="date" operator="greaterThan" allowBlank="1" showInputMessage="1" showErrorMessage="1" sqref="SK5:SL5">
      <formula1>1</formula1>
    </dataValidation>
    <dataValidation type="date" operator="greaterThan" allowBlank="1" showInputMessage="1" showErrorMessage="1" sqref="ACG5:ACH5">
      <formula1>1</formula1>
    </dataValidation>
    <dataValidation type="date" operator="greaterThan" allowBlank="1" showInputMessage="1" showErrorMessage="1" sqref="AMC5:AMD5">
      <formula1>1</formula1>
    </dataValidation>
    <dataValidation type="date" operator="greaterThan" allowBlank="1" showInputMessage="1" showErrorMessage="1" sqref="AVY5:AVZ5">
      <formula1>1</formula1>
    </dataValidation>
    <dataValidation type="date" operator="greaterThan" allowBlank="1" showInputMessage="1" showErrorMessage="1" sqref="BFU5:BFV5">
      <formula1>1</formula1>
    </dataValidation>
    <dataValidation type="date" operator="greaterThan" allowBlank="1" showInputMessage="1" showErrorMessage="1" sqref="BPQ5:BPR5">
      <formula1>1</formula1>
    </dataValidation>
    <dataValidation type="date" operator="greaterThan" allowBlank="1" showInputMessage="1" showErrorMessage="1" sqref="BZM5:BZN5">
      <formula1>1</formula1>
    </dataValidation>
    <dataValidation type="date" operator="greaterThan" allowBlank="1" showInputMessage="1" showErrorMessage="1" sqref="CJI5:CJJ5">
      <formula1>1</formula1>
    </dataValidation>
    <dataValidation type="date" operator="greaterThan" allowBlank="1" showInputMessage="1" showErrorMessage="1" sqref="CTE5:CTF5">
      <formula1>1</formula1>
    </dataValidation>
    <dataValidation type="date" operator="greaterThan" allowBlank="1" showInputMessage="1" showErrorMessage="1" sqref="DDA5:DDB5">
      <formula1>1</formula1>
    </dataValidation>
    <dataValidation type="date" operator="greaterThan" allowBlank="1" showInputMessage="1" showErrorMessage="1" sqref="DMW5:DMX5">
      <formula1>1</formula1>
    </dataValidation>
    <dataValidation type="date" operator="greaterThan" allowBlank="1" showInputMessage="1" showErrorMessage="1" sqref="DWS5:DWT5">
      <formula1>1</formula1>
    </dataValidation>
    <dataValidation type="date" operator="greaterThan" allowBlank="1" showInputMessage="1" showErrorMessage="1" sqref="EGO5:EGP5">
      <formula1>1</formula1>
    </dataValidation>
    <dataValidation type="date" operator="greaterThan" allowBlank="1" showInputMessage="1" showErrorMessage="1" sqref="EQK5:EQL5">
      <formula1>1</formula1>
    </dataValidation>
    <dataValidation type="date" operator="greaterThan" allowBlank="1" showInputMessage="1" showErrorMessage="1" sqref="FAG5:FAH5">
      <formula1>1</formula1>
    </dataValidation>
    <dataValidation type="date" operator="greaterThan" allowBlank="1" showInputMessage="1" showErrorMessage="1" sqref="FKC5:FKD5">
      <formula1>1</formula1>
    </dataValidation>
    <dataValidation type="date" operator="greaterThan" allowBlank="1" showInputMessage="1" showErrorMessage="1" sqref="FTY5:FTZ5">
      <formula1>1</formula1>
    </dataValidation>
    <dataValidation type="date" operator="greaterThan" allowBlank="1" showInputMessage="1" showErrorMessage="1" sqref="GDU5:GDV5">
      <formula1>1</formula1>
    </dataValidation>
    <dataValidation type="date" operator="greaterThan" allowBlank="1" showInputMessage="1" showErrorMessage="1" sqref="GNQ5:GNR5">
      <formula1>1</formula1>
    </dataValidation>
    <dataValidation type="date" operator="greaterThan" allowBlank="1" showInputMessage="1" showErrorMessage="1" sqref="GXM5:GXN5">
      <formula1>1</formula1>
    </dataValidation>
    <dataValidation type="date" operator="greaterThan" allowBlank="1" showInputMessage="1" showErrorMessage="1" sqref="HHI5:HHJ5">
      <formula1>1</formula1>
    </dataValidation>
    <dataValidation type="date" operator="greaterThan" allowBlank="1" showInputMessage="1" showErrorMessage="1" sqref="HRE5:HRF5">
      <formula1>1</formula1>
    </dataValidation>
    <dataValidation type="date" operator="greaterThan" allowBlank="1" showInputMessage="1" showErrorMessage="1" sqref="IBA5:IBB5">
      <formula1>1</formula1>
    </dataValidation>
    <dataValidation type="date" operator="greaterThan" allowBlank="1" showInputMessage="1" showErrorMessage="1" sqref="IKW5:IKX5">
      <formula1>1</formula1>
    </dataValidation>
    <dataValidation type="date" operator="greaterThan" allowBlank="1" showInputMessage="1" showErrorMessage="1" sqref="IUS5:IUT5">
      <formula1>1</formula1>
    </dataValidation>
    <dataValidation type="date" operator="greaterThan" allowBlank="1" showInputMessage="1" showErrorMessage="1" sqref="JEO5:JEP5">
      <formula1>1</formula1>
    </dataValidation>
    <dataValidation type="date" operator="greaterThan" allowBlank="1" showInputMessage="1" showErrorMessage="1" sqref="JOK5:JOL5">
      <formula1>1</formula1>
    </dataValidation>
    <dataValidation type="date" operator="greaterThan" allowBlank="1" showInputMessage="1" showErrorMessage="1" sqref="JYG5:JYH5">
      <formula1>1</formula1>
    </dataValidation>
    <dataValidation type="date" operator="greaterThan" allowBlank="1" showInputMessage="1" showErrorMessage="1" sqref="KIC5:KID5">
      <formula1>1</formula1>
    </dataValidation>
    <dataValidation type="date" operator="greaterThan" allowBlank="1" showInputMessage="1" showErrorMessage="1" sqref="KRY5:KRZ5">
      <formula1>1</formula1>
    </dataValidation>
    <dataValidation type="date" operator="greaterThan" allowBlank="1" showInputMessage="1" showErrorMessage="1" sqref="LBU5:LBV5">
      <formula1>1</formula1>
    </dataValidation>
    <dataValidation type="date" operator="greaterThan" allowBlank="1" showInputMessage="1" showErrorMessage="1" sqref="LLQ5:LLR5">
      <formula1>1</formula1>
    </dataValidation>
    <dataValidation type="date" operator="greaterThan" allowBlank="1" showInputMessage="1" showErrorMessage="1" sqref="LVM5:LVN5">
      <formula1>1</formula1>
    </dataValidation>
    <dataValidation type="date" operator="greaterThan" allowBlank="1" showInputMessage="1" showErrorMessage="1" sqref="MFI5:MFJ5">
      <formula1>1</formula1>
    </dataValidation>
    <dataValidation type="date" operator="greaterThan" allowBlank="1" showInputMessage="1" showErrorMessage="1" sqref="MPE5:MPF5">
      <formula1>1</formula1>
    </dataValidation>
    <dataValidation type="date" operator="greaterThan" allowBlank="1" showInputMessage="1" showErrorMessage="1" sqref="MZA5:MZB5">
      <formula1>1</formula1>
    </dataValidation>
    <dataValidation type="date" operator="greaterThan" allowBlank="1" showInputMessage="1" showErrorMessage="1" sqref="NIW5:NIX5">
      <formula1>1</formula1>
    </dataValidation>
    <dataValidation type="date" operator="greaterThan" allowBlank="1" showInputMessage="1" showErrorMessage="1" sqref="NSS5:NST5">
      <formula1>1</formula1>
    </dataValidation>
    <dataValidation type="date" operator="greaterThan" allowBlank="1" showInputMessage="1" showErrorMessage="1" sqref="OCO5:OCP5">
      <formula1>1</formula1>
    </dataValidation>
    <dataValidation type="date" operator="greaterThan" allowBlank="1" showInputMessage="1" showErrorMessage="1" sqref="OMK5:OML5">
      <formula1>1</formula1>
    </dataValidation>
    <dataValidation type="date" operator="greaterThan" allowBlank="1" showInputMessage="1" showErrorMessage="1" sqref="OWG5:OWH5">
      <formula1>1</formula1>
    </dataValidation>
    <dataValidation type="date" operator="greaterThan" allowBlank="1" showInputMessage="1" showErrorMessage="1" sqref="PGC5:PGD5">
      <formula1>1</formula1>
    </dataValidation>
    <dataValidation type="date" operator="greaterThan" allowBlank="1" showInputMessage="1" showErrorMessage="1" sqref="PPY5:PPZ5">
      <formula1>1</formula1>
    </dataValidation>
    <dataValidation type="date" operator="greaterThan" allowBlank="1" showInputMessage="1" showErrorMessage="1" sqref="PZU5:PZV5">
      <formula1>1</formula1>
    </dataValidation>
    <dataValidation type="date" operator="greaterThan" allowBlank="1" showInputMessage="1" showErrorMessage="1" sqref="QJQ5:QJR5">
      <formula1>1</formula1>
    </dataValidation>
    <dataValidation type="date" operator="greaterThan" allowBlank="1" showInputMessage="1" showErrorMessage="1" sqref="QTM5:QTN5">
      <formula1>1</formula1>
    </dataValidation>
    <dataValidation type="date" operator="greaterThan" allowBlank="1" showInputMessage="1" showErrorMessage="1" sqref="RDI5:RDJ5">
      <formula1>1</formula1>
    </dataValidation>
    <dataValidation type="date" operator="greaterThan" allowBlank="1" showInputMessage="1" showErrorMessage="1" sqref="RNE5:RNF5">
      <formula1>1</formula1>
    </dataValidation>
    <dataValidation type="date" operator="greaterThan" allowBlank="1" showInputMessage="1" showErrorMessage="1" sqref="RXA5:RXB5">
      <formula1>1</formula1>
    </dataValidation>
    <dataValidation type="date" operator="greaterThan" allowBlank="1" showInputMessage="1" showErrorMessage="1" sqref="SGW5:SGX5">
      <formula1>1</formula1>
    </dataValidation>
    <dataValidation type="date" operator="greaterThan" allowBlank="1" showInputMessage="1" showErrorMessage="1" sqref="SQS5:SQT5">
      <formula1>1</formula1>
    </dataValidation>
    <dataValidation type="date" operator="greaterThan" allowBlank="1" showInputMessage="1" showErrorMessage="1" sqref="TAO5:TAP5">
      <formula1>1</formula1>
    </dataValidation>
    <dataValidation type="date" operator="greaterThan" allowBlank="1" showInputMessage="1" showErrorMessage="1" sqref="TKK5:TKL5">
      <formula1>1</formula1>
    </dataValidation>
    <dataValidation type="date" operator="greaterThan" allowBlank="1" showInputMessage="1" showErrorMessage="1" sqref="TUG5:TUH5">
      <formula1>1</formula1>
    </dataValidation>
    <dataValidation type="date" operator="greaterThan" allowBlank="1" showInputMessage="1" showErrorMessage="1" sqref="UEC5:UED5">
      <formula1>1</formula1>
    </dataValidation>
    <dataValidation type="date" operator="greaterThan" allowBlank="1" showInputMessage="1" showErrorMessage="1" sqref="UNY5:UNZ5">
      <formula1>1</formula1>
    </dataValidation>
    <dataValidation type="date" operator="greaterThan" allowBlank="1" showInputMessage="1" showErrorMessage="1" sqref="UXU5:UXV5">
      <formula1>1</formula1>
    </dataValidation>
    <dataValidation type="date" operator="greaterThan" allowBlank="1" showInputMessage="1" showErrorMessage="1" sqref="VHQ5:VHR5">
      <formula1>1</formula1>
    </dataValidation>
    <dataValidation type="date" operator="greaterThan" allowBlank="1" showInputMessage="1" showErrorMessage="1" sqref="VRM5:VRN5">
      <formula1>1</formula1>
    </dataValidation>
    <dataValidation type="date" operator="greaterThan" allowBlank="1" showInputMessage="1" showErrorMessage="1" sqref="WBI5:WBJ5">
      <formula1>1</formula1>
    </dataValidation>
    <dataValidation type="date" operator="greaterThan" allowBlank="1" showInputMessage="1" showErrorMessage="1" sqref="WLE5:WLF5">
      <formula1>1</formula1>
    </dataValidation>
    <dataValidation type="date" operator="greaterThan" allowBlank="1" showInputMessage="1" showErrorMessage="1" sqref="WVA5:WVB5">
      <formula1>1</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CP103"/>
  <sheetViews>
    <sheetView topLeftCell="A4" workbookViewId="0">
      <selection activeCell="D11" sqref="D11"/>
    </sheetView>
  </sheetViews>
  <sheetFormatPr defaultColWidth="8.88671875" defaultRowHeight="15.05" x14ac:dyDescent="0.3"/>
  <cols>
    <col min="1" max="1" width="4.44140625" style="149" customWidth="1"/>
    <col min="2" max="2" width="15.44140625" style="149" customWidth="1"/>
    <col min="3" max="3" width="27.44140625" style="149" customWidth="1"/>
    <col min="4" max="4" width="12.5546875" style="149" customWidth="1"/>
    <col min="5" max="5" width="17.44140625" style="149" customWidth="1"/>
    <col min="6" max="10" width="0" style="152" hidden="1" customWidth="1"/>
    <col min="11" max="94" width="8.88671875" style="152"/>
    <col min="95" max="16384" width="8.88671875" style="149"/>
  </cols>
  <sheetData>
    <row r="1" spans="1:94" ht="15.65" x14ac:dyDescent="0.3">
      <c r="A1" s="1047" t="s">
        <v>1678</v>
      </c>
      <c r="B1" s="1048"/>
      <c r="C1" s="1048"/>
      <c r="D1" s="1048"/>
      <c r="E1" s="1048"/>
    </row>
    <row r="2" spans="1:94" ht="15.65" x14ac:dyDescent="0.3">
      <c r="A2" s="1046" t="s">
        <v>634</v>
      </c>
      <c r="B2" s="1046"/>
      <c r="C2" s="1046"/>
      <c r="D2" s="1046"/>
      <c r="E2" s="1046"/>
    </row>
    <row r="3" spans="1:94" ht="15.65" x14ac:dyDescent="0.3">
      <c r="A3" s="1046" t="s">
        <v>635</v>
      </c>
      <c r="B3" s="1046"/>
      <c r="C3" s="1046"/>
      <c r="D3" s="1046"/>
      <c r="E3" s="1046"/>
    </row>
    <row r="4" spans="1:94" ht="15.65" x14ac:dyDescent="0.3">
      <c r="A4" s="167"/>
      <c r="B4" s="168"/>
      <c r="C4" s="175" t="s">
        <v>1914</v>
      </c>
      <c r="D4" s="170" t="s">
        <v>1675</v>
      </c>
      <c r="E4" s="168"/>
    </row>
    <row r="5" spans="1:94" ht="15.65" x14ac:dyDescent="0.3">
      <c r="A5" s="167"/>
      <c r="B5" s="168"/>
      <c r="C5" s="175"/>
      <c r="D5" s="170"/>
      <c r="E5" s="168"/>
    </row>
    <row r="6" spans="1:94" s="150" customFormat="1" ht="31.3" x14ac:dyDescent="0.3">
      <c r="A6" s="169" t="s">
        <v>127</v>
      </c>
      <c r="B6" s="169" t="s">
        <v>503</v>
      </c>
      <c r="C6" s="169" t="s">
        <v>474</v>
      </c>
      <c r="D6" s="169" t="s">
        <v>504</v>
      </c>
      <c r="E6" s="169" t="s">
        <v>505</v>
      </c>
      <c r="F6" s="151" t="s">
        <v>611</v>
      </c>
      <c r="G6" s="153"/>
      <c r="H6" s="153"/>
      <c r="I6" s="153"/>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3"/>
      <c r="AY6" s="153"/>
      <c r="AZ6" s="153"/>
      <c r="BA6" s="153"/>
      <c r="BB6" s="153"/>
      <c r="BC6" s="153"/>
      <c r="BD6" s="153"/>
      <c r="BE6" s="153"/>
      <c r="BF6" s="153"/>
      <c r="BG6" s="153"/>
      <c r="BH6" s="153"/>
      <c r="BI6" s="153"/>
      <c r="BJ6" s="153"/>
      <c r="BK6" s="153"/>
      <c r="BL6" s="153"/>
      <c r="BM6" s="153"/>
      <c r="BN6" s="153"/>
      <c r="BO6" s="153"/>
      <c r="BP6" s="153"/>
      <c r="BQ6" s="153"/>
      <c r="BR6" s="153"/>
      <c r="BS6" s="153"/>
      <c r="BT6" s="153"/>
      <c r="BU6" s="153"/>
      <c r="BV6" s="153"/>
      <c r="BW6" s="153"/>
      <c r="BX6" s="153"/>
      <c r="BY6" s="153"/>
      <c r="BZ6" s="153"/>
      <c r="CA6" s="153"/>
      <c r="CB6" s="153"/>
      <c r="CC6" s="153"/>
      <c r="CD6" s="153"/>
      <c r="CE6" s="153"/>
      <c r="CF6" s="153"/>
      <c r="CG6" s="153"/>
      <c r="CH6" s="153"/>
      <c r="CI6" s="153"/>
      <c r="CJ6" s="153"/>
      <c r="CK6" s="153"/>
      <c r="CL6" s="153"/>
      <c r="CM6" s="153"/>
      <c r="CN6" s="153"/>
      <c r="CO6" s="153"/>
      <c r="CP6" s="153"/>
    </row>
    <row r="7" spans="1:94" s="147" customFormat="1" ht="15.65" x14ac:dyDescent="0.3">
      <c r="A7" s="173">
        <f>A39+1</f>
        <v>1</v>
      </c>
      <c r="B7" s="173" t="s">
        <v>914</v>
      </c>
      <c r="C7" s="173" t="s">
        <v>915</v>
      </c>
      <c r="D7" s="173"/>
      <c r="E7" s="173"/>
      <c r="F7" s="171">
        <v>556</v>
      </c>
      <c r="G7" s="154"/>
      <c r="H7" s="154"/>
      <c r="I7" s="154"/>
      <c r="J7" s="154"/>
      <c r="K7" s="154"/>
      <c r="L7" s="154"/>
      <c r="M7" s="154"/>
      <c r="N7" s="154"/>
      <c r="O7" s="154"/>
      <c r="P7" s="154"/>
      <c r="Q7" s="154"/>
      <c r="R7" s="154"/>
      <c r="S7" s="154"/>
      <c r="T7" s="154"/>
      <c r="U7" s="154"/>
      <c r="V7" s="154"/>
      <c r="W7" s="154"/>
      <c r="X7" s="154"/>
      <c r="Y7" s="154"/>
      <c r="Z7" s="154"/>
      <c r="AA7" s="154"/>
      <c r="AB7" s="154"/>
      <c r="AC7" s="154"/>
      <c r="AD7" s="154"/>
      <c r="AE7" s="154"/>
      <c r="AF7" s="154"/>
      <c r="AG7" s="154"/>
      <c r="AH7" s="154"/>
      <c r="AI7" s="154"/>
      <c r="AJ7" s="154"/>
      <c r="AK7" s="154"/>
      <c r="AL7" s="154"/>
      <c r="AM7" s="154"/>
      <c r="AN7" s="154"/>
      <c r="AO7" s="154"/>
      <c r="AP7" s="154"/>
      <c r="AQ7" s="154"/>
      <c r="AR7" s="154"/>
      <c r="AS7" s="154"/>
      <c r="AT7" s="154"/>
      <c r="AU7" s="154"/>
      <c r="AV7" s="154"/>
      <c r="AW7" s="154"/>
      <c r="AX7" s="154"/>
      <c r="AY7" s="154"/>
      <c r="AZ7" s="154"/>
      <c r="BA7" s="154"/>
      <c r="BB7" s="154"/>
      <c r="BC7" s="154"/>
      <c r="BD7" s="154"/>
      <c r="BE7" s="154"/>
      <c r="BF7" s="154"/>
      <c r="BG7" s="154"/>
      <c r="BH7" s="154"/>
      <c r="BI7" s="154"/>
      <c r="BJ7" s="154"/>
      <c r="BK7" s="154"/>
      <c r="BL7" s="154"/>
      <c r="BM7" s="154"/>
      <c r="BN7" s="154"/>
      <c r="BO7" s="154"/>
      <c r="BP7" s="154"/>
      <c r="BQ7" s="154"/>
      <c r="BR7" s="154"/>
      <c r="BS7" s="154"/>
      <c r="BT7" s="154"/>
      <c r="BU7" s="154"/>
      <c r="BV7" s="154"/>
      <c r="BW7" s="154"/>
      <c r="BX7" s="154"/>
      <c r="BY7" s="154"/>
      <c r="BZ7" s="154"/>
      <c r="CA7" s="154"/>
      <c r="CB7" s="154"/>
      <c r="CC7" s="154"/>
      <c r="CD7" s="154"/>
      <c r="CE7" s="154"/>
      <c r="CF7" s="154"/>
      <c r="CG7" s="154"/>
      <c r="CH7" s="154"/>
      <c r="CI7" s="154"/>
      <c r="CJ7" s="154"/>
      <c r="CK7" s="154"/>
      <c r="CL7" s="154"/>
      <c r="CM7" s="154"/>
      <c r="CN7" s="154"/>
      <c r="CO7" s="154"/>
      <c r="CP7" s="154"/>
    </row>
    <row r="8" spans="1:94" s="147" customFormat="1" ht="15.65" x14ac:dyDescent="0.3">
      <c r="A8" s="173">
        <f>A7+1</f>
        <v>2</v>
      </c>
      <c r="B8" s="173" t="s">
        <v>1927</v>
      </c>
      <c r="C8" s="173" t="s">
        <v>1928</v>
      </c>
      <c r="D8" s="174"/>
      <c r="E8" s="173"/>
      <c r="F8" s="171">
        <v>212</v>
      </c>
      <c r="G8" s="154"/>
      <c r="H8" s="154"/>
      <c r="I8" s="154"/>
      <c r="J8" s="154"/>
      <c r="K8" s="154"/>
      <c r="L8" s="154"/>
      <c r="M8" s="154"/>
      <c r="N8" s="154"/>
      <c r="O8" s="154"/>
      <c r="P8" s="154"/>
      <c r="Q8" s="154"/>
      <c r="R8" s="154"/>
      <c r="S8" s="154"/>
      <c r="T8" s="154"/>
      <c r="U8" s="154"/>
      <c r="V8" s="154"/>
      <c r="W8" s="154"/>
      <c r="X8" s="154"/>
      <c r="Y8" s="154"/>
      <c r="Z8" s="154"/>
      <c r="AA8" s="154"/>
      <c r="AB8" s="154"/>
      <c r="AC8" s="154"/>
      <c r="AD8" s="154"/>
      <c r="AE8" s="154"/>
      <c r="AF8" s="154"/>
      <c r="AG8" s="154"/>
      <c r="AH8" s="154"/>
      <c r="AI8" s="154"/>
      <c r="AJ8" s="154"/>
      <c r="AK8" s="154"/>
      <c r="AL8" s="154"/>
      <c r="AM8" s="154"/>
      <c r="AN8" s="154"/>
      <c r="AO8" s="154"/>
      <c r="AP8" s="154"/>
      <c r="AQ8" s="154"/>
      <c r="AR8" s="154"/>
      <c r="AS8" s="154"/>
      <c r="AT8" s="154"/>
      <c r="AU8" s="154"/>
      <c r="AV8" s="154"/>
      <c r="AW8" s="154"/>
      <c r="AX8" s="154"/>
      <c r="AY8" s="154"/>
      <c r="AZ8" s="154"/>
      <c r="BA8" s="154"/>
      <c r="BB8" s="154"/>
      <c r="BC8" s="154"/>
      <c r="BD8" s="154"/>
      <c r="BE8" s="154"/>
      <c r="BF8" s="154"/>
      <c r="BG8" s="154"/>
      <c r="BH8" s="154"/>
      <c r="BI8" s="154"/>
      <c r="BJ8" s="154"/>
      <c r="BK8" s="154"/>
      <c r="BL8" s="154"/>
      <c r="BM8" s="154"/>
      <c r="BN8" s="154"/>
      <c r="BO8" s="154"/>
      <c r="BP8" s="154"/>
      <c r="BQ8" s="154"/>
      <c r="BR8" s="154"/>
      <c r="BS8" s="154"/>
      <c r="BT8" s="154"/>
      <c r="BU8" s="154"/>
      <c r="BV8" s="154"/>
      <c r="BW8" s="154"/>
      <c r="BX8" s="154"/>
      <c r="BY8" s="154"/>
      <c r="BZ8" s="154"/>
      <c r="CA8" s="154"/>
      <c r="CB8" s="154"/>
      <c r="CC8" s="154"/>
      <c r="CD8" s="154"/>
      <c r="CE8" s="154"/>
      <c r="CF8" s="154"/>
      <c r="CG8" s="154"/>
      <c r="CH8" s="154"/>
      <c r="CI8" s="154"/>
      <c r="CJ8" s="154"/>
      <c r="CK8" s="154"/>
      <c r="CL8" s="154"/>
      <c r="CM8" s="154"/>
      <c r="CN8" s="154"/>
      <c r="CO8" s="154"/>
      <c r="CP8" s="154"/>
    </row>
    <row r="9" spans="1:94" s="147" customFormat="1" ht="15.65" x14ac:dyDescent="0.3">
      <c r="A9" s="173">
        <f>A8+1</f>
        <v>3</v>
      </c>
      <c r="B9" s="173" t="s">
        <v>61</v>
      </c>
      <c r="C9" s="173" t="s">
        <v>295</v>
      </c>
      <c r="D9" s="173"/>
      <c r="E9" s="173"/>
      <c r="F9" s="171">
        <v>241</v>
      </c>
      <c r="G9" s="154"/>
      <c r="H9" s="154"/>
      <c r="I9" s="154"/>
      <c r="J9" s="154"/>
      <c r="K9" s="154"/>
      <c r="L9" s="154"/>
      <c r="M9" s="154"/>
      <c r="N9" s="154"/>
      <c r="O9" s="154"/>
      <c r="P9" s="154"/>
      <c r="Q9" s="154"/>
      <c r="R9" s="154"/>
      <c r="S9" s="154"/>
      <c r="T9" s="154"/>
      <c r="U9" s="154"/>
      <c r="V9" s="154"/>
      <c r="W9" s="154"/>
      <c r="X9" s="154"/>
      <c r="Y9" s="154"/>
      <c r="Z9" s="154"/>
      <c r="AA9" s="154"/>
      <c r="AB9" s="154"/>
      <c r="AC9" s="154"/>
      <c r="AD9" s="154"/>
      <c r="AE9" s="154"/>
      <c r="AF9" s="154"/>
      <c r="AG9" s="154"/>
      <c r="AH9" s="154"/>
      <c r="AI9" s="154"/>
      <c r="AJ9" s="154"/>
      <c r="AK9" s="154"/>
      <c r="AL9" s="154"/>
      <c r="AM9" s="154"/>
      <c r="AN9" s="154"/>
      <c r="AO9" s="154"/>
      <c r="AP9" s="154"/>
      <c r="AQ9" s="154"/>
      <c r="AR9" s="154"/>
      <c r="AS9" s="154"/>
      <c r="AT9" s="154"/>
      <c r="AU9" s="154"/>
      <c r="AV9" s="154"/>
      <c r="AW9" s="154"/>
      <c r="AX9" s="154"/>
      <c r="AY9" s="154"/>
      <c r="AZ9" s="154"/>
      <c r="BA9" s="154"/>
      <c r="BB9" s="154"/>
      <c r="BC9" s="154"/>
      <c r="BD9" s="154"/>
      <c r="BE9" s="154"/>
      <c r="BF9" s="154"/>
      <c r="BG9" s="154"/>
      <c r="BH9" s="154"/>
      <c r="BI9" s="154"/>
      <c r="BJ9" s="154"/>
      <c r="BK9" s="154"/>
      <c r="BL9" s="154"/>
      <c r="BM9" s="154"/>
      <c r="BN9" s="154"/>
      <c r="BO9" s="154"/>
      <c r="BP9" s="154"/>
      <c r="BQ9" s="154"/>
      <c r="BR9" s="154"/>
      <c r="BS9" s="154"/>
      <c r="BT9" s="154"/>
      <c r="BU9" s="154"/>
      <c r="BV9" s="154"/>
      <c r="BW9" s="154"/>
      <c r="BX9" s="154"/>
      <c r="BY9" s="154"/>
      <c r="BZ9" s="154"/>
      <c r="CA9" s="154"/>
      <c r="CB9" s="154"/>
      <c r="CC9" s="154"/>
      <c r="CD9" s="154"/>
      <c r="CE9" s="154"/>
      <c r="CF9" s="154"/>
      <c r="CG9" s="154"/>
      <c r="CH9" s="154"/>
      <c r="CI9" s="154"/>
      <c r="CJ9" s="154"/>
      <c r="CK9" s="154"/>
      <c r="CL9" s="154"/>
      <c r="CM9" s="154"/>
      <c r="CN9" s="154"/>
      <c r="CO9" s="154"/>
      <c r="CP9" s="154"/>
    </row>
    <row r="10" spans="1:94" s="147" customFormat="1" ht="15.65" x14ac:dyDescent="0.3">
      <c r="A10" s="173">
        <f>A9+1</f>
        <v>4</v>
      </c>
      <c r="B10" s="173" t="s">
        <v>912</v>
      </c>
      <c r="C10" s="173" t="s">
        <v>913</v>
      </c>
      <c r="D10" s="174"/>
      <c r="E10" s="173"/>
      <c r="F10" s="171">
        <v>523</v>
      </c>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c r="BF10" s="154"/>
      <c r="BG10" s="154"/>
      <c r="BH10" s="154"/>
      <c r="BI10" s="154"/>
      <c r="BJ10" s="154"/>
      <c r="BK10" s="154"/>
      <c r="BL10" s="154"/>
      <c r="BM10" s="154"/>
      <c r="BN10" s="154"/>
      <c r="BO10" s="154"/>
      <c r="BP10" s="154"/>
      <c r="BQ10" s="154"/>
      <c r="BR10" s="154"/>
      <c r="BS10" s="154"/>
      <c r="BT10" s="154"/>
      <c r="BU10" s="154"/>
      <c r="BV10" s="154"/>
      <c r="BW10" s="154"/>
      <c r="BX10" s="154"/>
      <c r="BY10" s="154"/>
      <c r="BZ10" s="154"/>
      <c r="CA10" s="154"/>
      <c r="CB10" s="154"/>
      <c r="CC10" s="154"/>
      <c r="CD10" s="154"/>
      <c r="CE10" s="154"/>
      <c r="CF10" s="154"/>
      <c r="CG10" s="154"/>
      <c r="CH10" s="154"/>
      <c r="CI10" s="154"/>
      <c r="CJ10" s="154"/>
      <c r="CK10" s="154"/>
      <c r="CL10" s="154"/>
      <c r="CM10" s="154"/>
      <c r="CN10" s="154"/>
      <c r="CO10" s="154"/>
      <c r="CP10" s="154"/>
    </row>
    <row r="11" spans="1:94" s="147" customFormat="1" ht="15.65" x14ac:dyDescent="0.3">
      <c r="A11" s="173">
        <f>A10+1</f>
        <v>5</v>
      </c>
      <c r="B11" s="253" t="s">
        <v>1932</v>
      </c>
      <c r="C11" s="253" t="s">
        <v>1934</v>
      </c>
      <c r="D11" s="1013"/>
      <c r="E11" s="253"/>
      <c r="F11" s="1014"/>
      <c r="G11" s="154"/>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4"/>
      <c r="BE11" s="154"/>
      <c r="BF11" s="154"/>
      <c r="BG11" s="154"/>
      <c r="BH11" s="154"/>
      <c r="BI11" s="154"/>
      <c r="BJ11" s="154"/>
      <c r="BK11" s="154"/>
      <c r="BL11" s="154"/>
      <c r="BM11" s="154"/>
      <c r="BN11" s="154"/>
      <c r="BO11" s="154"/>
      <c r="BP11" s="154"/>
      <c r="BQ11" s="154"/>
      <c r="BR11" s="154"/>
      <c r="BS11" s="154"/>
      <c r="BT11" s="154"/>
      <c r="BU11" s="154"/>
      <c r="BV11" s="154"/>
      <c r="BW11" s="154"/>
      <c r="BX11" s="154"/>
      <c r="BY11" s="154"/>
      <c r="BZ11" s="154"/>
      <c r="CA11" s="154"/>
      <c r="CB11" s="154"/>
      <c r="CC11" s="154"/>
      <c r="CD11" s="154"/>
      <c r="CE11" s="154"/>
      <c r="CF11" s="154"/>
      <c r="CG11" s="154"/>
      <c r="CH11" s="154"/>
      <c r="CI11" s="154"/>
      <c r="CJ11" s="154"/>
      <c r="CK11" s="154"/>
      <c r="CL11" s="154"/>
      <c r="CM11" s="154"/>
      <c r="CN11" s="154"/>
      <c r="CO11" s="154"/>
      <c r="CP11" s="154"/>
    </row>
    <row r="12" spans="1:94" s="147" customFormat="1" ht="15.65" x14ac:dyDescent="0.3">
      <c r="A12" s="173">
        <f>A11+1</f>
        <v>6</v>
      </c>
      <c r="B12" s="173" t="s">
        <v>50</v>
      </c>
      <c r="C12" s="173" t="s">
        <v>288</v>
      </c>
      <c r="D12" s="173"/>
      <c r="E12" s="174"/>
      <c r="F12" s="171">
        <v>522</v>
      </c>
      <c r="G12" s="154"/>
      <c r="H12" s="154"/>
      <c r="I12" s="154"/>
      <c r="J12" s="154"/>
      <c r="K12" s="154"/>
      <c r="L12" s="154"/>
      <c r="M12" s="154"/>
      <c r="N12" s="154"/>
      <c r="O12" s="154"/>
      <c r="P12" s="154"/>
      <c r="Q12" s="154"/>
      <c r="R12" s="154"/>
      <c r="S12" s="154"/>
      <c r="T12" s="154"/>
      <c r="U12" s="154"/>
      <c r="V12" s="154"/>
      <c r="W12" s="154"/>
      <c r="X12" s="154"/>
      <c r="Y12" s="154"/>
      <c r="Z12" s="154"/>
      <c r="AA12" s="154"/>
      <c r="AB12" s="154"/>
      <c r="AC12" s="154"/>
      <c r="AD12" s="154"/>
      <c r="AE12" s="154"/>
      <c r="AF12" s="154"/>
      <c r="AG12" s="154"/>
      <c r="AH12" s="154"/>
      <c r="AI12" s="154"/>
      <c r="AJ12" s="154"/>
      <c r="AK12" s="154"/>
      <c r="AL12" s="154"/>
      <c r="AM12" s="154"/>
      <c r="AN12" s="154"/>
      <c r="AO12" s="154"/>
      <c r="AP12" s="154"/>
      <c r="AQ12" s="154"/>
      <c r="AR12" s="154"/>
      <c r="AS12" s="154"/>
      <c r="AT12" s="154"/>
      <c r="AU12" s="154"/>
      <c r="AV12" s="154"/>
      <c r="AW12" s="154"/>
      <c r="AX12" s="154"/>
      <c r="AY12" s="154"/>
      <c r="AZ12" s="154"/>
      <c r="BA12" s="154"/>
      <c r="BB12" s="154"/>
      <c r="BC12" s="154"/>
      <c r="BD12" s="154"/>
      <c r="BE12" s="154"/>
      <c r="BF12" s="154"/>
      <c r="BG12" s="154"/>
      <c r="BH12" s="154"/>
      <c r="BI12" s="154"/>
      <c r="BJ12" s="154"/>
      <c r="BK12" s="154"/>
      <c r="BL12" s="154"/>
      <c r="BM12" s="154"/>
      <c r="BN12" s="154"/>
      <c r="BO12" s="154"/>
      <c r="BP12" s="154"/>
      <c r="BQ12" s="154"/>
      <c r="BR12" s="154"/>
      <c r="BS12" s="154"/>
      <c r="BT12" s="154"/>
      <c r="BU12" s="154"/>
      <c r="BV12" s="154"/>
      <c r="BW12" s="154"/>
      <c r="BX12" s="154"/>
      <c r="BY12" s="154"/>
      <c r="BZ12" s="154"/>
      <c r="CA12" s="154"/>
      <c r="CB12" s="154"/>
      <c r="CC12" s="154"/>
      <c r="CD12" s="154"/>
      <c r="CE12" s="154"/>
      <c r="CF12" s="154"/>
      <c r="CG12" s="154"/>
      <c r="CH12" s="154"/>
      <c r="CI12" s="154"/>
      <c r="CJ12" s="154"/>
      <c r="CK12" s="154"/>
      <c r="CL12" s="154"/>
      <c r="CM12" s="154"/>
      <c r="CN12" s="154"/>
      <c r="CO12" s="154"/>
      <c r="CP12" s="154"/>
    </row>
    <row r="13" spans="1:94" s="147" customFormat="1" ht="15.65" x14ac:dyDescent="0.3">
      <c r="A13" s="173">
        <f>A10+1</f>
        <v>5</v>
      </c>
      <c r="B13" s="173" t="s">
        <v>57</v>
      </c>
      <c r="C13" s="173" t="s">
        <v>293</v>
      </c>
      <c r="D13" s="173"/>
      <c r="E13" s="173"/>
      <c r="F13" s="171"/>
      <c r="G13" s="154"/>
      <c r="H13" s="154"/>
      <c r="I13" s="154"/>
      <c r="J13" s="154"/>
      <c r="K13" s="154"/>
      <c r="L13" s="154"/>
      <c r="M13" s="154"/>
      <c r="N13" s="154"/>
      <c r="O13" s="154"/>
      <c r="P13" s="154"/>
      <c r="Q13" s="154"/>
      <c r="R13" s="154"/>
      <c r="S13" s="154"/>
      <c r="T13" s="154"/>
      <c r="U13" s="154"/>
      <c r="V13" s="154"/>
      <c r="W13" s="154"/>
      <c r="X13" s="154"/>
      <c r="Y13" s="154"/>
      <c r="Z13" s="154"/>
      <c r="AA13" s="154"/>
      <c r="AB13" s="154"/>
      <c r="AC13" s="154"/>
      <c r="AD13" s="154"/>
      <c r="AE13" s="154"/>
      <c r="AF13" s="154"/>
      <c r="AG13" s="154"/>
      <c r="AH13" s="154"/>
      <c r="AI13" s="154"/>
      <c r="AJ13" s="154"/>
      <c r="AK13" s="154"/>
      <c r="AL13" s="154"/>
      <c r="AM13" s="154"/>
      <c r="AN13" s="154"/>
      <c r="AO13" s="154"/>
      <c r="AP13" s="154"/>
      <c r="AQ13" s="154"/>
      <c r="AR13" s="154"/>
      <c r="AS13" s="154"/>
      <c r="AT13" s="154"/>
      <c r="AU13" s="154"/>
      <c r="AV13" s="154"/>
      <c r="AW13" s="154"/>
      <c r="AX13" s="154"/>
      <c r="AY13" s="154"/>
      <c r="AZ13" s="154"/>
      <c r="BA13" s="154"/>
      <c r="BB13" s="154"/>
      <c r="BC13" s="154"/>
      <c r="BD13" s="154"/>
      <c r="BE13" s="154"/>
      <c r="BF13" s="154"/>
      <c r="BG13" s="154"/>
      <c r="BH13" s="154"/>
      <c r="BI13" s="154"/>
      <c r="BJ13" s="154"/>
      <c r="BK13" s="154"/>
      <c r="BL13" s="154"/>
      <c r="BM13" s="154"/>
      <c r="BN13" s="154"/>
      <c r="BO13" s="154"/>
      <c r="BP13" s="154"/>
      <c r="BQ13" s="154"/>
      <c r="BR13" s="154"/>
      <c r="BS13" s="154"/>
      <c r="BT13" s="154"/>
      <c r="BU13" s="154"/>
      <c r="BV13" s="154"/>
      <c r="BW13" s="154"/>
      <c r="BX13" s="154"/>
      <c r="BY13" s="154"/>
      <c r="BZ13" s="154"/>
      <c r="CA13" s="154"/>
      <c r="CB13" s="154"/>
      <c r="CC13" s="154"/>
      <c r="CD13" s="154"/>
      <c r="CE13" s="154"/>
      <c r="CF13" s="154"/>
      <c r="CG13" s="154"/>
      <c r="CH13" s="154"/>
      <c r="CI13" s="154"/>
      <c r="CJ13" s="154"/>
      <c r="CK13" s="154"/>
      <c r="CL13" s="154"/>
      <c r="CM13" s="154"/>
      <c r="CN13" s="154"/>
      <c r="CO13" s="154"/>
      <c r="CP13" s="154"/>
    </row>
    <row r="14" spans="1:94" s="147" customFormat="1" ht="15.65" x14ac:dyDescent="0.3">
      <c r="A14" s="173">
        <f>A12+1</f>
        <v>7</v>
      </c>
      <c r="B14" s="173" t="s">
        <v>1409</v>
      </c>
      <c r="C14" s="173" t="s">
        <v>1412</v>
      </c>
      <c r="D14" s="173"/>
      <c r="E14" s="173"/>
      <c r="F14" s="171">
        <v>320</v>
      </c>
      <c r="G14" s="154"/>
      <c r="H14" s="154"/>
      <c r="I14" s="154"/>
      <c r="J14" s="154"/>
      <c r="K14" s="154"/>
      <c r="L14" s="154"/>
      <c r="M14" s="154"/>
      <c r="N14" s="154" t="s">
        <v>346</v>
      </c>
      <c r="O14" s="154"/>
      <c r="P14" s="154"/>
      <c r="Q14" s="154"/>
      <c r="R14" s="154"/>
      <c r="S14" s="154"/>
      <c r="T14" s="154"/>
      <c r="U14" s="154"/>
      <c r="V14" s="154"/>
      <c r="W14" s="154"/>
      <c r="X14" s="154"/>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4"/>
      <c r="AY14" s="154"/>
      <c r="AZ14" s="154"/>
      <c r="BA14" s="154"/>
      <c r="BB14" s="154"/>
      <c r="BC14" s="154"/>
      <c r="BD14" s="154"/>
      <c r="BE14" s="154"/>
      <c r="BF14" s="154"/>
      <c r="BG14" s="154"/>
      <c r="BH14" s="154"/>
      <c r="BI14" s="154"/>
      <c r="BJ14" s="154"/>
      <c r="BK14" s="154"/>
      <c r="BL14" s="154"/>
      <c r="BM14" s="154"/>
      <c r="BN14" s="154"/>
      <c r="BO14" s="154"/>
      <c r="BP14" s="154"/>
      <c r="BQ14" s="154"/>
      <c r="BR14" s="154"/>
      <c r="BS14" s="154"/>
      <c r="BT14" s="154"/>
      <c r="BU14" s="154"/>
      <c r="BV14" s="154"/>
      <c r="BW14" s="154"/>
      <c r="BX14" s="154"/>
      <c r="BY14" s="154"/>
      <c r="BZ14" s="154"/>
      <c r="CA14" s="154"/>
      <c r="CB14" s="154"/>
      <c r="CC14" s="154"/>
      <c r="CD14" s="154"/>
      <c r="CE14" s="154"/>
      <c r="CF14" s="154"/>
      <c r="CG14" s="154"/>
      <c r="CH14" s="154"/>
      <c r="CI14" s="154"/>
      <c r="CJ14" s="154"/>
      <c r="CK14" s="154"/>
      <c r="CL14" s="154"/>
      <c r="CM14" s="154"/>
      <c r="CN14" s="154"/>
      <c r="CO14" s="154"/>
      <c r="CP14" s="154"/>
    </row>
    <row r="15" spans="1:94" s="147" customFormat="1" ht="15.65" x14ac:dyDescent="0.3">
      <c r="A15" s="173">
        <f t="shared" ref="A15:A25" si="0">A14+1</f>
        <v>8</v>
      </c>
      <c r="B15" s="173" t="s">
        <v>26</v>
      </c>
      <c r="C15" s="173" t="s">
        <v>279</v>
      </c>
      <c r="D15" s="173"/>
      <c r="E15" s="173"/>
      <c r="F15" s="443"/>
      <c r="G15" s="152"/>
      <c r="H15" s="152"/>
      <c r="I15" s="152"/>
      <c r="J15" s="152"/>
      <c r="K15" s="152"/>
      <c r="L15" s="152"/>
      <c r="M15" s="152"/>
      <c r="N15" s="152"/>
      <c r="O15" s="152"/>
      <c r="P15" s="152"/>
      <c r="Q15" s="152"/>
      <c r="R15" s="152"/>
      <c r="S15" s="152"/>
      <c r="T15" s="152"/>
      <c r="U15" s="152"/>
      <c r="V15" s="152"/>
      <c r="W15" s="152"/>
      <c r="X15" s="152"/>
      <c r="Y15" s="152"/>
      <c r="Z15" s="152"/>
      <c r="AA15" s="152"/>
      <c r="AB15" s="152"/>
      <c r="AC15" s="152"/>
      <c r="AD15" s="152"/>
      <c r="AE15" s="152"/>
      <c r="AF15" s="152"/>
      <c r="AG15" s="152"/>
      <c r="AH15" s="152"/>
      <c r="AI15" s="152"/>
      <c r="AJ15" s="152"/>
      <c r="AK15" s="152"/>
      <c r="AL15" s="152"/>
      <c r="AM15" s="152"/>
      <c r="AN15" s="152"/>
      <c r="AO15" s="152"/>
      <c r="AP15" s="152"/>
      <c r="AQ15" s="152"/>
      <c r="AR15" s="152"/>
      <c r="AS15" s="152"/>
      <c r="AT15" s="152"/>
      <c r="AU15" s="152"/>
      <c r="AV15" s="152"/>
      <c r="AW15" s="152"/>
      <c r="AX15" s="152"/>
      <c r="AY15" s="152"/>
      <c r="AZ15" s="152"/>
      <c r="BA15" s="152"/>
      <c r="BB15" s="152"/>
      <c r="BC15" s="152"/>
      <c r="BD15" s="152"/>
      <c r="BE15" s="152"/>
      <c r="BF15" s="152"/>
      <c r="BG15" s="152"/>
      <c r="BH15" s="152"/>
      <c r="BI15" s="152"/>
      <c r="BJ15" s="152"/>
      <c r="BK15" s="152"/>
      <c r="BL15" s="152"/>
      <c r="BM15" s="152"/>
      <c r="BN15" s="152"/>
      <c r="BO15" s="152"/>
      <c r="BP15" s="152"/>
      <c r="BQ15" s="152"/>
      <c r="BR15" s="152"/>
      <c r="BS15" s="152"/>
      <c r="BT15" s="152"/>
      <c r="BU15" s="152"/>
      <c r="BV15" s="152"/>
      <c r="BW15" s="152"/>
      <c r="BX15" s="152"/>
      <c r="BY15" s="152"/>
      <c r="BZ15" s="152"/>
      <c r="CA15" s="152"/>
      <c r="CB15" s="152"/>
      <c r="CC15" s="152"/>
      <c r="CD15" s="152"/>
      <c r="CE15" s="152"/>
      <c r="CF15" s="152"/>
      <c r="CG15" s="152"/>
      <c r="CH15" s="152"/>
      <c r="CI15" s="152"/>
      <c r="CJ15" s="152"/>
      <c r="CK15" s="152"/>
      <c r="CL15" s="152"/>
      <c r="CM15" s="152"/>
      <c r="CN15" s="152"/>
      <c r="CO15" s="152"/>
      <c r="CP15" s="152"/>
    </row>
    <row r="16" spans="1:94" s="147" customFormat="1" ht="15.65" x14ac:dyDescent="0.3">
      <c r="A16" s="173">
        <f t="shared" si="0"/>
        <v>9</v>
      </c>
      <c r="B16" s="173" t="s">
        <v>1465</v>
      </c>
      <c r="C16" s="173" t="s">
        <v>329</v>
      </c>
      <c r="D16" s="173"/>
      <c r="E16" s="173"/>
      <c r="F16" s="171">
        <v>316</v>
      </c>
      <c r="G16" s="154"/>
      <c r="H16" s="154"/>
      <c r="I16" s="154"/>
      <c r="J16" s="154"/>
      <c r="K16" s="154"/>
      <c r="L16" s="154"/>
      <c r="M16" s="154"/>
      <c r="N16" s="154"/>
      <c r="O16" s="154"/>
      <c r="P16" s="154"/>
      <c r="Q16" s="154"/>
      <c r="R16" s="154"/>
      <c r="S16" s="154"/>
      <c r="T16" s="154"/>
      <c r="U16" s="154"/>
      <c r="V16" s="154"/>
      <c r="W16" s="154"/>
      <c r="X16" s="154"/>
      <c r="Y16" s="154"/>
      <c r="Z16" s="154"/>
      <c r="AA16" s="154"/>
      <c r="AB16" s="154"/>
      <c r="AC16" s="154"/>
      <c r="AD16" s="154"/>
      <c r="AE16" s="154"/>
      <c r="AF16" s="154"/>
      <c r="AG16" s="154"/>
      <c r="AH16" s="154"/>
      <c r="AI16" s="154"/>
      <c r="AJ16" s="154"/>
      <c r="AK16" s="154"/>
      <c r="AL16" s="154"/>
      <c r="AM16" s="154"/>
      <c r="AN16" s="154"/>
      <c r="AO16" s="154"/>
      <c r="AP16" s="154"/>
      <c r="AQ16" s="154"/>
      <c r="AR16" s="154"/>
      <c r="AS16" s="154"/>
      <c r="AT16" s="154"/>
      <c r="AU16" s="154"/>
      <c r="AV16" s="154"/>
      <c r="AW16" s="154"/>
      <c r="AX16" s="154"/>
      <c r="AY16" s="154"/>
      <c r="AZ16" s="154"/>
      <c r="BA16" s="154"/>
      <c r="BB16" s="154"/>
      <c r="BC16" s="154"/>
      <c r="BD16" s="154"/>
      <c r="BE16" s="154"/>
      <c r="BF16" s="154"/>
      <c r="BG16" s="154"/>
      <c r="BH16" s="154"/>
      <c r="BI16" s="154"/>
      <c r="BJ16" s="154"/>
      <c r="BK16" s="154"/>
      <c r="BL16" s="154"/>
      <c r="BM16" s="154"/>
      <c r="BN16" s="154"/>
      <c r="BO16" s="154"/>
      <c r="BP16" s="154"/>
      <c r="BQ16" s="154"/>
      <c r="BR16" s="154"/>
      <c r="BS16" s="154"/>
      <c r="BT16" s="154"/>
      <c r="BU16" s="154"/>
      <c r="BV16" s="154"/>
      <c r="BW16" s="154"/>
      <c r="BX16" s="154"/>
      <c r="BY16" s="154"/>
      <c r="BZ16" s="154"/>
      <c r="CA16" s="154"/>
      <c r="CB16" s="154"/>
      <c r="CC16" s="154"/>
      <c r="CD16" s="154"/>
      <c r="CE16" s="154"/>
      <c r="CF16" s="154"/>
      <c r="CG16" s="154"/>
      <c r="CH16" s="154"/>
      <c r="CI16" s="154"/>
      <c r="CJ16" s="154"/>
      <c r="CK16" s="154"/>
      <c r="CL16" s="154"/>
      <c r="CM16" s="154"/>
      <c r="CN16" s="154"/>
      <c r="CO16" s="154"/>
      <c r="CP16" s="154"/>
    </row>
    <row r="17" spans="1:94" s="147" customFormat="1" ht="15.65" x14ac:dyDescent="0.3">
      <c r="A17" s="173">
        <f t="shared" si="0"/>
        <v>10</v>
      </c>
      <c r="B17" s="173" t="s">
        <v>121</v>
      </c>
      <c r="C17" s="173" t="s">
        <v>324</v>
      </c>
      <c r="D17" s="173"/>
      <c r="E17" s="173"/>
      <c r="F17" s="171">
        <v>226</v>
      </c>
      <c r="G17" s="154"/>
      <c r="H17" s="154"/>
      <c r="I17" s="154"/>
      <c r="J17" s="154"/>
      <c r="K17" s="154"/>
      <c r="L17" s="154"/>
      <c r="M17" s="154"/>
      <c r="N17" s="154"/>
      <c r="O17" s="154"/>
      <c r="P17" s="154"/>
      <c r="Q17" s="154"/>
      <c r="R17" s="154"/>
      <c r="S17" s="154"/>
      <c r="T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4"/>
      <c r="AZ17" s="154"/>
      <c r="BA17" s="154"/>
      <c r="BB17" s="154"/>
      <c r="BC17" s="154"/>
      <c r="BD17" s="154"/>
      <c r="BE17" s="154"/>
      <c r="BF17" s="154"/>
      <c r="BG17" s="154"/>
      <c r="BH17" s="154"/>
      <c r="BI17" s="154"/>
      <c r="BJ17" s="154"/>
      <c r="BK17" s="154"/>
      <c r="BL17" s="154"/>
      <c r="BM17" s="154"/>
      <c r="BN17" s="154"/>
      <c r="BO17" s="154"/>
      <c r="BP17" s="154"/>
      <c r="BQ17" s="154"/>
      <c r="BR17" s="154"/>
      <c r="BS17" s="154"/>
      <c r="BT17" s="154"/>
      <c r="BU17" s="154"/>
      <c r="BV17" s="154"/>
      <c r="BW17" s="154"/>
      <c r="BX17" s="154"/>
      <c r="BY17" s="154"/>
      <c r="BZ17" s="154"/>
      <c r="CA17" s="154"/>
      <c r="CB17" s="154"/>
      <c r="CC17" s="154"/>
      <c r="CD17" s="154"/>
      <c r="CE17" s="154"/>
      <c r="CF17" s="154"/>
      <c r="CG17" s="154"/>
      <c r="CH17" s="154"/>
      <c r="CI17" s="154"/>
      <c r="CJ17" s="154"/>
      <c r="CK17" s="154"/>
      <c r="CL17" s="154"/>
      <c r="CM17" s="154"/>
      <c r="CN17" s="154"/>
      <c r="CO17" s="154"/>
      <c r="CP17" s="154"/>
    </row>
    <row r="18" spans="1:94" s="147" customFormat="1" ht="15.65" x14ac:dyDescent="0.3">
      <c r="A18" s="173">
        <f t="shared" si="0"/>
        <v>11</v>
      </c>
      <c r="B18" s="173" t="s">
        <v>332</v>
      </c>
      <c r="C18" s="173" t="s">
        <v>334</v>
      </c>
      <c r="D18" s="173"/>
      <c r="E18" s="173"/>
      <c r="F18" s="171">
        <v>672</v>
      </c>
      <c r="G18" s="154"/>
      <c r="H18" s="154"/>
      <c r="I18" s="154"/>
      <c r="J18" s="154"/>
      <c r="K18" s="154"/>
      <c r="L18" s="154"/>
      <c r="M18" s="154"/>
      <c r="N18" s="154"/>
      <c r="O18" s="154"/>
      <c r="P18" s="154"/>
      <c r="Q18" s="154"/>
      <c r="R18" s="154"/>
      <c r="S18" s="154"/>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54"/>
      <c r="BA18" s="154"/>
      <c r="BB18" s="154"/>
      <c r="BC18" s="154"/>
      <c r="BD18" s="154"/>
      <c r="BE18" s="154"/>
      <c r="BF18" s="154"/>
      <c r="BG18" s="154"/>
      <c r="BH18" s="154"/>
      <c r="BI18" s="154"/>
      <c r="BJ18" s="154"/>
      <c r="BK18" s="154"/>
      <c r="BL18" s="154"/>
      <c r="BM18" s="154"/>
      <c r="BN18" s="154"/>
      <c r="BO18" s="154"/>
      <c r="BP18" s="154"/>
      <c r="BQ18" s="154"/>
      <c r="BR18" s="154"/>
      <c r="BS18" s="154"/>
      <c r="BT18" s="154"/>
      <c r="BU18" s="154"/>
      <c r="BV18" s="154"/>
      <c r="BW18" s="154"/>
      <c r="BX18" s="154"/>
      <c r="BY18" s="154"/>
      <c r="BZ18" s="154"/>
      <c r="CA18" s="154"/>
      <c r="CB18" s="154"/>
      <c r="CC18" s="154"/>
      <c r="CD18" s="154"/>
      <c r="CE18" s="154"/>
      <c r="CF18" s="154"/>
      <c r="CG18" s="154"/>
      <c r="CH18" s="154"/>
      <c r="CI18" s="154"/>
      <c r="CJ18" s="154"/>
      <c r="CK18" s="154"/>
      <c r="CL18" s="154"/>
      <c r="CM18" s="154"/>
      <c r="CN18" s="154"/>
      <c r="CO18" s="154"/>
      <c r="CP18" s="154"/>
    </row>
    <row r="19" spans="1:94" s="147" customFormat="1" ht="15.65" x14ac:dyDescent="0.3">
      <c r="A19" s="173">
        <f t="shared" si="0"/>
        <v>12</v>
      </c>
      <c r="B19" s="173" t="s">
        <v>70</v>
      </c>
      <c r="C19" s="173" t="s">
        <v>299</v>
      </c>
      <c r="D19" s="173"/>
      <c r="E19" s="173"/>
      <c r="F19" s="171"/>
      <c r="G19" s="154"/>
      <c r="H19" s="154"/>
      <c r="I19" s="154"/>
      <c r="J19" s="154"/>
      <c r="K19" s="154"/>
      <c r="L19" s="154"/>
      <c r="M19" s="154"/>
      <c r="N19" s="154"/>
      <c r="O19" s="154"/>
      <c r="P19" s="154"/>
      <c r="Q19" s="154"/>
      <c r="R19" s="154"/>
      <c r="S19" s="154"/>
      <c r="T19" s="154"/>
      <c r="U19" s="154"/>
      <c r="V19" s="154"/>
      <c r="W19" s="154"/>
      <c r="X19" s="154"/>
      <c r="Y19" s="154"/>
      <c r="Z19" s="154"/>
      <c r="AA19" s="154"/>
      <c r="AB19" s="154"/>
      <c r="AC19" s="154"/>
      <c r="AD19" s="154"/>
      <c r="AE19" s="154"/>
      <c r="AF19" s="154"/>
      <c r="AG19" s="154"/>
      <c r="AH19" s="154"/>
      <c r="AI19" s="154"/>
      <c r="AJ19" s="154"/>
      <c r="AK19" s="154"/>
      <c r="AL19" s="154"/>
      <c r="AM19" s="154"/>
      <c r="AN19" s="154"/>
      <c r="AO19" s="154"/>
      <c r="AP19" s="154"/>
      <c r="AQ19" s="154"/>
      <c r="AR19" s="154"/>
      <c r="AS19" s="154"/>
      <c r="AT19" s="154"/>
      <c r="AU19" s="154"/>
      <c r="AV19" s="154"/>
      <c r="AW19" s="154"/>
      <c r="AX19" s="154"/>
      <c r="AY19" s="154"/>
      <c r="AZ19" s="154"/>
      <c r="BA19" s="154"/>
      <c r="BB19" s="154"/>
      <c r="BC19" s="154"/>
      <c r="BD19" s="154"/>
      <c r="BE19" s="154"/>
      <c r="BF19" s="154"/>
      <c r="BG19" s="154"/>
      <c r="BH19" s="154"/>
      <c r="BI19" s="154"/>
      <c r="BJ19" s="154"/>
      <c r="BK19" s="154"/>
      <c r="BL19" s="154"/>
      <c r="BM19" s="154"/>
      <c r="BN19" s="154"/>
      <c r="BO19" s="154"/>
      <c r="BP19" s="154"/>
      <c r="BQ19" s="154"/>
      <c r="BR19" s="154"/>
      <c r="BS19" s="154"/>
      <c r="BT19" s="154"/>
      <c r="BU19" s="154"/>
      <c r="BV19" s="154"/>
      <c r="BW19" s="154"/>
      <c r="BX19" s="154"/>
      <c r="BY19" s="154"/>
      <c r="BZ19" s="154"/>
      <c r="CA19" s="154"/>
      <c r="CB19" s="154"/>
      <c r="CC19" s="154"/>
      <c r="CD19" s="154"/>
      <c r="CE19" s="154"/>
      <c r="CF19" s="154"/>
      <c r="CG19" s="154"/>
      <c r="CH19" s="154"/>
      <c r="CI19" s="154"/>
      <c r="CJ19" s="154"/>
      <c r="CK19" s="154"/>
      <c r="CL19" s="154"/>
      <c r="CM19" s="154"/>
      <c r="CN19" s="154"/>
      <c r="CO19" s="154"/>
      <c r="CP19" s="154"/>
    </row>
    <row r="20" spans="1:94" s="147" customFormat="1" ht="15.65" x14ac:dyDescent="0.3">
      <c r="A20" s="173">
        <f t="shared" si="0"/>
        <v>13</v>
      </c>
      <c r="B20" s="173" t="s">
        <v>38</v>
      </c>
      <c r="C20" s="173" t="s">
        <v>283</v>
      </c>
      <c r="D20" s="173"/>
      <c r="E20" s="173"/>
      <c r="F20" s="171">
        <v>682</v>
      </c>
      <c r="G20" s="154"/>
      <c r="H20" s="154"/>
      <c r="I20" s="154"/>
      <c r="J20" s="154"/>
      <c r="K20" s="154"/>
      <c r="L20" s="154"/>
      <c r="M20" s="154"/>
      <c r="N20" s="154"/>
      <c r="O20" s="154"/>
      <c r="P20" s="154"/>
      <c r="Q20" s="154"/>
      <c r="R20" s="154"/>
      <c r="S20" s="154"/>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54"/>
      <c r="BA20" s="154"/>
      <c r="BB20" s="154"/>
      <c r="BC20" s="154"/>
      <c r="BD20" s="154"/>
      <c r="BE20" s="154"/>
      <c r="BF20" s="154"/>
      <c r="BG20" s="154"/>
      <c r="BH20" s="154"/>
      <c r="BI20" s="154"/>
      <c r="BJ20" s="154"/>
      <c r="BK20" s="154"/>
      <c r="BL20" s="154"/>
      <c r="BM20" s="154"/>
      <c r="BN20" s="154"/>
      <c r="BO20" s="154"/>
      <c r="BP20" s="154"/>
      <c r="BQ20" s="154"/>
      <c r="BR20" s="154"/>
      <c r="BS20" s="154"/>
      <c r="BT20" s="154"/>
      <c r="BU20" s="154"/>
      <c r="BV20" s="154"/>
      <c r="BW20" s="154"/>
      <c r="BX20" s="154"/>
      <c r="BY20" s="154"/>
      <c r="BZ20" s="154"/>
      <c r="CA20" s="154"/>
      <c r="CB20" s="154"/>
      <c r="CC20" s="154"/>
      <c r="CD20" s="154"/>
      <c r="CE20" s="154"/>
      <c r="CF20" s="154"/>
      <c r="CG20" s="154"/>
      <c r="CH20" s="154"/>
      <c r="CI20" s="154"/>
      <c r="CJ20" s="154"/>
      <c r="CK20" s="154"/>
      <c r="CL20" s="154"/>
      <c r="CM20" s="154"/>
      <c r="CN20" s="154"/>
      <c r="CO20" s="154"/>
      <c r="CP20" s="154"/>
    </row>
    <row r="21" spans="1:94" s="147" customFormat="1" ht="15.65" x14ac:dyDescent="0.3">
      <c r="A21" s="173">
        <f t="shared" si="0"/>
        <v>14</v>
      </c>
      <c r="B21" s="173" t="s">
        <v>85</v>
      </c>
      <c r="C21" s="173" t="s">
        <v>311</v>
      </c>
      <c r="D21" s="173"/>
      <c r="E21" s="173"/>
      <c r="F21" s="172"/>
      <c r="G21" s="154"/>
      <c r="H21" s="154"/>
      <c r="I21" s="154"/>
      <c r="J21" s="154"/>
      <c r="K21" s="154"/>
      <c r="L21" s="154"/>
      <c r="M21" s="154"/>
      <c r="N21" s="154"/>
      <c r="O21" s="154"/>
      <c r="P21" s="154"/>
      <c r="Q21" s="154"/>
      <c r="R21" s="154"/>
      <c r="S21" s="154"/>
      <c r="T21" s="154"/>
      <c r="U21" s="154"/>
      <c r="V21" s="154"/>
      <c r="W21" s="154"/>
      <c r="X21" s="154"/>
      <c r="Y21" s="154"/>
      <c r="Z21" s="154"/>
      <c r="AA21" s="154"/>
      <c r="AB21" s="154"/>
      <c r="AC21" s="154"/>
      <c r="AD21" s="154"/>
      <c r="AE21" s="154"/>
      <c r="AF21" s="154"/>
      <c r="AG21" s="154"/>
      <c r="AH21" s="154"/>
      <c r="AI21" s="154"/>
      <c r="AJ21" s="154"/>
      <c r="AK21" s="154"/>
      <c r="AL21" s="154"/>
      <c r="AM21" s="154"/>
      <c r="AN21" s="154"/>
      <c r="AO21" s="154"/>
      <c r="AP21" s="154"/>
      <c r="AQ21" s="154"/>
      <c r="AR21" s="154"/>
      <c r="AS21" s="154"/>
      <c r="AT21" s="154"/>
      <c r="AU21" s="154"/>
      <c r="AV21" s="154"/>
      <c r="AW21" s="154"/>
      <c r="AX21" s="154"/>
      <c r="AY21" s="154"/>
      <c r="AZ21" s="154"/>
      <c r="BA21" s="154"/>
      <c r="BB21" s="154"/>
      <c r="BC21" s="154"/>
      <c r="BD21" s="154"/>
      <c r="BE21" s="154"/>
      <c r="BF21" s="154"/>
      <c r="BG21" s="154"/>
      <c r="BH21" s="154"/>
      <c r="BI21" s="154"/>
      <c r="BJ21" s="154"/>
      <c r="BK21" s="154"/>
      <c r="BL21" s="154"/>
      <c r="BM21" s="154"/>
      <c r="BN21" s="154"/>
      <c r="BO21" s="154"/>
      <c r="BP21" s="154"/>
      <c r="BQ21" s="154"/>
      <c r="BR21" s="154"/>
      <c r="BS21" s="154"/>
      <c r="BT21" s="154"/>
      <c r="BU21" s="154"/>
      <c r="BV21" s="154"/>
      <c r="BW21" s="154"/>
      <c r="BX21" s="154"/>
      <c r="BY21" s="154"/>
      <c r="BZ21" s="154"/>
      <c r="CA21" s="154"/>
      <c r="CB21" s="154"/>
      <c r="CC21" s="154"/>
      <c r="CD21" s="154"/>
      <c r="CE21" s="154"/>
      <c r="CF21" s="154"/>
      <c r="CG21" s="154"/>
      <c r="CH21" s="154"/>
      <c r="CI21" s="154"/>
      <c r="CJ21" s="154"/>
      <c r="CK21" s="154"/>
      <c r="CL21" s="154"/>
      <c r="CM21" s="154"/>
      <c r="CN21" s="154"/>
      <c r="CO21" s="154"/>
      <c r="CP21" s="154"/>
    </row>
    <row r="22" spans="1:94" s="147" customFormat="1" ht="15.65" x14ac:dyDescent="0.3">
      <c r="A22" s="173">
        <f t="shared" si="0"/>
        <v>15</v>
      </c>
      <c r="B22" s="173" t="s">
        <v>79</v>
      </c>
      <c r="C22" s="173" t="s">
        <v>306</v>
      </c>
      <c r="D22" s="173"/>
      <c r="E22" s="173"/>
      <c r="F22" s="172"/>
      <c r="G22" s="154"/>
      <c r="H22" s="154"/>
      <c r="I22" s="154"/>
      <c r="J22" s="154"/>
      <c r="K22" s="154"/>
      <c r="L22" s="154"/>
      <c r="M22" s="154"/>
      <c r="N22" s="154"/>
      <c r="O22" s="154"/>
      <c r="P22" s="154"/>
      <c r="Q22" s="154"/>
      <c r="R22" s="154"/>
      <c r="S22" s="154"/>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4"/>
      <c r="AU22" s="154"/>
      <c r="AV22" s="154"/>
      <c r="AW22" s="154"/>
      <c r="AX22" s="154"/>
      <c r="AY22" s="154"/>
      <c r="AZ22" s="154"/>
      <c r="BA22" s="154"/>
      <c r="BB22" s="154"/>
      <c r="BC22" s="154"/>
      <c r="BD22" s="154"/>
      <c r="BE22" s="154"/>
      <c r="BF22" s="154"/>
      <c r="BG22" s="154"/>
      <c r="BH22" s="154"/>
      <c r="BI22" s="154"/>
      <c r="BJ22" s="154"/>
      <c r="BK22" s="154"/>
      <c r="BL22" s="154"/>
      <c r="BM22" s="154"/>
      <c r="BN22" s="154"/>
      <c r="BO22" s="154"/>
      <c r="BP22" s="154"/>
      <c r="BQ22" s="154"/>
      <c r="BR22" s="154"/>
      <c r="BS22" s="154"/>
      <c r="BT22" s="154"/>
      <c r="BU22" s="154"/>
      <c r="BV22" s="154"/>
      <c r="BW22" s="154"/>
      <c r="BX22" s="154"/>
      <c r="BY22" s="154"/>
      <c r="BZ22" s="154"/>
      <c r="CA22" s="154"/>
      <c r="CB22" s="154"/>
      <c r="CC22" s="154"/>
      <c r="CD22" s="154"/>
      <c r="CE22" s="154"/>
      <c r="CF22" s="154"/>
      <c r="CG22" s="154"/>
      <c r="CH22" s="154"/>
      <c r="CI22" s="154"/>
      <c r="CJ22" s="154"/>
      <c r="CK22" s="154"/>
      <c r="CL22" s="154"/>
      <c r="CM22" s="154"/>
      <c r="CN22" s="154"/>
      <c r="CO22" s="154"/>
      <c r="CP22" s="154"/>
    </row>
    <row r="23" spans="1:94" s="147" customFormat="1" ht="15.65" x14ac:dyDescent="0.3">
      <c r="A23" s="173">
        <f t="shared" si="0"/>
        <v>16</v>
      </c>
      <c r="B23" s="173" t="s">
        <v>117</v>
      </c>
      <c r="C23" s="173" t="s">
        <v>323</v>
      </c>
      <c r="D23" s="173"/>
      <c r="E23" s="173"/>
      <c r="F23" s="171">
        <v>219</v>
      </c>
      <c r="G23" s="154"/>
      <c r="H23" s="154"/>
      <c r="I23" s="154"/>
      <c r="J23" s="154"/>
      <c r="K23" s="154"/>
      <c r="L23" s="154"/>
      <c r="M23" s="154"/>
      <c r="N23" s="154"/>
      <c r="O23" s="154"/>
      <c r="P23" s="154"/>
      <c r="Q23" s="154"/>
      <c r="R23" s="154"/>
      <c r="S23" s="154"/>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c r="AV23" s="154"/>
      <c r="AW23" s="154"/>
      <c r="AX23" s="154"/>
      <c r="AY23" s="154"/>
      <c r="AZ23" s="154"/>
      <c r="BA23" s="154"/>
      <c r="BB23" s="154"/>
      <c r="BC23" s="154"/>
      <c r="BD23" s="154"/>
      <c r="BE23" s="154"/>
      <c r="BF23" s="154"/>
      <c r="BG23" s="154"/>
      <c r="BH23" s="154"/>
      <c r="BI23" s="154"/>
      <c r="BJ23" s="154"/>
      <c r="BK23" s="154"/>
      <c r="BL23" s="154"/>
      <c r="BM23" s="154"/>
      <c r="BN23" s="154"/>
      <c r="BO23" s="154"/>
      <c r="BP23" s="154"/>
      <c r="BQ23" s="154"/>
      <c r="BR23" s="154"/>
      <c r="BS23" s="154"/>
      <c r="BT23" s="154"/>
      <c r="BU23" s="154"/>
      <c r="BV23" s="154"/>
      <c r="BW23" s="154"/>
      <c r="BX23" s="154"/>
      <c r="BY23" s="154"/>
      <c r="BZ23" s="154"/>
      <c r="CA23" s="154"/>
      <c r="CB23" s="154"/>
      <c r="CC23" s="154"/>
      <c r="CD23" s="154"/>
      <c r="CE23" s="154"/>
      <c r="CF23" s="154"/>
      <c r="CG23" s="154"/>
      <c r="CH23" s="154"/>
      <c r="CI23" s="154"/>
      <c r="CJ23" s="154"/>
      <c r="CK23" s="154"/>
      <c r="CL23" s="154"/>
      <c r="CM23" s="154"/>
      <c r="CN23" s="154"/>
      <c r="CO23" s="154"/>
      <c r="CP23" s="154"/>
    </row>
    <row r="24" spans="1:94" s="147" customFormat="1" ht="15.65" x14ac:dyDescent="0.3">
      <c r="A24" s="173">
        <f t="shared" si="0"/>
        <v>17</v>
      </c>
      <c r="B24" s="173" t="s">
        <v>1503</v>
      </c>
      <c r="C24" s="173" t="s">
        <v>1509</v>
      </c>
      <c r="D24" s="173"/>
      <c r="E24" s="173"/>
      <c r="F24" s="443"/>
      <c r="G24" s="152"/>
      <c r="H24" s="152"/>
      <c r="I24" s="152"/>
      <c r="J24" s="152"/>
      <c r="K24" s="152"/>
      <c r="L24" s="152"/>
      <c r="M24" s="152"/>
      <c r="N24" s="152"/>
      <c r="O24" s="152"/>
      <c r="P24" s="152"/>
      <c r="Q24" s="152"/>
      <c r="R24" s="152"/>
      <c r="S24" s="152"/>
      <c r="T24" s="152"/>
      <c r="U24" s="152"/>
      <c r="V24" s="152"/>
      <c r="W24" s="152"/>
      <c r="X24" s="152"/>
      <c r="Y24" s="152"/>
      <c r="Z24" s="152"/>
      <c r="AA24" s="152"/>
      <c r="AB24" s="152"/>
      <c r="AC24" s="152"/>
      <c r="AD24" s="152"/>
      <c r="AE24" s="152"/>
      <c r="AF24" s="152"/>
      <c r="AG24" s="152"/>
      <c r="AH24" s="152"/>
      <c r="AI24" s="152"/>
      <c r="AJ24" s="152"/>
      <c r="AK24" s="152"/>
      <c r="AL24" s="152"/>
      <c r="AM24" s="152"/>
      <c r="AN24" s="152"/>
      <c r="AO24" s="152"/>
      <c r="AP24" s="152"/>
      <c r="AQ24" s="152"/>
      <c r="AR24" s="152"/>
      <c r="AS24" s="152"/>
      <c r="AT24" s="152"/>
      <c r="AU24" s="152"/>
      <c r="AV24" s="152"/>
      <c r="AW24" s="152"/>
      <c r="AX24" s="152"/>
      <c r="AY24" s="152"/>
      <c r="AZ24" s="152"/>
      <c r="BA24" s="152"/>
      <c r="BB24" s="152"/>
      <c r="BC24" s="152"/>
      <c r="BD24" s="152"/>
      <c r="BE24" s="152"/>
      <c r="BF24" s="152"/>
      <c r="BG24" s="152"/>
      <c r="BH24" s="152"/>
      <c r="BI24" s="152"/>
      <c r="BJ24" s="152"/>
      <c r="BK24" s="152"/>
      <c r="BL24" s="152"/>
      <c r="BM24" s="152"/>
      <c r="BN24" s="152"/>
      <c r="BO24" s="152"/>
      <c r="BP24" s="152"/>
      <c r="BQ24" s="152"/>
      <c r="BR24" s="152"/>
      <c r="BS24" s="152"/>
      <c r="BT24" s="152"/>
      <c r="BU24" s="152"/>
      <c r="BV24" s="152"/>
      <c r="BW24" s="152"/>
      <c r="BX24" s="152"/>
      <c r="BY24" s="152"/>
      <c r="BZ24" s="152"/>
      <c r="CA24" s="152"/>
      <c r="CB24" s="152"/>
      <c r="CC24" s="152"/>
      <c r="CD24" s="152"/>
      <c r="CE24" s="152"/>
      <c r="CF24" s="152"/>
      <c r="CG24" s="152"/>
      <c r="CH24" s="152"/>
      <c r="CI24" s="152"/>
      <c r="CJ24" s="152"/>
      <c r="CK24" s="152"/>
      <c r="CL24" s="152"/>
      <c r="CM24" s="152"/>
      <c r="CN24" s="152"/>
      <c r="CO24" s="152"/>
      <c r="CP24" s="152"/>
    </row>
    <row r="25" spans="1:94" ht="15.65" x14ac:dyDescent="0.3">
      <c r="A25" s="173">
        <f t="shared" si="0"/>
        <v>18</v>
      </c>
      <c r="B25" s="253" t="s">
        <v>81</v>
      </c>
      <c r="C25" s="253" t="s">
        <v>308</v>
      </c>
      <c r="D25" s="253"/>
      <c r="E25" s="253"/>
      <c r="F25" s="442">
        <v>322</v>
      </c>
      <c r="G25" s="154"/>
      <c r="H25" s="154"/>
      <c r="I25" s="154"/>
      <c r="J25" s="154"/>
      <c r="K25" s="154"/>
      <c r="L25" s="154"/>
      <c r="M25" s="154"/>
      <c r="N25" s="154"/>
      <c r="O25" s="154"/>
      <c r="P25" s="154"/>
      <c r="Q25" s="154"/>
      <c r="R25" s="154"/>
      <c r="S25" s="154"/>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4"/>
      <c r="AZ25" s="154"/>
      <c r="BA25" s="154"/>
      <c r="BB25" s="154"/>
      <c r="BC25" s="154"/>
      <c r="BD25" s="154"/>
      <c r="BE25" s="154"/>
      <c r="BF25" s="154"/>
      <c r="BG25" s="154"/>
      <c r="BH25" s="154"/>
      <c r="BI25" s="154"/>
      <c r="BJ25" s="154"/>
      <c r="BK25" s="154"/>
      <c r="BL25" s="154"/>
      <c r="BM25" s="154"/>
      <c r="BN25" s="154"/>
      <c r="BO25" s="154"/>
      <c r="BP25" s="154"/>
      <c r="BQ25" s="154"/>
      <c r="BR25" s="154"/>
      <c r="BS25" s="154"/>
      <c r="BT25" s="154"/>
      <c r="BU25" s="154"/>
      <c r="BV25" s="154"/>
      <c r="BW25" s="154"/>
      <c r="BX25" s="154"/>
      <c r="BY25" s="154"/>
      <c r="BZ25" s="154"/>
      <c r="CA25" s="154"/>
      <c r="CB25" s="154"/>
      <c r="CC25" s="154"/>
      <c r="CD25" s="154"/>
      <c r="CE25" s="154"/>
      <c r="CF25" s="154"/>
      <c r="CG25" s="154"/>
      <c r="CH25" s="154"/>
      <c r="CI25" s="154"/>
      <c r="CJ25" s="154"/>
      <c r="CK25" s="154"/>
      <c r="CL25" s="154"/>
      <c r="CM25" s="154"/>
      <c r="CN25" s="154"/>
      <c r="CO25" s="154"/>
      <c r="CP25" s="154"/>
    </row>
    <row r="26" spans="1:94" s="148" customFormat="1" ht="15.65" x14ac:dyDescent="0.3">
      <c r="A26" s="173">
        <v>19</v>
      </c>
      <c r="B26" s="173" t="s">
        <v>114</v>
      </c>
      <c r="C26" s="173" t="s">
        <v>320</v>
      </c>
      <c r="D26" s="173"/>
      <c r="E26" s="173"/>
      <c r="F26" s="171">
        <v>310</v>
      </c>
      <c r="G26" s="154"/>
      <c r="H26" s="154"/>
      <c r="I26" s="154"/>
      <c r="J26" s="154"/>
      <c r="K26" s="154"/>
      <c r="L26" s="154"/>
      <c r="M26" s="154"/>
      <c r="N26" s="154"/>
      <c r="O26" s="154"/>
      <c r="P26" s="154"/>
      <c r="Q26" s="154"/>
      <c r="R26" s="154"/>
      <c r="S26" s="154"/>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c r="BA26" s="154"/>
      <c r="BB26" s="154"/>
      <c r="BC26" s="154"/>
      <c r="BD26" s="154"/>
      <c r="BE26" s="154"/>
      <c r="BF26" s="154"/>
      <c r="BG26" s="154"/>
      <c r="BH26" s="154"/>
      <c r="BI26" s="154"/>
      <c r="BJ26" s="154"/>
      <c r="BK26" s="154"/>
      <c r="BL26" s="154"/>
      <c r="BM26" s="154"/>
      <c r="BN26" s="154"/>
      <c r="BO26" s="154"/>
      <c r="BP26" s="154"/>
      <c r="BQ26" s="154"/>
      <c r="BR26" s="154"/>
      <c r="BS26" s="154"/>
      <c r="BT26" s="154"/>
      <c r="BU26" s="154"/>
      <c r="BV26" s="154"/>
      <c r="BW26" s="154"/>
      <c r="BX26" s="154"/>
      <c r="BY26" s="154"/>
      <c r="BZ26" s="154"/>
      <c r="CA26" s="154"/>
      <c r="CB26" s="154"/>
      <c r="CC26" s="154"/>
      <c r="CD26" s="154"/>
      <c r="CE26" s="154"/>
      <c r="CF26" s="154"/>
      <c r="CG26" s="154"/>
      <c r="CH26" s="154"/>
      <c r="CI26" s="154"/>
      <c r="CJ26" s="154"/>
      <c r="CK26" s="154"/>
      <c r="CL26" s="154"/>
      <c r="CM26" s="154"/>
      <c r="CN26" s="154"/>
      <c r="CO26" s="154"/>
      <c r="CP26" s="154"/>
    </row>
    <row r="27" spans="1:94" s="147" customFormat="1" ht="15.65" x14ac:dyDescent="0.3">
      <c r="A27" s="173">
        <v>20</v>
      </c>
      <c r="B27" s="173" t="s">
        <v>77</v>
      </c>
      <c r="C27" s="173" t="s">
        <v>304</v>
      </c>
      <c r="D27" s="173"/>
      <c r="E27" s="173"/>
      <c r="F27" s="443"/>
      <c r="G27" s="152"/>
      <c r="H27" s="152"/>
      <c r="I27" s="152"/>
      <c r="J27" s="152"/>
      <c r="K27" s="152"/>
      <c r="L27" s="152"/>
      <c r="M27" s="152"/>
      <c r="N27" s="152"/>
      <c r="O27" s="152"/>
      <c r="P27" s="152"/>
      <c r="Q27" s="152"/>
      <c r="R27" s="152"/>
      <c r="S27" s="152"/>
      <c r="T27" s="152"/>
      <c r="U27" s="152"/>
      <c r="V27" s="152"/>
      <c r="W27" s="152"/>
      <c r="X27" s="152"/>
      <c r="Y27" s="152"/>
      <c r="Z27" s="152"/>
      <c r="AA27" s="152"/>
      <c r="AB27" s="152"/>
      <c r="AC27" s="152"/>
      <c r="AD27" s="152"/>
      <c r="AE27" s="152"/>
      <c r="AF27" s="152"/>
      <c r="AG27" s="152"/>
      <c r="AH27" s="152"/>
      <c r="AI27" s="152"/>
      <c r="AJ27" s="152"/>
      <c r="AK27" s="152"/>
      <c r="AL27" s="152"/>
      <c r="AM27" s="152"/>
      <c r="AN27" s="152"/>
      <c r="AO27" s="152"/>
      <c r="AP27" s="152"/>
      <c r="AQ27" s="152"/>
      <c r="AR27" s="152"/>
      <c r="AS27" s="152"/>
      <c r="AT27" s="152"/>
      <c r="AU27" s="152"/>
      <c r="AV27" s="152"/>
      <c r="AW27" s="152"/>
      <c r="AX27" s="152"/>
      <c r="AY27" s="152"/>
      <c r="AZ27" s="152"/>
      <c r="BA27" s="152"/>
      <c r="BB27" s="152"/>
      <c r="BC27" s="152"/>
      <c r="BD27" s="152"/>
      <c r="BE27" s="152"/>
      <c r="BF27" s="152"/>
      <c r="BG27" s="152"/>
      <c r="BH27" s="152"/>
      <c r="BI27" s="152"/>
      <c r="BJ27" s="152"/>
      <c r="BK27" s="152"/>
      <c r="BL27" s="152"/>
      <c r="BM27" s="152"/>
      <c r="BN27" s="152"/>
      <c r="BO27" s="152"/>
      <c r="BP27" s="152"/>
      <c r="BQ27" s="152"/>
      <c r="BR27" s="152"/>
      <c r="BS27" s="152"/>
      <c r="BT27" s="152"/>
      <c r="BU27" s="152"/>
      <c r="BV27" s="152"/>
      <c r="BW27" s="152"/>
      <c r="BX27" s="152"/>
      <c r="BY27" s="152"/>
      <c r="BZ27" s="152"/>
      <c r="CA27" s="152"/>
      <c r="CB27" s="152"/>
      <c r="CC27" s="152"/>
      <c r="CD27" s="152"/>
      <c r="CE27" s="152"/>
      <c r="CF27" s="152"/>
      <c r="CG27" s="152"/>
      <c r="CH27" s="152"/>
      <c r="CI27" s="152"/>
      <c r="CJ27" s="152"/>
      <c r="CK27" s="152"/>
      <c r="CL27" s="152"/>
      <c r="CM27" s="152"/>
      <c r="CN27" s="152"/>
      <c r="CO27" s="152"/>
      <c r="CP27" s="152"/>
    </row>
    <row r="28" spans="1:94" s="148" customFormat="1" ht="15.65" hidden="1" x14ac:dyDescent="0.3">
      <c r="A28" s="665"/>
      <c r="B28" s="665" t="s">
        <v>251</v>
      </c>
      <c r="C28" s="665" t="s">
        <v>326</v>
      </c>
      <c r="D28" s="665"/>
      <c r="E28" s="665"/>
      <c r="F28" s="666">
        <v>238</v>
      </c>
      <c r="G28" s="667"/>
      <c r="H28" s="667"/>
      <c r="I28" s="667"/>
      <c r="J28" s="667"/>
      <c r="K28" s="667"/>
      <c r="L28" s="667"/>
      <c r="M28" s="667"/>
      <c r="N28" s="667"/>
      <c r="O28" s="667"/>
      <c r="P28" s="667"/>
      <c r="Q28" s="667"/>
      <c r="R28" s="667"/>
      <c r="S28" s="667"/>
      <c r="T28" s="667"/>
      <c r="U28" s="667"/>
      <c r="V28" s="667"/>
      <c r="W28" s="667"/>
      <c r="X28" s="667"/>
      <c r="Y28" s="667"/>
      <c r="Z28" s="667"/>
      <c r="AA28" s="667"/>
      <c r="AB28" s="667"/>
      <c r="AC28" s="667"/>
      <c r="AD28" s="667"/>
      <c r="AE28" s="667"/>
      <c r="AF28" s="667"/>
      <c r="AG28" s="667"/>
      <c r="AH28" s="667"/>
      <c r="AI28" s="667"/>
      <c r="AJ28" s="667"/>
      <c r="AK28" s="667"/>
      <c r="AL28" s="667"/>
      <c r="AM28" s="667"/>
      <c r="AN28" s="667"/>
      <c r="AO28" s="667"/>
      <c r="AP28" s="667"/>
      <c r="AQ28" s="667"/>
      <c r="AR28" s="667"/>
      <c r="AS28" s="667"/>
      <c r="AT28" s="667"/>
      <c r="AU28" s="667"/>
      <c r="AV28" s="667"/>
      <c r="AW28" s="667"/>
      <c r="AX28" s="667"/>
      <c r="AY28" s="667"/>
      <c r="AZ28" s="667"/>
      <c r="BA28" s="667"/>
      <c r="BB28" s="667"/>
      <c r="BC28" s="667"/>
      <c r="BD28" s="667"/>
      <c r="BE28" s="667"/>
      <c r="BF28" s="667"/>
      <c r="BG28" s="667"/>
      <c r="BH28" s="667"/>
      <c r="BI28" s="667"/>
      <c r="BJ28" s="667"/>
      <c r="BK28" s="667"/>
      <c r="BL28" s="667"/>
      <c r="BM28" s="667"/>
      <c r="BN28" s="667"/>
      <c r="BO28" s="667"/>
      <c r="BP28" s="667"/>
      <c r="BQ28" s="667"/>
      <c r="BR28" s="667"/>
      <c r="BS28" s="667"/>
      <c r="BT28" s="667"/>
      <c r="BU28" s="667"/>
      <c r="BV28" s="667"/>
      <c r="BW28" s="667"/>
      <c r="BX28" s="667"/>
      <c r="BY28" s="667"/>
      <c r="BZ28" s="667"/>
      <c r="CA28" s="667"/>
      <c r="CB28" s="667"/>
      <c r="CC28" s="667"/>
      <c r="CD28" s="667"/>
      <c r="CE28" s="667"/>
      <c r="CF28" s="667"/>
      <c r="CG28" s="667"/>
      <c r="CH28" s="667"/>
      <c r="CI28" s="667"/>
      <c r="CJ28" s="667"/>
      <c r="CK28" s="667"/>
      <c r="CL28" s="667"/>
      <c r="CM28" s="667"/>
      <c r="CN28" s="667"/>
      <c r="CO28" s="667"/>
      <c r="CP28" s="667"/>
    </row>
    <row r="29" spans="1:94" s="147" customFormat="1" ht="15.65" hidden="1" x14ac:dyDescent="0.3">
      <c r="A29" s="665"/>
      <c r="B29" s="665" t="s">
        <v>1453</v>
      </c>
      <c r="C29" s="665" t="s">
        <v>1510</v>
      </c>
      <c r="D29" s="665"/>
      <c r="E29" s="665"/>
      <c r="F29" s="666">
        <v>554</v>
      </c>
      <c r="G29" s="667"/>
      <c r="H29" s="667"/>
      <c r="I29" s="667"/>
      <c r="J29" s="667"/>
      <c r="K29" s="667"/>
      <c r="L29" s="667"/>
      <c r="M29" s="667"/>
      <c r="N29" s="667"/>
      <c r="O29" s="667"/>
      <c r="P29" s="667"/>
      <c r="Q29" s="667"/>
      <c r="R29" s="667"/>
      <c r="S29" s="667"/>
      <c r="T29" s="667"/>
      <c r="U29" s="667"/>
      <c r="V29" s="667"/>
      <c r="W29" s="667"/>
      <c r="X29" s="667"/>
      <c r="Y29" s="667"/>
      <c r="Z29" s="667"/>
      <c r="AA29" s="667"/>
      <c r="AB29" s="667"/>
      <c r="AC29" s="667"/>
      <c r="AD29" s="667"/>
      <c r="AE29" s="667"/>
      <c r="AF29" s="667"/>
      <c r="AG29" s="667"/>
      <c r="AH29" s="667"/>
      <c r="AI29" s="667"/>
      <c r="AJ29" s="667"/>
      <c r="AK29" s="667"/>
      <c r="AL29" s="667"/>
      <c r="AM29" s="667"/>
      <c r="AN29" s="667"/>
      <c r="AO29" s="667"/>
      <c r="AP29" s="667"/>
      <c r="AQ29" s="667"/>
      <c r="AR29" s="667"/>
      <c r="AS29" s="667"/>
      <c r="AT29" s="667"/>
      <c r="AU29" s="667"/>
      <c r="AV29" s="667"/>
      <c r="AW29" s="667"/>
      <c r="AX29" s="667"/>
      <c r="AY29" s="667"/>
      <c r="AZ29" s="667"/>
      <c r="BA29" s="667"/>
      <c r="BB29" s="667"/>
      <c r="BC29" s="667"/>
      <c r="BD29" s="667"/>
      <c r="BE29" s="667"/>
      <c r="BF29" s="667"/>
      <c r="BG29" s="667"/>
      <c r="BH29" s="667"/>
      <c r="BI29" s="667"/>
      <c r="BJ29" s="667"/>
      <c r="BK29" s="667"/>
      <c r="BL29" s="667"/>
      <c r="BM29" s="667"/>
      <c r="BN29" s="667"/>
      <c r="BO29" s="667"/>
      <c r="BP29" s="667"/>
      <c r="BQ29" s="667"/>
      <c r="BR29" s="667"/>
      <c r="BS29" s="667"/>
      <c r="BT29" s="667"/>
      <c r="BU29" s="667"/>
      <c r="BV29" s="667"/>
      <c r="BW29" s="667"/>
      <c r="BX29" s="667"/>
      <c r="BY29" s="667"/>
      <c r="BZ29" s="667"/>
      <c r="CA29" s="667"/>
      <c r="CB29" s="667"/>
      <c r="CC29" s="667"/>
      <c r="CD29" s="667"/>
      <c r="CE29" s="667"/>
      <c r="CF29" s="667"/>
      <c r="CG29" s="667"/>
      <c r="CH29" s="667"/>
      <c r="CI29" s="667"/>
      <c r="CJ29" s="667"/>
      <c r="CK29" s="667"/>
      <c r="CL29" s="667"/>
      <c r="CM29" s="667"/>
      <c r="CN29" s="667"/>
      <c r="CO29" s="667"/>
      <c r="CP29" s="667"/>
    </row>
    <row r="30" spans="1:94" s="147" customFormat="1" ht="15.65" hidden="1" x14ac:dyDescent="0.3">
      <c r="A30" s="665"/>
      <c r="B30" s="665" t="s">
        <v>23</v>
      </c>
      <c r="C30" s="665" t="s">
        <v>278</v>
      </c>
      <c r="D30" s="665"/>
      <c r="E30" s="665"/>
      <c r="F30" s="666">
        <v>206</v>
      </c>
      <c r="G30" s="667"/>
      <c r="H30" s="667"/>
      <c r="I30" s="667"/>
      <c r="J30" s="667"/>
      <c r="K30" s="667"/>
      <c r="L30" s="667"/>
      <c r="M30" s="667"/>
      <c r="N30" s="667"/>
      <c r="O30" s="667"/>
      <c r="P30" s="667"/>
      <c r="Q30" s="667"/>
      <c r="R30" s="667"/>
      <c r="S30" s="667"/>
      <c r="T30" s="667"/>
      <c r="U30" s="667"/>
      <c r="V30" s="667"/>
      <c r="W30" s="667"/>
      <c r="X30" s="667"/>
      <c r="Y30" s="667"/>
      <c r="Z30" s="667"/>
      <c r="AA30" s="667"/>
      <c r="AB30" s="667"/>
      <c r="AC30" s="667"/>
      <c r="AD30" s="667"/>
      <c r="AE30" s="667"/>
      <c r="AF30" s="667"/>
      <c r="AG30" s="667"/>
      <c r="AH30" s="667"/>
      <c r="AI30" s="667"/>
      <c r="AJ30" s="667"/>
      <c r="AK30" s="667"/>
      <c r="AL30" s="667"/>
      <c r="AM30" s="667"/>
      <c r="AN30" s="667"/>
      <c r="AO30" s="667"/>
      <c r="AP30" s="667"/>
      <c r="AQ30" s="667"/>
      <c r="AR30" s="667"/>
      <c r="AS30" s="667"/>
      <c r="AT30" s="667"/>
      <c r="AU30" s="667"/>
      <c r="AV30" s="667"/>
      <c r="AW30" s="667"/>
      <c r="AX30" s="667"/>
      <c r="AY30" s="667"/>
      <c r="AZ30" s="667"/>
      <c r="BA30" s="667"/>
      <c r="BB30" s="667"/>
      <c r="BC30" s="667"/>
      <c r="BD30" s="667"/>
      <c r="BE30" s="667"/>
      <c r="BF30" s="667"/>
      <c r="BG30" s="667"/>
      <c r="BH30" s="667"/>
      <c r="BI30" s="667"/>
      <c r="BJ30" s="667"/>
      <c r="BK30" s="667"/>
      <c r="BL30" s="667"/>
      <c r="BM30" s="667"/>
      <c r="BN30" s="667"/>
      <c r="BO30" s="667"/>
      <c r="BP30" s="667"/>
      <c r="BQ30" s="667"/>
      <c r="BR30" s="667"/>
      <c r="BS30" s="667"/>
      <c r="BT30" s="667"/>
      <c r="BU30" s="667"/>
      <c r="BV30" s="667"/>
      <c r="BW30" s="667"/>
      <c r="BX30" s="667"/>
      <c r="BY30" s="667"/>
      <c r="BZ30" s="667"/>
      <c r="CA30" s="667"/>
      <c r="CB30" s="667"/>
      <c r="CC30" s="667"/>
      <c r="CD30" s="667"/>
      <c r="CE30" s="667"/>
      <c r="CF30" s="667"/>
      <c r="CG30" s="667"/>
      <c r="CH30" s="667"/>
      <c r="CI30" s="667"/>
      <c r="CJ30" s="667"/>
      <c r="CK30" s="667"/>
      <c r="CL30" s="667"/>
      <c r="CM30" s="667"/>
      <c r="CN30" s="667"/>
      <c r="CO30" s="667"/>
      <c r="CP30" s="667"/>
    </row>
    <row r="31" spans="1:94" s="147" customFormat="1" ht="15.65" hidden="1" x14ac:dyDescent="0.3">
      <c r="A31" s="665"/>
      <c r="B31" s="665" t="s">
        <v>1475</v>
      </c>
      <c r="C31" s="665" t="s">
        <v>1508</v>
      </c>
      <c r="D31" s="665"/>
      <c r="E31" s="665"/>
      <c r="F31" s="666">
        <v>314</v>
      </c>
      <c r="G31" s="667"/>
      <c r="H31" s="667"/>
      <c r="I31" s="667"/>
      <c r="J31" s="667"/>
      <c r="K31" s="667"/>
      <c r="L31" s="667"/>
      <c r="M31" s="667"/>
      <c r="N31" s="667"/>
      <c r="O31" s="667"/>
      <c r="P31" s="667"/>
      <c r="Q31" s="667"/>
      <c r="R31" s="667"/>
      <c r="S31" s="667"/>
      <c r="T31" s="667"/>
      <c r="U31" s="667"/>
      <c r="V31" s="667"/>
      <c r="W31" s="667"/>
      <c r="X31" s="667"/>
      <c r="Y31" s="667"/>
      <c r="Z31" s="667"/>
      <c r="AA31" s="667"/>
      <c r="AB31" s="667"/>
      <c r="AC31" s="667"/>
      <c r="AD31" s="667"/>
      <c r="AE31" s="667"/>
      <c r="AF31" s="667"/>
      <c r="AG31" s="667"/>
      <c r="AH31" s="667"/>
      <c r="AI31" s="667"/>
      <c r="AJ31" s="667"/>
      <c r="AK31" s="667"/>
      <c r="AL31" s="667"/>
      <c r="AM31" s="667"/>
      <c r="AN31" s="667"/>
      <c r="AO31" s="667"/>
      <c r="AP31" s="667"/>
      <c r="AQ31" s="667"/>
      <c r="AR31" s="667"/>
      <c r="AS31" s="667"/>
      <c r="AT31" s="667"/>
      <c r="AU31" s="667"/>
      <c r="AV31" s="667"/>
      <c r="AW31" s="667"/>
      <c r="AX31" s="667"/>
      <c r="AY31" s="667"/>
      <c r="AZ31" s="667"/>
      <c r="BA31" s="667"/>
      <c r="BB31" s="667"/>
      <c r="BC31" s="667"/>
      <c r="BD31" s="667"/>
      <c r="BE31" s="667"/>
      <c r="BF31" s="667"/>
      <c r="BG31" s="667"/>
      <c r="BH31" s="667"/>
      <c r="BI31" s="667"/>
      <c r="BJ31" s="667"/>
      <c r="BK31" s="667"/>
      <c r="BL31" s="667"/>
      <c r="BM31" s="667"/>
      <c r="BN31" s="667"/>
      <c r="BO31" s="667"/>
      <c r="BP31" s="667"/>
      <c r="BQ31" s="667"/>
      <c r="BR31" s="667"/>
      <c r="BS31" s="667"/>
      <c r="BT31" s="667"/>
      <c r="BU31" s="667"/>
      <c r="BV31" s="667"/>
      <c r="BW31" s="667"/>
      <c r="BX31" s="667"/>
      <c r="BY31" s="667"/>
      <c r="BZ31" s="667"/>
      <c r="CA31" s="667"/>
      <c r="CB31" s="667"/>
      <c r="CC31" s="667"/>
      <c r="CD31" s="667"/>
      <c r="CE31" s="667"/>
      <c r="CF31" s="667"/>
      <c r="CG31" s="667"/>
      <c r="CH31" s="667"/>
      <c r="CI31" s="667"/>
      <c r="CJ31" s="667"/>
      <c r="CK31" s="667"/>
      <c r="CL31" s="667"/>
      <c r="CM31" s="667"/>
      <c r="CN31" s="667"/>
      <c r="CO31" s="667"/>
      <c r="CP31" s="667"/>
    </row>
    <row r="32" spans="1:94" s="147" customFormat="1" ht="15.65" hidden="1" x14ac:dyDescent="0.3">
      <c r="A32" s="665"/>
      <c r="B32" s="665" t="s">
        <v>1656</v>
      </c>
      <c r="C32" s="665" t="s">
        <v>1669</v>
      </c>
      <c r="D32" s="665"/>
      <c r="E32" s="665"/>
      <c r="F32" s="668"/>
      <c r="G32" s="667"/>
      <c r="H32" s="667"/>
      <c r="I32" s="667"/>
      <c r="J32" s="667"/>
      <c r="K32" s="667"/>
      <c r="L32" s="667"/>
      <c r="M32" s="667"/>
      <c r="N32" s="667"/>
      <c r="O32" s="667"/>
      <c r="P32" s="667"/>
      <c r="Q32" s="667"/>
      <c r="R32" s="667"/>
      <c r="S32" s="667"/>
      <c r="T32" s="667"/>
      <c r="U32" s="667"/>
      <c r="V32" s="667"/>
      <c r="W32" s="667"/>
      <c r="X32" s="667"/>
      <c r="Y32" s="667"/>
      <c r="Z32" s="667"/>
      <c r="AA32" s="667"/>
      <c r="AB32" s="667"/>
      <c r="AC32" s="667"/>
      <c r="AD32" s="667"/>
      <c r="AE32" s="667"/>
      <c r="AF32" s="667"/>
      <c r="AG32" s="667"/>
      <c r="AH32" s="667"/>
      <c r="AI32" s="667"/>
      <c r="AJ32" s="667"/>
      <c r="AK32" s="667"/>
      <c r="AL32" s="667"/>
      <c r="AM32" s="667"/>
      <c r="AN32" s="667"/>
      <c r="AO32" s="667"/>
      <c r="AP32" s="667"/>
      <c r="AQ32" s="667"/>
      <c r="AR32" s="667"/>
      <c r="AS32" s="667"/>
      <c r="AT32" s="667"/>
      <c r="AU32" s="667"/>
      <c r="AV32" s="667"/>
      <c r="AW32" s="667"/>
      <c r="AX32" s="667"/>
      <c r="AY32" s="667"/>
      <c r="AZ32" s="667"/>
      <c r="BA32" s="667"/>
      <c r="BB32" s="667"/>
      <c r="BC32" s="667"/>
      <c r="BD32" s="667"/>
      <c r="BE32" s="667"/>
      <c r="BF32" s="667"/>
      <c r="BG32" s="667"/>
      <c r="BH32" s="667"/>
      <c r="BI32" s="667"/>
      <c r="BJ32" s="667"/>
      <c r="BK32" s="667"/>
      <c r="BL32" s="667"/>
      <c r="BM32" s="667"/>
      <c r="BN32" s="667"/>
      <c r="BO32" s="667"/>
      <c r="BP32" s="667"/>
      <c r="BQ32" s="667"/>
      <c r="BR32" s="667"/>
      <c r="BS32" s="667"/>
      <c r="BT32" s="667"/>
      <c r="BU32" s="667"/>
      <c r="BV32" s="667"/>
      <c r="BW32" s="667"/>
      <c r="BX32" s="667"/>
      <c r="BY32" s="667"/>
      <c r="BZ32" s="667"/>
      <c r="CA32" s="667"/>
      <c r="CB32" s="667"/>
      <c r="CC32" s="667"/>
      <c r="CD32" s="667"/>
      <c r="CE32" s="667"/>
      <c r="CF32" s="667"/>
      <c r="CG32" s="667"/>
      <c r="CH32" s="667"/>
      <c r="CI32" s="667"/>
      <c r="CJ32" s="667"/>
      <c r="CK32" s="667"/>
      <c r="CL32" s="667"/>
      <c r="CM32" s="667"/>
      <c r="CN32" s="667"/>
      <c r="CO32" s="667"/>
      <c r="CP32" s="667"/>
    </row>
    <row r="33" spans="1:94" s="148" customFormat="1" ht="15.65" hidden="1" x14ac:dyDescent="0.3">
      <c r="A33" s="665"/>
      <c r="B33" s="665" t="s">
        <v>69</v>
      </c>
      <c r="C33" s="665" t="s">
        <v>298</v>
      </c>
      <c r="D33" s="665"/>
      <c r="E33" s="665"/>
      <c r="F33" s="668">
        <v>220</v>
      </c>
      <c r="G33" s="667"/>
      <c r="H33" s="667"/>
      <c r="I33" s="667"/>
      <c r="J33" s="667"/>
      <c r="K33" s="667"/>
      <c r="L33" s="667"/>
      <c r="M33" s="667"/>
      <c r="N33" s="667"/>
      <c r="O33" s="667"/>
      <c r="P33" s="667"/>
      <c r="Q33" s="667"/>
      <c r="R33" s="667"/>
      <c r="S33" s="667"/>
      <c r="T33" s="667"/>
      <c r="U33" s="667"/>
      <c r="V33" s="667"/>
      <c r="W33" s="667"/>
      <c r="X33" s="667"/>
      <c r="Y33" s="667"/>
      <c r="Z33" s="667"/>
      <c r="AA33" s="667"/>
      <c r="AB33" s="667"/>
      <c r="AC33" s="667"/>
      <c r="AD33" s="667"/>
      <c r="AE33" s="667"/>
      <c r="AF33" s="667"/>
      <c r="AG33" s="667"/>
      <c r="AH33" s="667"/>
      <c r="AI33" s="667"/>
      <c r="AJ33" s="667"/>
      <c r="AK33" s="667"/>
      <c r="AL33" s="667"/>
      <c r="AM33" s="667"/>
      <c r="AN33" s="667"/>
      <c r="AO33" s="667"/>
      <c r="AP33" s="667"/>
      <c r="AQ33" s="667"/>
      <c r="AR33" s="667"/>
      <c r="AS33" s="667"/>
      <c r="AT33" s="667"/>
      <c r="AU33" s="667"/>
      <c r="AV33" s="667"/>
      <c r="AW33" s="667"/>
      <c r="AX33" s="667"/>
      <c r="AY33" s="667"/>
      <c r="AZ33" s="667"/>
      <c r="BA33" s="667"/>
      <c r="BB33" s="667"/>
      <c r="BC33" s="667"/>
      <c r="BD33" s="667"/>
      <c r="BE33" s="667"/>
      <c r="BF33" s="667"/>
      <c r="BG33" s="667"/>
      <c r="BH33" s="667"/>
      <c r="BI33" s="667"/>
      <c r="BJ33" s="667"/>
      <c r="BK33" s="667"/>
      <c r="BL33" s="667"/>
      <c r="BM33" s="667"/>
      <c r="BN33" s="667"/>
      <c r="BO33" s="667"/>
      <c r="BP33" s="667"/>
      <c r="BQ33" s="667"/>
      <c r="BR33" s="667"/>
      <c r="BS33" s="667"/>
      <c r="BT33" s="667"/>
      <c r="BU33" s="667"/>
      <c r="BV33" s="667"/>
      <c r="BW33" s="667"/>
      <c r="BX33" s="667"/>
      <c r="BY33" s="667"/>
      <c r="BZ33" s="667"/>
      <c r="CA33" s="667"/>
      <c r="CB33" s="667"/>
      <c r="CC33" s="667"/>
      <c r="CD33" s="667"/>
      <c r="CE33" s="667"/>
      <c r="CF33" s="667"/>
      <c r="CG33" s="667"/>
      <c r="CH33" s="667"/>
      <c r="CI33" s="667"/>
      <c r="CJ33" s="667"/>
      <c r="CK33" s="667"/>
      <c r="CL33" s="667"/>
      <c r="CM33" s="667"/>
      <c r="CN33" s="667"/>
      <c r="CO33" s="667"/>
      <c r="CP33" s="667"/>
    </row>
    <row r="34" spans="1:94" s="148" customFormat="1" ht="15.65" hidden="1" x14ac:dyDescent="0.3">
      <c r="A34" s="665"/>
      <c r="B34" s="665" t="s">
        <v>113</v>
      </c>
      <c r="C34" s="665" t="s">
        <v>319</v>
      </c>
      <c r="D34" s="665"/>
      <c r="E34" s="665"/>
      <c r="F34" s="668">
        <v>308</v>
      </c>
      <c r="G34" s="667"/>
      <c r="H34" s="667"/>
      <c r="I34" s="667"/>
      <c r="J34" s="667"/>
      <c r="K34" s="667"/>
      <c r="L34" s="667"/>
      <c r="M34" s="667"/>
      <c r="N34" s="667"/>
      <c r="O34" s="667"/>
      <c r="P34" s="667"/>
      <c r="Q34" s="667"/>
      <c r="R34" s="667"/>
      <c r="S34" s="667"/>
      <c r="T34" s="667"/>
      <c r="U34" s="667"/>
      <c r="V34" s="667"/>
      <c r="W34" s="667"/>
      <c r="X34" s="667"/>
      <c r="Y34" s="667"/>
      <c r="Z34" s="667"/>
      <c r="AA34" s="667"/>
      <c r="AB34" s="667"/>
      <c r="AC34" s="667"/>
      <c r="AD34" s="667"/>
      <c r="AE34" s="667"/>
      <c r="AF34" s="667"/>
      <c r="AG34" s="667"/>
      <c r="AH34" s="667"/>
      <c r="AI34" s="667"/>
      <c r="AJ34" s="667"/>
      <c r="AK34" s="667"/>
      <c r="AL34" s="667"/>
      <c r="AM34" s="667"/>
      <c r="AN34" s="667"/>
      <c r="AO34" s="667"/>
      <c r="AP34" s="667"/>
      <c r="AQ34" s="667"/>
      <c r="AR34" s="667"/>
      <c r="AS34" s="667"/>
      <c r="AT34" s="667"/>
      <c r="AU34" s="667"/>
      <c r="AV34" s="667"/>
      <c r="AW34" s="667"/>
      <c r="AX34" s="667"/>
      <c r="AY34" s="667"/>
      <c r="AZ34" s="667"/>
      <c r="BA34" s="667"/>
      <c r="BB34" s="667"/>
      <c r="BC34" s="667"/>
      <c r="BD34" s="667"/>
      <c r="BE34" s="667"/>
      <c r="BF34" s="667"/>
      <c r="BG34" s="667"/>
      <c r="BH34" s="667"/>
      <c r="BI34" s="667"/>
      <c r="BJ34" s="667"/>
      <c r="BK34" s="667"/>
      <c r="BL34" s="667"/>
      <c r="BM34" s="667"/>
      <c r="BN34" s="667"/>
      <c r="BO34" s="667"/>
      <c r="BP34" s="667"/>
      <c r="BQ34" s="667"/>
      <c r="BR34" s="667"/>
      <c r="BS34" s="667"/>
      <c r="BT34" s="667"/>
      <c r="BU34" s="667"/>
      <c r="BV34" s="667"/>
      <c r="BW34" s="667"/>
      <c r="BX34" s="667"/>
      <c r="BY34" s="667"/>
      <c r="BZ34" s="667"/>
      <c r="CA34" s="667"/>
      <c r="CB34" s="667"/>
      <c r="CC34" s="667"/>
      <c r="CD34" s="667"/>
      <c r="CE34" s="667"/>
      <c r="CF34" s="667"/>
      <c r="CG34" s="667"/>
      <c r="CH34" s="667"/>
      <c r="CI34" s="667"/>
      <c r="CJ34" s="667"/>
      <c r="CK34" s="667"/>
      <c r="CL34" s="667"/>
      <c r="CM34" s="667"/>
      <c r="CN34" s="667"/>
      <c r="CO34" s="667"/>
      <c r="CP34" s="667"/>
    </row>
    <row r="35" spans="1:94" ht="15.65" hidden="1" x14ac:dyDescent="0.3">
      <c r="A35" s="665"/>
      <c r="B35" s="665" t="s">
        <v>1213</v>
      </c>
      <c r="C35" s="665" t="s">
        <v>1222</v>
      </c>
      <c r="D35" s="665"/>
      <c r="E35" s="665"/>
      <c r="F35" s="682">
        <v>676</v>
      </c>
      <c r="G35" s="672"/>
      <c r="H35" s="672"/>
      <c r="I35" s="672"/>
      <c r="J35" s="672"/>
      <c r="K35" s="672"/>
      <c r="L35" s="672"/>
      <c r="M35" s="672"/>
      <c r="N35" s="672"/>
      <c r="O35" s="672"/>
      <c r="P35" s="672"/>
      <c r="Q35" s="672"/>
      <c r="R35" s="672"/>
      <c r="S35" s="672"/>
      <c r="T35" s="672"/>
      <c r="U35" s="672"/>
      <c r="V35" s="672"/>
      <c r="W35" s="672"/>
      <c r="X35" s="672"/>
      <c r="Y35" s="672"/>
      <c r="Z35" s="672"/>
      <c r="AA35" s="672"/>
      <c r="AB35" s="672"/>
      <c r="AC35" s="672"/>
      <c r="AD35" s="672"/>
      <c r="AE35" s="672"/>
      <c r="AF35" s="672"/>
      <c r="AG35" s="672"/>
      <c r="AH35" s="672"/>
      <c r="AI35" s="672"/>
      <c r="AJ35" s="672"/>
      <c r="AK35" s="672"/>
      <c r="AL35" s="672"/>
      <c r="AM35" s="672"/>
      <c r="AN35" s="672"/>
      <c r="AO35" s="672"/>
      <c r="AP35" s="672"/>
      <c r="AQ35" s="672"/>
      <c r="AR35" s="672"/>
      <c r="AS35" s="672"/>
      <c r="AT35" s="672"/>
      <c r="AU35" s="672"/>
      <c r="AV35" s="672"/>
      <c r="AW35" s="672"/>
      <c r="AX35" s="672"/>
      <c r="AY35" s="672"/>
      <c r="AZ35" s="672"/>
      <c r="BA35" s="672"/>
      <c r="BB35" s="672"/>
      <c r="BC35" s="672"/>
      <c r="BD35" s="672"/>
      <c r="BE35" s="672"/>
      <c r="BF35" s="672"/>
      <c r="BG35" s="672"/>
      <c r="BH35" s="672"/>
      <c r="BI35" s="672"/>
      <c r="BJ35" s="672"/>
      <c r="BK35" s="672"/>
      <c r="BL35" s="672"/>
      <c r="BM35" s="672"/>
      <c r="BN35" s="672"/>
      <c r="BO35" s="672"/>
      <c r="BP35" s="672"/>
      <c r="BQ35" s="672"/>
      <c r="BR35" s="672"/>
      <c r="BS35" s="672"/>
      <c r="BT35" s="672"/>
      <c r="BU35" s="672"/>
      <c r="BV35" s="672"/>
      <c r="BW35" s="672"/>
      <c r="BX35" s="672"/>
      <c r="BY35" s="672"/>
      <c r="BZ35" s="672"/>
      <c r="CA35" s="672"/>
      <c r="CB35" s="672"/>
      <c r="CC35" s="672"/>
      <c r="CD35" s="672"/>
      <c r="CE35" s="672"/>
      <c r="CF35" s="672"/>
      <c r="CG35" s="672"/>
      <c r="CH35" s="672"/>
      <c r="CI35" s="672"/>
      <c r="CJ35" s="672"/>
      <c r="CK35" s="672"/>
      <c r="CL35" s="672"/>
      <c r="CM35" s="672"/>
      <c r="CN35" s="672"/>
      <c r="CO35" s="672"/>
      <c r="CP35" s="672"/>
    </row>
    <row r="36" spans="1:94" s="147" customFormat="1" ht="15.65" hidden="1" x14ac:dyDescent="0.3">
      <c r="A36" s="665"/>
      <c r="B36" s="673" t="s">
        <v>451</v>
      </c>
      <c r="C36" s="673" t="s">
        <v>452</v>
      </c>
      <c r="D36" s="665"/>
      <c r="E36" s="665"/>
      <c r="F36" s="666">
        <v>235</v>
      </c>
      <c r="G36" s="667"/>
      <c r="H36" s="667"/>
      <c r="I36" s="667"/>
      <c r="J36" s="667"/>
      <c r="K36" s="667"/>
      <c r="L36" s="667"/>
      <c r="M36" s="667"/>
      <c r="N36" s="667"/>
      <c r="O36" s="667"/>
      <c r="P36" s="667"/>
      <c r="Q36" s="667"/>
      <c r="R36" s="667"/>
      <c r="S36" s="667"/>
      <c r="T36" s="667"/>
      <c r="U36" s="667"/>
      <c r="V36" s="667"/>
      <c r="W36" s="667"/>
      <c r="X36" s="667"/>
      <c r="Y36" s="667"/>
      <c r="Z36" s="667"/>
      <c r="AA36" s="667"/>
      <c r="AB36" s="667"/>
      <c r="AC36" s="667"/>
      <c r="AD36" s="667"/>
      <c r="AE36" s="667"/>
      <c r="AF36" s="667"/>
      <c r="AG36" s="667"/>
      <c r="AH36" s="667"/>
      <c r="AI36" s="667"/>
      <c r="AJ36" s="667"/>
      <c r="AK36" s="667"/>
      <c r="AL36" s="667"/>
      <c r="AM36" s="667"/>
      <c r="AN36" s="667"/>
      <c r="AO36" s="667"/>
      <c r="AP36" s="667"/>
      <c r="AQ36" s="667"/>
      <c r="AR36" s="667"/>
      <c r="AS36" s="667"/>
      <c r="AT36" s="667"/>
      <c r="AU36" s="667"/>
      <c r="AV36" s="667"/>
      <c r="AW36" s="667"/>
      <c r="AX36" s="667"/>
      <c r="AY36" s="667"/>
      <c r="AZ36" s="667"/>
      <c r="BA36" s="667"/>
      <c r="BB36" s="667"/>
      <c r="BC36" s="667"/>
      <c r="BD36" s="667"/>
      <c r="BE36" s="667"/>
      <c r="BF36" s="667"/>
      <c r="BG36" s="667"/>
      <c r="BH36" s="667"/>
      <c r="BI36" s="667"/>
      <c r="BJ36" s="667"/>
      <c r="BK36" s="667"/>
      <c r="BL36" s="667"/>
      <c r="BM36" s="667"/>
      <c r="BN36" s="667"/>
      <c r="BO36" s="667"/>
      <c r="BP36" s="667"/>
      <c r="BQ36" s="667"/>
      <c r="BR36" s="667"/>
      <c r="BS36" s="667"/>
      <c r="BT36" s="667"/>
      <c r="BU36" s="667"/>
      <c r="BV36" s="667"/>
      <c r="BW36" s="667"/>
      <c r="BX36" s="667"/>
      <c r="BY36" s="667"/>
      <c r="BZ36" s="667"/>
      <c r="CA36" s="667"/>
      <c r="CB36" s="667"/>
      <c r="CC36" s="667"/>
      <c r="CD36" s="667"/>
      <c r="CE36" s="667"/>
      <c r="CF36" s="667"/>
      <c r="CG36" s="667"/>
      <c r="CH36" s="667"/>
      <c r="CI36" s="667"/>
      <c r="CJ36" s="667"/>
      <c r="CK36" s="667"/>
      <c r="CL36" s="667"/>
      <c r="CM36" s="667"/>
      <c r="CN36" s="667"/>
      <c r="CO36" s="667"/>
      <c r="CP36" s="667"/>
    </row>
    <row r="37" spans="1:94" ht="15.65" hidden="1" x14ac:dyDescent="0.3">
      <c r="A37" s="665"/>
      <c r="B37" s="677" t="s">
        <v>269</v>
      </c>
      <c r="C37" s="677" t="s">
        <v>330</v>
      </c>
      <c r="D37" s="670"/>
      <c r="E37" s="670"/>
      <c r="F37" s="682">
        <v>525</v>
      </c>
      <c r="G37" s="667"/>
      <c r="H37" s="667"/>
      <c r="I37" s="667"/>
      <c r="J37" s="667"/>
      <c r="K37" s="667"/>
      <c r="L37" s="667"/>
      <c r="M37" s="667"/>
      <c r="N37" s="667"/>
      <c r="O37" s="667"/>
      <c r="P37" s="667"/>
      <c r="Q37" s="667"/>
      <c r="R37" s="667"/>
      <c r="S37" s="667"/>
      <c r="T37" s="667"/>
      <c r="U37" s="667"/>
      <c r="V37" s="667"/>
      <c r="W37" s="667"/>
      <c r="X37" s="667"/>
      <c r="Y37" s="667"/>
      <c r="Z37" s="667"/>
      <c r="AA37" s="667"/>
      <c r="AB37" s="667"/>
      <c r="AC37" s="667"/>
      <c r="AD37" s="667"/>
      <c r="AE37" s="667"/>
      <c r="AF37" s="667"/>
      <c r="AG37" s="667"/>
      <c r="AH37" s="667"/>
      <c r="AI37" s="667"/>
      <c r="AJ37" s="667"/>
      <c r="AK37" s="667"/>
      <c r="AL37" s="667"/>
      <c r="AM37" s="667"/>
      <c r="AN37" s="667"/>
      <c r="AO37" s="667"/>
      <c r="AP37" s="667"/>
      <c r="AQ37" s="667"/>
      <c r="AR37" s="667"/>
      <c r="AS37" s="667"/>
      <c r="AT37" s="667"/>
      <c r="AU37" s="667"/>
      <c r="AV37" s="667"/>
      <c r="AW37" s="667"/>
      <c r="AX37" s="667"/>
      <c r="AY37" s="667"/>
      <c r="AZ37" s="667"/>
      <c r="BA37" s="667"/>
      <c r="BB37" s="667"/>
      <c r="BC37" s="667"/>
      <c r="BD37" s="667"/>
      <c r="BE37" s="667"/>
      <c r="BF37" s="667"/>
      <c r="BG37" s="667"/>
      <c r="BH37" s="667"/>
      <c r="BI37" s="667"/>
      <c r="BJ37" s="667"/>
      <c r="BK37" s="667"/>
      <c r="BL37" s="667"/>
      <c r="BM37" s="667"/>
      <c r="BN37" s="667"/>
      <c r="BO37" s="667"/>
      <c r="BP37" s="667"/>
      <c r="BQ37" s="667"/>
      <c r="BR37" s="667"/>
      <c r="BS37" s="667"/>
      <c r="BT37" s="667"/>
      <c r="BU37" s="667"/>
      <c r="BV37" s="667"/>
      <c r="BW37" s="667"/>
      <c r="BX37" s="667"/>
      <c r="BY37" s="667"/>
      <c r="BZ37" s="667"/>
      <c r="CA37" s="667"/>
      <c r="CB37" s="667"/>
      <c r="CC37" s="667"/>
      <c r="CD37" s="667"/>
      <c r="CE37" s="667"/>
      <c r="CF37" s="667"/>
      <c r="CG37" s="667"/>
      <c r="CH37" s="667"/>
      <c r="CI37" s="667"/>
      <c r="CJ37" s="667"/>
      <c r="CK37" s="667"/>
      <c r="CL37" s="667"/>
      <c r="CM37" s="667"/>
      <c r="CN37" s="667"/>
      <c r="CO37" s="667"/>
      <c r="CP37" s="667"/>
    </row>
    <row r="38" spans="1:94" ht="16.3" hidden="1" thickBot="1" x14ac:dyDescent="0.35">
      <c r="A38" s="665"/>
      <c r="B38" s="670" t="s">
        <v>76</v>
      </c>
      <c r="C38" s="670" t="s">
        <v>303</v>
      </c>
      <c r="D38" s="670"/>
      <c r="E38" s="670"/>
      <c r="F38" s="682">
        <v>695</v>
      </c>
      <c r="G38" s="667"/>
      <c r="H38" s="667"/>
      <c r="I38" s="667"/>
      <c r="J38" s="667"/>
      <c r="K38" s="667"/>
      <c r="L38" s="667"/>
      <c r="M38" s="667"/>
      <c r="N38" s="667"/>
      <c r="O38" s="667"/>
      <c r="P38" s="667"/>
      <c r="Q38" s="667"/>
      <c r="R38" s="667"/>
      <c r="S38" s="667"/>
      <c r="T38" s="667"/>
      <c r="U38" s="667"/>
      <c r="V38" s="667"/>
      <c r="W38" s="667"/>
      <c r="X38" s="667"/>
      <c r="Y38" s="667"/>
      <c r="Z38" s="667"/>
      <c r="AA38" s="667"/>
      <c r="AB38" s="667"/>
      <c r="AC38" s="667"/>
      <c r="AD38" s="667"/>
      <c r="AE38" s="667"/>
      <c r="AF38" s="667"/>
      <c r="AG38" s="667"/>
      <c r="AH38" s="667"/>
      <c r="AI38" s="667"/>
      <c r="AJ38" s="667"/>
      <c r="AK38" s="667"/>
      <c r="AL38" s="667"/>
      <c r="AM38" s="667"/>
      <c r="AN38" s="667"/>
      <c r="AO38" s="667"/>
      <c r="AP38" s="667"/>
      <c r="AQ38" s="667"/>
      <c r="AR38" s="667"/>
      <c r="AS38" s="667"/>
      <c r="AT38" s="667"/>
      <c r="AU38" s="667"/>
      <c r="AV38" s="667"/>
      <c r="AW38" s="667"/>
      <c r="AX38" s="667"/>
      <c r="AY38" s="667"/>
      <c r="AZ38" s="667"/>
      <c r="BA38" s="667"/>
      <c r="BB38" s="667"/>
      <c r="BC38" s="667"/>
      <c r="BD38" s="667"/>
      <c r="BE38" s="667"/>
      <c r="BF38" s="667"/>
      <c r="BG38" s="667"/>
      <c r="BH38" s="667"/>
      <c r="BI38" s="667"/>
      <c r="BJ38" s="667"/>
      <c r="BK38" s="667"/>
      <c r="BL38" s="667"/>
      <c r="BM38" s="667"/>
      <c r="BN38" s="667"/>
      <c r="BO38" s="667"/>
      <c r="BP38" s="667"/>
      <c r="BQ38" s="667"/>
      <c r="BR38" s="667"/>
      <c r="BS38" s="667"/>
      <c r="BT38" s="667"/>
      <c r="BU38" s="667"/>
      <c r="BV38" s="667"/>
      <c r="BW38" s="667"/>
      <c r="BX38" s="667"/>
      <c r="BY38" s="667"/>
      <c r="BZ38" s="667"/>
      <c r="CA38" s="667"/>
      <c r="CB38" s="667"/>
      <c r="CC38" s="667"/>
      <c r="CD38" s="667"/>
      <c r="CE38" s="667"/>
      <c r="CF38" s="667"/>
      <c r="CG38" s="667"/>
      <c r="CH38" s="667"/>
      <c r="CI38" s="667"/>
      <c r="CJ38" s="667"/>
      <c r="CK38" s="667"/>
      <c r="CL38" s="667"/>
      <c r="CM38" s="667"/>
      <c r="CN38" s="667"/>
      <c r="CO38" s="667"/>
      <c r="CP38" s="667"/>
    </row>
    <row r="39" spans="1:94" s="669" customFormat="1" ht="16.3" hidden="1" thickTop="1" x14ac:dyDescent="0.3">
      <c r="A39" s="665"/>
      <c r="B39" s="665" t="s">
        <v>52</v>
      </c>
      <c r="C39" s="665" t="s">
        <v>289</v>
      </c>
      <c r="D39" s="665"/>
      <c r="E39" s="665"/>
      <c r="F39" s="666">
        <v>287</v>
      </c>
      <c r="G39" s="667"/>
      <c r="H39" s="667"/>
      <c r="I39" s="667"/>
      <c r="J39" s="667"/>
      <c r="K39" s="667"/>
      <c r="L39" s="667"/>
      <c r="M39" s="667"/>
      <c r="N39" s="667"/>
      <c r="O39" s="667"/>
      <c r="P39" s="667"/>
      <c r="Q39" s="667"/>
      <c r="R39" s="667"/>
      <c r="S39" s="667"/>
      <c r="T39" s="667"/>
      <c r="U39" s="667"/>
      <c r="V39" s="667"/>
      <c r="W39" s="667"/>
      <c r="X39" s="667"/>
      <c r="Y39" s="667"/>
      <c r="Z39" s="667"/>
      <c r="AA39" s="667"/>
      <c r="AB39" s="667"/>
      <c r="AC39" s="667"/>
      <c r="AD39" s="667"/>
      <c r="AE39" s="667"/>
      <c r="AF39" s="667"/>
      <c r="AG39" s="667"/>
      <c r="AH39" s="667"/>
      <c r="AI39" s="667"/>
      <c r="AJ39" s="667"/>
      <c r="AK39" s="667"/>
      <c r="AL39" s="667"/>
      <c r="AM39" s="667"/>
      <c r="AN39" s="667"/>
      <c r="AO39" s="667"/>
      <c r="AP39" s="667"/>
      <c r="AQ39" s="667"/>
      <c r="AR39" s="667"/>
      <c r="AS39" s="667"/>
      <c r="AT39" s="667"/>
      <c r="AU39" s="667"/>
      <c r="AV39" s="667"/>
      <c r="AW39" s="667"/>
      <c r="AX39" s="667"/>
      <c r="AY39" s="667"/>
      <c r="AZ39" s="667"/>
      <c r="BA39" s="667"/>
      <c r="BB39" s="667"/>
      <c r="BC39" s="667"/>
      <c r="BD39" s="667"/>
      <c r="BE39" s="667"/>
      <c r="BF39" s="667"/>
      <c r="BG39" s="667"/>
      <c r="BH39" s="667"/>
      <c r="BI39" s="667"/>
      <c r="BJ39" s="667"/>
      <c r="BK39" s="667"/>
      <c r="BL39" s="667"/>
      <c r="BM39" s="667"/>
      <c r="BN39" s="667"/>
      <c r="BO39" s="667"/>
      <c r="BP39" s="667"/>
      <c r="BQ39" s="667"/>
      <c r="BR39" s="667"/>
      <c r="BS39" s="667"/>
      <c r="BT39" s="667"/>
      <c r="BU39" s="667"/>
      <c r="BV39" s="667"/>
      <c r="BW39" s="667"/>
      <c r="BX39" s="667"/>
      <c r="BY39" s="667"/>
      <c r="BZ39" s="667"/>
      <c r="CA39" s="667"/>
      <c r="CB39" s="667"/>
      <c r="CC39" s="667"/>
      <c r="CD39" s="667"/>
      <c r="CE39" s="667"/>
      <c r="CF39" s="667"/>
      <c r="CG39" s="667"/>
      <c r="CH39" s="667"/>
      <c r="CI39" s="667"/>
      <c r="CJ39" s="667"/>
      <c r="CK39" s="667"/>
      <c r="CL39" s="667"/>
      <c r="CM39" s="667"/>
      <c r="CN39" s="667"/>
      <c r="CO39" s="667"/>
      <c r="CP39" s="667"/>
    </row>
    <row r="40" spans="1:94" s="420" customFormat="1" ht="15.65" hidden="1" customHeight="1" x14ac:dyDescent="0.3">
      <c r="A40" s="665"/>
      <c r="B40" s="665" t="s">
        <v>78</v>
      </c>
      <c r="C40" s="665" t="s">
        <v>305</v>
      </c>
      <c r="D40" s="665"/>
      <c r="E40" s="665"/>
      <c r="F40" s="666">
        <v>598</v>
      </c>
      <c r="G40" s="667"/>
      <c r="H40" s="667"/>
      <c r="I40" s="667"/>
      <c r="J40" s="667"/>
      <c r="K40" s="667"/>
      <c r="L40" s="667"/>
      <c r="M40" s="667"/>
      <c r="N40" s="667"/>
      <c r="O40" s="667"/>
      <c r="P40" s="667"/>
      <c r="Q40" s="667"/>
      <c r="R40" s="667"/>
      <c r="S40" s="667"/>
      <c r="T40" s="667"/>
      <c r="U40" s="667"/>
      <c r="V40" s="667"/>
      <c r="W40" s="667"/>
      <c r="X40" s="667"/>
      <c r="Y40" s="667"/>
      <c r="Z40" s="667"/>
      <c r="AA40" s="667"/>
      <c r="AB40" s="667"/>
      <c r="AC40" s="667"/>
      <c r="AD40" s="667"/>
      <c r="AE40" s="667"/>
      <c r="AF40" s="667"/>
      <c r="AG40" s="667"/>
      <c r="AH40" s="667"/>
      <c r="AI40" s="667"/>
      <c r="AJ40" s="667"/>
      <c r="AK40" s="667"/>
      <c r="AL40" s="667"/>
      <c r="AM40" s="667"/>
      <c r="AN40" s="667"/>
      <c r="AO40" s="667"/>
      <c r="AP40" s="667"/>
      <c r="AQ40" s="667"/>
      <c r="AR40" s="667"/>
      <c r="AS40" s="667"/>
      <c r="AT40" s="667"/>
      <c r="AU40" s="667"/>
      <c r="AV40" s="667"/>
      <c r="AW40" s="667"/>
      <c r="AX40" s="667"/>
      <c r="AY40" s="667"/>
      <c r="AZ40" s="667"/>
      <c r="BA40" s="667"/>
      <c r="BB40" s="667"/>
      <c r="BC40" s="667"/>
      <c r="BD40" s="667"/>
      <c r="BE40" s="667"/>
      <c r="BF40" s="667"/>
      <c r="BG40" s="667"/>
      <c r="BH40" s="667"/>
      <c r="BI40" s="667"/>
      <c r="BJ40" s="667"/>
      <c r="BK40" s="667"/>
      <c r="BL40" s="667"/>
      <c r="BM40" s="667"/>
      <c r="BN40" s="667"/>
      <c r="BO40" s="667"/>
      <c r="BP40" s="667"/>
      <c r="BQ40" s="667"/>
      <c r="BR40" s="667"/>
      <c r="BS40" s="667"/>
      <c r="BT40" s="667"/>
      <c r="BU40" s="667"/>
      <c r="BV40" s="667"/>
      <c r="BW40" s="667"/>
      <c r="BX40" s="667"/>
      <c r="BY40" s="667"/>
      <c r="BZ40" s="667"/>
      <c r="CA40" s="667"/>
      <c r="CB40" s="667"/>
      <c r="CC40" s="667"/>
      <c r="CD40" s="667"/>
      <c r="CE40" s="667"/>
      <c r="CF40" s="667"/>
      <c r="CG40" s="667"/>
      <c r="CH40" s="667"/>
      <c r="CI40" s="667"/>
      <c r="CJ40" s="667"/>
      <c r="CK40" s="667"/>
      <c r="CL40" s="667"/>
      <c r="CM40" s="667"/>
      <c r="CN40" s="667"/>
      <c r="CO40" s="667"/>
      <c r="CP40" s="667"/>
    </row>
    <row r="41" spans="1:94" s="420" customFormat="1" ht="15.65" hidden="1" x14ac:dyDescent="0.3">
      <c r="A41" s="665"/>
      <c r="B41" s="665" t="s">
        <v>28</v>
      </c>
      <c r="C41" s="665" t="s">
        <v>280</v>
      </c>
      <c r="D41" s="665"/>
      <c r="E41" s="665"/>
      <c r="F41" s="668">
        <v>202</v>
      </c>
      <c r="G41" s="667"/>
      <c r="H41" s="667"/>
      <c r="I41" s="667"/>
      <c r="J41" s="667"/>
      <c r="K41" s="667"/>
      <c r="L41" s="667"/>
      <c r="M41" s="667"/>
      <c r="N41" s="667"/>
      <c r="O41" s="667"/>
      <c r="P41" s="667"/>
      <c r="Q41" s="667"/>
      <c r="R41" s="667"/>
      <c r="S41" s="667"/>
      <c r="T41" s="667"/>
      <c r="U41" s="667"/>
      <c r="V41" s="667"/>
      <c r="W41" s="667"/>
      <c r="X41" s="667"/>
      <c r="Y41" s="667"/>
      <c r="Z41" s="667"/>
      <c r="AA41" s="667"/>
      <c r="AB41" s="667"/>
      <c r="AC41" s="667"/>
      <c r="AD41" s="667"/>
      <c r="AE41" s="667"/>
      <c r="AF41" s="667"/>
      <c r="AG41" s="667"/>
      <c r="AH41" s="667"/>
      <c r="AI41" s="667"/>
      <c r="AJ41" s="667"/>
      <c r="AK41" s="667"/>
      <c r="AL41" s="667"/>
      <c r="AM41" s="667"/>
      <c r="AN41" s="667"/>
      <c r="AO41" s="667"/>
      <c r="AP41" s="667"/>
      <c r="AQ41" s="667"/>
      <c r="AR41" s="667"/>
      <c r="AS41" s="667"/>
      <c r="AT41" s="667"/>
      <c r="AU41" s="667"/>
      <c r="AV41" s="667"/>
      <c r="AW41" s="667"/>
      <c r="AX41" s="667"/>
      <c r="AY41" s="667"/>
      <c r="AZ41" s="667"/>
      <c r="BA41" s="667"/>
      <c r="BB41" s="667"/>
      <c r="BC41" s="667"/>
      <c r="BD41" s="667"/>
      <c r="BE41" s="667"/>
      <c r="BF41" s="667"/>
      <c r="BG41" s="667"/>
      <c r="BH41" s="667"/>
      <c r="BI41" s="667"/>
      <c r="BJ41" s="667"/>
      <c r="BK41" s="667"/>
      <c r="BL41" s="667"/>
      <c r="BM41" s="667"/>
      <c r="BN41" s="667"/>
      <c r="BO41" s="667"/>
      <c r="BP41" s="667"/>
      <c r="BQ41" s="667"/>
      <c r="BR41" s="667"/>
      <c r="BS41" s="667"/>
      <c r="BT41" s="667"/>
      <c r="BU41" s="667"/>
      <c r="BV41" s="667"/>
      <c r="BW41" s="667"/>
      <c r="BX41" s="667"/>
      <c r="BY41" s="667"/>
      <c r="BZ41" s="667"/>
      <c r="CA41" s="667"/>
      <c r="CB41" s="667"/>
      <c r="CC41" s="667"/>
      <c r="CD41" s="667"/>
      <c r="CE41" s="667"/>
      <c r="CF41" s="667"/>
      <c r="CG41" s="667"/>
      <c r="CH41" s="667"/>
      <c r="CI41" s="667"/>
      <c r="CJ41" s="667"/>
      <c r="CK41" s="667"/>
      <c r="CL41" s="667"/>
      <c r="CM41" s="667"/>
      <c r="CN41" s="667"/>
      <c r="CO41" s="667"/>
      <c r="CP41" s="667"/>
    </row>
    <row r="42" spans="1:94" s="420" customFormat="1" ht="15.65" hidden="1" x14ac:dyDescent="0.3">
      <c r="A42" s="173"/>
      <c r="B42" s="173" t="s">
        <v>605</v>
      </c>
      <c r="C42" s="173" t="s">
        <v>292</v>
      </c>
      <c r="D42" s="173"/>
      <c r="E42" s="173"/>
      <c r="F42" s="443"/>
      <c r="G42" s="152"/>
      <c r="H42" s="152"/>
      <c r="I42" s="152"/>
      <c r="J42" s="152"/>
      <c r="K42" s="152"/>
      <c r="L42" s="152"/>
      <c r="M42" s="152"/>
      <c r="N42" s="152"/>
      <c r="O42" s="152"/>
      <c r="P42" s="152"/>
      <c r="Q42" s="152"/>
      <c r="R42" s="152"/>
      <c r="S42" s="152"/>
      <c r="T42" s="152"/>
      <c r="U42" s="152"/>
      <c r="V42" s="152"/>
      <c r="W42" s="152"/>
      <c r="X42" s="152"/>
      <c r="Y42" s="152"/>
      <c r="Z42" s="152"/>
      <c r="AA42" s="152"/>
      <c r="AB42" s="152"/>
      <c r="AC42" s="152"/>
      <c r="AD42" s="152"/>
      <c r="AE42" s="152"/>
      <c r="AF42" s="152"/>
      <c r="AG42" s="152"/>
      <c r="AH42" s="152"/>
      <c r="AI42" s="152"/>
      <c r="AJ42" s="152"/>
      <c r="AK42" s="152"/>
      <c r="AL42" s="152"/>
      <c r="AM42" s="152"/>
      <c r="AN42" s="152"/>
      <c r="AO42" s="152"/>
      <c r="AP42" s="152"/>
      <c r="AQ42" s="152"/>
      <c r="AR42" s="152"/>
      <c r="AS42" s="152"/>
      <c r="AT42" s="152"/>
      <c r="AU42" s="152"/>
      <c r="AV42" s="152"/>
      <c r="AW42" s="152"/>
      <c r="AX42" s="152"/>
      <c r="AY42" s="152"/>
      <c r="AZ42" s="152"/>
      <c r="BA42" s="152"/>
      <c r="BB42" s="152"/>
      <c r="BC42" s="152"/>
      <c r="BD42" s="152"/>
      <c r="BE42" s="152"/>
      <c r="BF42" s="152"/>
      <c r="BG42" s="152"/>
      <c r="BH42" s="152"/>
      <c r="BI42" s="152"/>
      <c r="BJ42" s="152"/>
      <c r="BK42" s="152"/>
      <c r="BL42" s="152"/>
      <c r="BM42" s="152"/>
      <c r="BN42" s="152"/>
      <c r="BO42" s="152"/>
      <c r="BP42" s="152"/>
      <c r="BQ42" s="152"/>
      <c r="BR42" s="152"/>
      <c r="BS42" s="152"/>
      <c r="BT42" s="152"/>
      <c r="BU42" s="152"/>
      <c r="BV42" s="152"/>
      <c r="BW42" s="152"/>
      <c r="BX42" s="152"/>
      <c r="BY42" s="152"/>
      <c r="BZ42" s="152"/>
      <c r="CA42" s="152"/>
      <c r="CB42" s="152"/>
      <c r="CC42" s="152"/>
      <c r="CD42" s="152"/>
      <c r="CE42" s="152"/>
      <c r="CF42" s="152"/>
      <c r="CG42" s="152"/>
      <c r="CH42" s="152"/>
      <c r="CI42" s="152"/>
      <c r="CJ42" s="152"/>
      <c r="CK42" s="152"/>
      <c r="CL42" s="152"/>
      <c r="CM42" s="152"/>
      <c r="CN42" s="152"/>
      <c r="CO42" s="152"/>
      <c r="CP42" s="152"/>
    </row>
    <row r="43" spans="1:94" s="420" customFormat="1" ht="15.65" hidden="1" x14ac:dyDescent="0.3">
      <c r="A43" s="665"/>
      <c r="B43" s="670" t="s">
        <v>106</v>
      </c>
      <c r="C43" s="670" t="s">
        <v>317</v>
      </c>
      <c r="D43" s="670"/>
      <c r="E43" s="670"/>
      <c r="F43" s="671">
        <v>224</v>
      </c>
      <c r="G43" s="667"/>
      <c r="H43" s="667"/>
      <c r="I43" s="667"/>
      <c r="J43" s="667"/>
      <c r="K43" s="667"/>
      <c r="L43" s="667"/>
      <c r="M43" s="667"/>
      <c r="N43" s="667"/>
      <c r="O43" s="667"/>
      <c r="P43" s="667"/>
      <c r="Q43" s="667"/>
      <c r="R43" s="667"/>
      <c r="S43" s="667"/>
      <c r="T43" s="667"/>
      <c r="U43" s="667"/>
      <c r="V43" s="667"/>
      <c r="W43" s="667"/>
      <c r="X43" s="667"/>
      <c r="Y43" s="667"/>
      <c r="Z43" s="667"/>
      <c r="AA43" s="667"/>
      <c r="AB43" s="667"/>
      <c r="AC43" s="667"/>
      <c r="AD43" s="667"/>
      <c r="AE43" s="667"/>
      <c r="AF43" s="667"/>
      <c r="AG43" s="667"/>
      <c r="AH43" s="667"/>
      <c r="AI43" s="667"/>
      <c r="AJ43" s="667"/>
      <c r="AK43" s="667"/>
      <c r="AL43" s="667"/>
      <c r="AM43" s="667"/>
      <c r="AN43" s="667"/>
      <c r="AO43" s="667"/>
      <c r="AP43" s="667"/>
      <c r="AQ43" s="667"/>
      <c r="AR43" s="667"/>
      <c r="AS43" s="667"/>
      <c r="AT43" s="667"/>
      <c r="AU43" s="667"/>
      <c r="AV43" s="667"/>
      <c r="AW43" s="667"/>
      <c r="AX43" s="667"/>
      <c r="AY43" s="667"/>
      <c r="AZ43" s="667"/>
      <c r="BA43" s="667"/>
      <c r="BB43" s="667"/>
      <c r="BC43" s="667"/>
      <c r="BD43" s="667"/>
      <c r="BE43" s="667"/>
      <c r="BF43" s="667"/>
      <c r="BG43" s="667"/>
      <c r="BH43" s="667"/>
      <c r="BI43" s="667"/>
      <c r="BJ43" s="667"/>
      <c r="BK43" s="667"/>
      <c r="BL43" s="667"/>
      <c r="BM43" s="667"/>
      <c r="BN43" s="667"/>
      <c r="BO43" s="667"/>
      <c r="BP43" s="667"/>
      <c r="BQ43" s="667"/>
      <c r="BR43" s="667"/>
      <c r="BS43" s="667"/>
      <c r="BT43" s="667"/>
      <c r="BU43" s="667"/>
      <c r="BV43" s="667"/>
      <c r="BW43" s="667"/>
      <c r="BX43" s="667"/>
      <c r="BY43" s="667"/>
      <c r="BZ43" s="667"/>
      <c r="CA43" s="667"/>
      <c r="CB43" s="667"/>
      <c r="CC43" s="667"/>
      <c r="CD43" s="667"/>
      <c r="CE43" s="667"/>
      <c r="CF43" s="667"/>
      <c r="CG43" s="667"/>
      <c r="CH43" s="667"/>
      <c r="CI43" s="667"/>
      <c r="CJ43" s="667"/>
      <c r="CK43" s="667"/>
      <c r="CL43" s="667"/>
      <c r="CM43" s="667"/>
      <c r="CN43" s="667"/>
      <c r="CO43" s="667"/>
      <c r="CP43" s="667"/>
    </row>
    <row r="44" spans="1:94" s="420" customFormat="1" ht="15.65" hidden="1" x14ac:dyDescent="0.3">
      <c r="A44" s="665"/>
      <c r="B44" s="665" t="s">
        <v>1027</v>
      </c>
      <c r="C44" s="665" t="s">
        <v>1028</v>
      </c>
      <c r="D44" s="665"/>
      <c r="E44" s="665"/>
      <c r="F44" s="666">
        <v>215</v>
      </c>
      <c r="G44" s="667"/>
      <c r="H44" s="667"/>
      <c r="I44" s="667"/>
      <c r="J44" s="667"/>
      <c r="K44" s="667"/>
      <c r="L44" s="667"/>
      <c r="M44" s="667"/>
      <c r="N44" s="667"/>
      <c r="O44" s="667"/>
      <c r="P44" s="667"/>
      <c r="Q44" s="667"/>
      <c r="R44" s="667"/>
      <c r="S44" s="667"/>
      <c r="T44" s="667"/>
      <c r="U44" s="667"/>
      <c r="V44" s="667"/>
      <c r="W44" s="667"/>
      <c r="X44" s="667"/>
      <c r="Y44" s="667"/>
      <c r="Z44" s="667"/>
      <c r="AA44" s="667"/>
      <c r="AB44" s="667"/>
      <c r="AC44" s="667"/>
      <c r="AD44" s="667"/>
      <c r="AE44" s="667"/>
      <c r="AF44" s="667"/>
      <c r="AG44" s="667"/>
      <c r="AH44" s="667"/>
      <c r="AI44" s="667"/>
      <c r="AJ44" s="667"/>
      <c r="AK44" s="667"/>
      <c r="AL44" s="667"/>
      <c r="AM44" s="667"/>
      <c r="AN44" s="667"/>
      <c r="AO44" s="667"/>
      <c r="AP44" s="667"/>
      <c r="AQ44" s="667"/>
      <c r="AR44" s="667"/>
      <c r="AS44" s="667"/>
      <c r="AT44" s="667"/>
      <c r="AU44" s="667"/>
      <c r="AV44" s="667"/>
      <c r="AW44" s="667"/>
      <c r="AX44" s="667"/>
      <c r="AY44" s="667"/>
      <c r="AZ44" s="667"/>
      <c r="BA44" s="667"/>
      <c r="BB44" s="667"/>
      <c r="BC44" s="667"/>
      <c r="BD44" s="667"/>
      <c r="BE44" s="667"/>
      <c r="BF44" s="667"/>
      <c r="BG44" s="667"/>
      <c r="BH44" s="667"/>
      <c r="BI44" s="667"/>
      <c r="BJ44" s="667"/>
      <c r="BK44" s="667"/>
      <c r="BL44" s="667"/>
      <c r="BM44" s="667"/>
      <c r="BN44" s="667"/>
      <c r="BO44" s="667"/>
      <c r="BP44" s="667"/>
      <c r="BQ44" s="667"/>
      <c r="BR44" s="667"/>
      <c r="BS44" s="667"/>
      <c r="BT44" s="667"/>
      <c r="BU44" s="667"/>
      <c r="BV44" s="667"/>
      <c r="BW44" s="667"/>
      <c r="BX44" s="667"/>
      <c r="BY44" s="667"/>
      <c r="BZ44" s="667"/>
      <c r="CA44" s="667"/>
      <c r="CB44" s="667"/>
      <c r="CC44" s="667"/>
      <c r="CD44" s="667"/>
      <c r="CE44" s="667"/>
      <c r="CF44" s="667"/>
      <c r="CG44" s="667"/>
      <c r="CH44" s="667"/>
      <c r="CI44" s="667"/>
      <c r="CJ44" s="667"/>
      <c r="CK44" s="667"/>
      <c r="CL44" s="667"/>
      <c r="CM44" s="667"/>
      <c r="CN44" s="667"/>
      <c r="CO44" s="667"/>
      <c r="CP44" s="667"/>
    </row>
    <row r="45" spans="1:94" s="420" customFormat="1" ht="15.65" hidden="1" x14ac:dyDescent="0.3">
      <c r="A45" s="173"/>
      <c r="B45" s="173" t="s">
        <v>160</v>
      </c>
      <c r="C45" s="173" t="s">
        <v>274</v>
      </c>
      <c r="D45" s="173"/>
      <c r="E45" s="173"/>
      <c r="F45" s="172"/>
      <c r="G45" s="155"/>
      <c r="H45" s="155"/>
      <c r="I45" s="155"/>
      <c r="J45" s="155"/>
      <c r="K45" s="155"/>
      <c r="L45" s="155"/>
      <c r="M45" s="155"/>
      <c r="N45" s="155"/>
      <c r="O45" s="155"/>
      <c r="P45" s="155"/>
      <c r="Q45" s="155"/>
      <c r="R45" s="155"/>
      <c r="S45" s="155"/>
      <c r="T45" s="155"/>
      <c r="U45" s="155"/>
      <c r="V45" s="155"/>
      <c r="W45" s="155"/>
      <c r="X45" s="155"/>
      <c r="Y45" s="155"/>
      <c r="Z45" s="155"/>
      <c r="AA45" s="155"/>
      <c r="AB45" s="155"/>
      <c r="AC45" s="155"/>
      <c r="AD45" s="155"/>
      <c r="AE45" s="155"/>
      <c r="AF45" s="155"/>
      <c r="AG45" s="155"/>
      <c r="AH45" s="155"/>
      <c r="AI45" s="155"/>
      <c r="AJ45" s="155"/>
      <c r="AK45" s="155"/>
      <c r="AL45" s="155"/>
      <c r="AM45" s="155"/>
      <c r="AN45" s="155"/>
      <c r="AO45" s="155"/>
      <c r="AP45" s="155"/>
      <c r="AQ45" s="155"/>
      <c r="AR45" s="155"/>
      <c r="AS45" s="155"/>
      <c r="AT45" s="155"/>
      <c r="AU45" s="155"/>
      <c r="AV45" s="155"/>
      <c r="AW45" s="155"/>
      <c r="AX45" s="155"/>
      <c r="AY45" s="155"/>
      <c r="AZ45" s="155"/>
      <c r="BA45" s="155"/>
      <c r="BB45" s="155"/>
      <c r="BC45" s="155"/>
      <c r="BD45" s="155"/>
      <c r="BE45" s="155"/>
      <c r="BF45" s="155"/>
      <c r="BG45" s="155"/>
      <c r="BH45" s="155"/>
      <c r="BI45" s="155"/>
      <c r="BJ45" s="155"/>
      <c r="BK45" s="155"/>
      <c r="BL45" s="155"/>
      <c r="BM45" s="155"/>
      <c r="BN45" s="155"/>
      <c r="BO45" s="155"/>
      <c r="BP45" s="155"/>
      <c r="BQ45" s="155"/>
      <c r="BR45" s="155"/>
      <c r="BS45" s="155"/>
      <c r="BT45" s="155"/>
      <c r="BU45" s="155"/>
      <c r="BV45" s="155"/>
      <c r="BW45" s="155"/>
      <c r="BX45" s="155"/>
      <c r="BY45" s="155"/>
      <c r="BZ45" s="155"/>
      <c r="CA45" s="155"/>
      <c r="CB45" s="155"/>
      <c r="CC45" s="155"/>
      <c r="CD45" s="155"/>
      <c r="CE45" s="155"/>
      <c r="CF45" s="155"/>
      <c r="CG45" s="155"/>
      <c r="CH45" s="155"/>
      <c r="CI45" s="155"/>
      <c r="CJ45" s="155"/>
      <c r="CK45" s="155"/>
      <c r="CL45" s="155"/>
      <c r="CM45" s="155"/>
      <c r="CN45" s="155"/>
      <c r="CO45" s="155"/>
      <c r="CP45" s="155"/>
    </row>
    <row r="46" spans="1:94" s="420" customFormat="1" ht="15.65" hidden="1" x14ac:dyDescent="0.3">
      <c r="A46" s="665"/>
      <c r="B46" s="665" t="s">
        <v>41</v>
      </c>
      <c r="C46" s="665" t="s">
        <v>284</v>
      </c>
      <c r="D46" s="665"/>
      <c r="E46" s="665"/>
      <c r="F46" s="668">
        <v>267</v>
      </c>
      <c r="G46" s="667"/>
      <c r="H46" s="667"/>
      <c r="I46" s="667"/>
      <c r="J46" s="667"/>
      <c r="K46" s="667"/>
      <c r="L46" s="667"/>
      <c r="M46" s="667"/>
      <c r="N46" s="667"/>
      <c r="O46" s="667"/>
      <c r="P46" s="667"/>
      <c r="Q46" s="667"/>
      <c r="R46" s="667"/>
      <c r="S46" s="667"/>
      <c r="T46" s="667"/>
      <c r="U46" s="667"/>
      <c r="V46" s="667"/>
      <c r="W46" s="667"/>
      <c r="X46" s="667"/>
      <c r="Y46" s="667"/>
      <c r="Z46" s="667"/>
      <c r="AA46" s="667"/>
      <c r="AB46" s="667"/>
      <c r="AC46" s="667"/>
      <c r="AD46" s="667"/>
      <c r="AE46" s="667"/>
      <c r="AF46" s="667"/>
      <c r="AG46" s="667"/>
      <c r="AH46" s="667"/>
      <c r="AI46" s="667"/>
      <c r="AJ46" s="667"/>
      <c r="AK46" s="667"/>
      <c r="AL46" s="667"/>
      <c r="AM46" s="667"/>
      <c r="AN46" s="667"/>
      <c r="AO46" s="667"/>
      <c r="AP46" s="667"/>
      <c r="AQ46" s="667"/>
      <c r="AR46" s="667"/>
      <c r="AS46" s="667"/>
      <c r="AT46" s="667"/>
      <c r="AU46" s="667"/>
      <c r="AV46" s="667"/>
      <c r="AW46" s="667"/>
      <c r="AX46" s="667"/>
      <c r="AY46" s="667"/>
      <c r="AZ46" s="667"/>
      <c r="BA46" s="667"/>
      <c r="BB46" s="667"/>
      <c r="BC46" s="667"/>
      <c r="BD46" s="667"/>
      <c r="BE46" s="667"/>
      <c r="BF46" s="667"/>
      <c r="BG46" s="667"/>
      <c r="BH46" s="667"/>
      <c r="BI46" s="667"/>
      <c r="BJ46" s="667"/>
      <c r="BK46" s="667"/>
      <c r="BL46" s="667"/>
      <c r="BM46" s="667"/>
      <c r="BN46" s="667"/>
      <c r="BO46" s="667"/>
      <c r="BP46" s="667"/>
      <c r="BQ46" s="667"/>
      <c r="BR46" s="667"/>
      <c r="BS46" s="667"/>
      <c r="BT46" s="667"/>
      <c r="BU46" s="667"/>
      <c r="BV46" s="667"/>
      <c r="BW46" s="667"/>
      <c r="BX46" s="667"/>
      <c r="BY46" s="667"/>
      <c r="BZ46" s="667"/>
      <c r="CA46" s="667"/>
      <c r="CB46" s="667"/>
      <c r="CC46" s="667"/>
      <c r="CD46" s="667"/>
      <c r="CE46" s="667"/>
      <c r="CF46" s="667"/>
      <c r="CG46" s="667"/>
      <c r="CH46" s="667"/>
      <c r="CI46" s="667"/>
      <c r="CJ46" s="667"/>
      <c r="CK46" s="667"/>
      <c r="CL46" s="667"/>
      <c r="CM46" s="667"/>
      <c r="CN46" s="667"/>
      <c r="CO46" s="667"/>
      <c r="CP46" s="667"/>
    </row>
    <row r="47" spans="1:94" s="420" customFormat="1" ht="15.65" hidden="1" x14ac:dyDescent="0.3">
      <c r="A47" s="665"/>
      <c r="B47" s="665" t="s">
        <v>126</v>
      </c>
      <c r="C47" s="665" t="s">
        <v>460</v>
      </c>
      <c r="D47" s="665"/>
      <c r="E47" s="665"/>
      <c r="F47" s="668">
        <v>263</v>
      </c>
      <c r="G47" s="667"/>
      <c r="H47" s="667"/>
      <c r="I47" s="667"/>
      <c r="J47" s="667"/>
      <c r="K47" s="667"/>
      <c r="L47" s="667"/>
      <c r="M47" s="667"/>
      <c r="N47" s="667"/>
      <c r="O47" s="667"/>
      <c r="P47" s="667"/>
      <c r="Q47" s="667"/>
      <c r="R47" s="667"/>
      <c r="S47" s="667"/>
      <c r="T47" s="667"/>
      <c r="U47" s="667"/>
      <c r="V47" s="667"/>
      <c r="W47" s="667"/>
      <c r="X47" s="667"/>
      <c r="Y47" s="667"/>
      <c r="Z47" s="667"/>
      <c r="AA47" s="667"/>
      <c r="AB47" s="667"/>
      <c r="AC47" s="667"/>
      <c r="AD47" s="667"/>
      <c r="AE47" s="667"/>
      <c r="AF47" s="667"/>
      <c r="AG47" s="667"/>
      <c r="AH47" s="667"/>
      <c r="AI47" s="667"/>
      <c r="AJ47" s="667"/>
      <c r="AK47" s="667"/>
      <c r="AL47" s="667"/>
      <c r="AM47" s="667"/>
      <c r="AN47" s="667"/>
      <c r="AO47" s="667"/>
      <c r="AP47" s="667"/>
      <c r="AQ47" s="667"/>
      <c r="AR47" s="667"/>
      <c r="AS47" s="667"/>
      <c r="AT47" s="667"/>
      <c r="AU47" s="667"/>
      <c r="AV47" s="667"/>
      <c r="AW47" s="667"/>
      <c r="AX47" s="667"/>
      <c r="AY47" s="667"/>
      <c r="AZ47" s="667"/>
      <c r="BA47" s="667"/>
      <c r="BB47" s="667"/>
      <c r="BC47" s="667"/>
      <c r="BD47" s="667"/>
      <c r="BE47" s="667"/>
      <c r="BF47" s="667"/>
      <c r="BG47" s="667"/>
      <c r="BH47" s="667"/>
      <c r="BI47" s="667"/>
      <c r="BJ47" s="667"/>
      <c r="BK47" s="667"/>
      <c r="BL47" s="667"/>
      <c r="BM47" s="667"/>
      <c r="BN47" s="667"/>
      <c r="BO47" s="667"/>
      <c r="BP47" s="667"/>
      <c r="BQ47" s="667"/>
      <c r="BR47" s="667"/>
      <c r="BS47" s="667"/>
      <c r="BT47" s="667"/>
      <c r="BU47" s="667"/>
      <c r="BV47" s="667"/>
      <c r="BW47" s="667"/>
      <c r="BX47" s="667"/>
      <c r="BY47" s="667"/>
      <c r="BZ47" s="667"/>
      <c r="CA47" s="667"/>
      <c r="CB47" s="667"/>
      <c r="CC47" s="667"/>
      <c r="CD47" s="667"/>
      <c r="CE47" s="667"/>
      <c r="CF47" s="667"/>
      <c r="CG47" s="667"/>
      <c r="CH47" s="667"/>
      <c r="CI47" s="667"/>
      <c r="CJ47" s="667"/>
      <c r="CK47" s="667"/>
      <c r="CL47" s="667"/>
      <c r="CM47" s="667"/>
      <c r="CN47" s="667"/>
      <c r="CO47" s="667"/>
      <c r="CP47" s="667"/>
    </row>
    <row r="48" spans="1:94" s="420" customFormat="1" ht="15.65" hidden="1" x14ac:dyDescent="0.3">
      <c r="A48" s="173"/>
      <c r="B48" s="173" t="s">
        <v>1609</v>
      </c>
      <c r="C48" s="173" t="s">
        <v>1644</v>
      </c>
      <c r="D48" s="173"/>
      <c r="E48" s="173"/>
      <c r="F48" s="171">
        <v>677</v>
      </c>
      <c r="G48" s="154"/>
      <c r="H48" s="154"/>
      <c r="I48" s="154"/>
      <c r="J48" s="154"/>
      <c r="K48" s="154"/>
      <c r="L48" s="154"/>
      <c r="M48" s="154"/>
      <c r="N48" s="154"/>
      <c r="O48" s="154"/>
      <c r="P48" s="154"/>
      <c r="Q48" s="154"/>
      <c r="R48" s="154"/>
      <c r="S48" s="154"/>
      <c r="T48" s="154"/>
      <c r="U48" s="154"/>
      <c r="V48" s="154"/>
      <c r="W48" s="154"/>
      <c r="X48" s="154"/>
      <c r="Y48" s="154"/>
      <c r="Z48" s="154"/>
      <c r="AA48" s="154"/>
      <c r="AB48" s="154"/>
      <c r="AC48" s="154"/>
      <c r="AD48" s="154"/>
      <c r="AE48" s="154"/>
      <c r="AF48" s="154"/>
      <c r="AG48" s="154"/>
      <c r="AH48" s="154"/>
      <c r="AI48" s="154"/>
      <c r="AJ48" s="154"/>
      <c r="AK48" s="154"/>
      <c r="AL48" s="154"/>
      <c r="AM48" s="154"/>
      <c r="AN48" s="154"/>
      <c r="AO48" s="154"/>
      <c r="AP48" s="154"/>
      <c r="AQ48" s="154"/>
      <c r="AR48" s="154"/>
      <c r="AS48" s="154"/>
      <c r="AT48" s="154"/>
      <c r="AU48" s="154"/>
      <c r="AV48" s="154"/>
      <c r="AW48" s="154"/>
      <c r="AX48" s="154"/>
      <c r="AY48" s="154"/>
      <c r="AZ48" s="154"/>
      <c r="BA48" s="154"/>
      <c r="BB48" s="154"/>
      <c r="BC48" s="154"/>
      <c r="BD48" s="154"/>
      <c r="BE48" s="154"/>
      <c r="BF48" s="154"/>
      <c r="BG48" s="154"/>
      <c r="BH48" s="154"/>
      <c r="BI48" s="154"/>
      <c r="BJ48" s="154"/>
      <c r="BK48" s="154"/>
      <c r="BL48" s="154"/>
      <c r="BM48" s="154"/>
      <c r="BN48" s="154"/>
      <c r="BO48" s="154"/>
      <c r="BP48" s="154"/>
      <c r="BQ48" s="154"/>
      <c r="BR48" s="154"/>
      <c r="BS48" s="154"/>
      <c r="BT48" s="154"/>
      <c r="BU48" s="154"/>
      <c r="BV48" s="154"/>
      <c r="BW48" s="154"/>
      <c r="BX48" s="154"/>
      <c r="BY48" s="154"/>
      <c r="BZ48" s="154"/>
      <c r="CA48" s="154"/>
      <c r="CB48" s="154"/>
      <c r="CC48" s="154"/>
      <c r="CD48" s="154"/>
      <c r="CE48" s="154"/>
      <c r="CF48" s="154"/>
      <c r="CG48" s="154"/>
      <c r="CH48" s="154"/>
      <c r="CI48" s="154"/>
      <c r="CJ48" s="154"/>
      <c r="CK48" s="154"/>
      <c r="CL48" s="154"/>
      <c r="CM48" s="154"/>
      <c r="CN48" s="154"/>
      <c r="CO48" s="154"/>
      <c r="CP48" s="154"/>
    </row>
    <row r="49" spans="1:94" s="420" customFormat="1" ht="15.65" hidden="1" x14ac:dyDescent="0.3">
      <c r="A49" s="665"/>
      <c r="B49" s="665" t="s">
        <v>54</v>
      </c>
      <c r="C49" s="665" t="s">
        <v>291</v>
      </c>
      <c r="D49" s="673"/>
      <c r="E49" s="673"/>
      <c r="F49" s="668">
        <v>555</v>
      </c>
      <c r="G49" s="667"/>
      <c r="H49" s="667"/>
      <c r="I49" s="667"/>
      <c r="J49" s="667"/>
      <c r="K49" s="667"/>
      <c r="L49" s="667"/>
      <c r="M49" s="667"/>
      <c r="N49" s="667"/>
      <c r="O49" s="667"/>
      <c r="P49" s="667"/>
      <c r="Q49" s="667"/>
      <c r="R49" s="667"/>
      <c r="S49" s="667"/>
      <c r="T49" s="667"/>
      <c r="U49" s="667"/>
      <c r="V49" s="667"/>
      <c r="W49" s="667"/>
      <c r="X49" s="667"/>
      <c r="Y49" s="667"/>
      <c r="Z49" s="667"/>
      <c r="AA49" s="667"/>
      <c r="AB49" s="667"/>
      <c r="AC49" s="667"/>
      <c r="AD49" s="667"/>
      <c r="AE49" s="667"/>
      <c r="AF49" s="667"/>
      <c r="AG49" s="667"/>
      <c r="AH49" s="667"/>
      <c r="AI49" s="667"/>
      <c r="AJ49" s="667"/>
      <c r="AK49" s="667"/>
      <c r="AL49" s="667"/>
      <c r="AM49" s="667"/>
      <c r="AN49" s="667"/>
      <c r="AO49" s="667"/>
      <c r="AP49" s="667"/>
      <c r="AQ49" s="667"/>
      <c r="AR49" s="667"/>
      <c r="AS49" s="667"/>
      <c r="AT49" s="667"/>
      <c r="AU49" s="667"/>
      <c r="AV49" s="667"/>
      <c r="AW49" s="667"/>
      <c r="AX49" s="667"/>
      <c r="AY49" s="667"/>
      <c r="AZ49" s="667"/>
      <c r="BA49" s="667"/>
      <c r="BB49" s="667"/>
      <c r="BC49" s="667"/>
      <c r="BD49" s="667"/>
      <c r="BE49" s="667"/>
      <c r="BF49" s="667"/>
      <c r="BG49" s="667"/>
      <c r="BH49" s="667"/>
      <c r="BI49" s="667"/>
      <c r="BJ49" s="667"/>
      <c r="BK49" s="667"/>
      <c r="BL49" s="667"/>
      <c r="BM49" s="667"/>
      <c r="BN49" s="667"/>
      <c r="BO49" s="667"/>
      <c r="BP49" s="667"/>
      <c r="BQ49" s="667"/>
      <c r="BR49" s="667"/>
      <c r="BS49" s="667"/>
      <c r="BT49" s="667"/>
      <c r="BU49" s="667"/>
      <c r="BV49" s="667"/>
      <c r="BW49" s="667"/>
      <c r="BX49" s="667"/>
      <c r="BY49" s="667"/>
      <c r="BZ49" s="667"/>
      <c r="CA49" s="667"/>
      <c r="CB49" s="667"/>
      <c r="CC49" s="667"/>
      <c r="CD49" s="667"/>
      <c r="CE49" s="667"/>
      <c r="CF49" s="667"/>
      <c r="CG49" s="667"/>
      <c r="CH49" s="667"/>
      <c r="CI49" s="667"/>
      <c r="CJ49" s="667"/>
      <c r="CK49" s="667"/>
      <c r="CL49" s="667"/>
      <c r="CM49" s="667"/>
      <c r="CN49" s="667"/>
      <c r="CO49" s="667"/>
      <c r="CP49" s="667"/>
    </row>
    <row r="50" spans="1:94" s="420" customFormat="1" ht="15.65" hidden="1" x14ac:dyDescent="0.3">
      <c r="A50" s="665"/>
      <c r="B50" s="670" t="s">
        <v>116</v>
      </c>
      <c r="C50" s="670" t="s">
        <v>322</v>
      </c>
      <c r="D50" s="670"/>
      <c r="E50" s="670"/>
      <c r="F50" s="668">
        <v>671</v>
      </c>
      <c r="G50" s="667"/>
      <c r="H50" s="667"/>
      <c r="I50" s="667"/>
      <c r="J50" s="667"/>
      <c r="K50" s="667"/>
      <c r="L50" s="667"/>
      <c r="M50" s="667"/>
      <c r="N50" s="667"/>
      <c r="O50" s="667"/>
      <c r="P50" s="667"/>
      <c r="Q50" s="667"/>
      <c r="R50" s="667"/>
      <c r="S50" s="667"/>
      <c r="T50" s="667"/>
      <c r="U50" s="667"/>
      <c r="V50" s="667"/>
      <c r="W50" s="667"/>
      <c r="X50" s="667"/>
      <c r="Y50" s="667"/>
      <c r="Z50" s="667"/>
      <c r="AA50" s="667"/>
      <c r="AB50" s="667"/>
      <c r="AC50" s="667"/>
      <c r="AD50" s="667"/>
      <c r="AE50" s="667"/>
      <c r="AF50" s="667"/>
      <c r="AG50" s="667"/>
      <c r="AH50" s="667"/>
      <c r="AI50" s="667"/>
      <c r="AJ50" s="667"/>
      <c r="AK50" s="667"/>
      <c r="AL50" s="667"/>
      <c r="AM50" s="667"/>
      <c r="AN50" s="667"/>
      <c r="AO50" s="667"/>
      <c r="AP50" s="667"/>
      <c r="AQ50" s="667"/>
      <c r="AR50" s="667"/>
      <c r="AS50" s="667"/>
      <c r="AT50" s="667"/>
      <c r="AU50" s="667"/>
      <c r="AV50" s="667"/>
      <c r="AW50" s="667"/>
      <c r="AX50" s="667"/>
      <c r="AY50" s="667"/>
      <c r="AZ50" s="667"/>
      <c r="BA50" s="667"/>
      <c r="BB50" s="667"/>
      <c r="BC50" s="667"/>
      <c r="BD50" s="667"/>
      <c r="BE50" s="667"/>
      <c r="BF50" s="667"/>
      <c r="BG50" s="667"/>
      <c r="BH50" s="667"/>
      <c r="BI50" s="667"/>
      <c r="BJ50" s="667"/>
      <c r="BK50" s="667"/>
      <c r="BL50" s="667"/>
      <c r="BM50" s="667"/>
      <c r="BN50" s="667"/>
      <c r="BO50" s="667"/>
      <c r="BP50" s="667"/>
      <c r="BQ50" s="667"/>
      <c r="BR50" s="667"/>
      <c r="BS50" s="667"/>
      <c r="BT50" s="667"/>
      <c r="BU50" s="667"/>
      <c r="BV50" s="667"/>
      <c r="BW50" s="667"/>
      <c r="BX50" s="667"/>
      <c r="BY50" s="667"/>
      <c r="BZ50" s="667"/>
      <c r="CA50" s="667"/>
      <c r="CB50" s="667"/>
      <c r="CC50" s="667"/>
      <c r="CD50" s="667"/>
      <c r="CE50" s="667"/>
      <c r="CF50" s="667"/>
      <c r="CG50" s="667"/>
      <c r="CH50" s="667"/>
      <c r="CI50" s="667"/>
      <c r="CJ50" s="667"/>
      <c r="CK50" s="667"/>
      <c r="CL50" s="667"/>
      <c r="CM50" s="667"/>
      <c r="CN50" s="667"/>
      <c r="CO50" s="667"/>
      <c r="CP50" s="667"/>
    </row>
    <row r="51" spans="1:94" s="420" customFormat="1" ht="15.65" hidden="1" x14ac:dyDescent="0.3">
      <c r="A51" s="665"/>
      <c r="B51" s="670" t="s">
        <v>49</v>
      </c>
      <c r="C51" s="670" t="s">
        <v>287</v>
      </c>
      <c r="D51" s="670"/>
      <c r="E51" s="670"/>
      <c r="F51" s="668">
        <v>689</v>
      </c>
      <c r="G51" s="667"/>
      <c r="H51" s="667"/>
      <c r="I51" s="667"/>
      <c r="J51" s="667"/>
      <c r="K51" s="667"/>
      <c r="L51" s="667"/>
      <c r="M51" s="667"/>
      <c r="N51" s="667"/>
      <c r="O51" s="667"/>
      <c r="P51" s="667"/>
      <c r="Q51" s="667"/>
      <c r="R51" s="667"/>
      <c r="S51" s="667"/>
      <c r="T51" s="667"/>
      <c r="U51" s="667"/>
      <c r="V51" s="667"/>
      <c r="W51" s="667"/>
      <c r="X51" s="667"/>
      <c r="Y51" s="667"/>
      <c r="Z51" s="667"/>
      <c r="AA51" s="667"/>
      <c r="AB51" s="667"/>
      <c r="AC51" s="667"/>
      <c r="AD51" s="667"/>
      <c r="AE51" s="667"/>
      <c r="AF51" s="667"/>
      <c r="AG51" s="667"/>
      <c r="AH51" s="667"/>
      <c r="AI51" s="667"/>
      <c r="AJ51" s="667"/>
      <c r="AK51" s="667"/>
      <c r="AL51" s="667"/>
      <c r="AM51" s="667"/>
      <c r="AN51" s="667"/>
      <c r="AO51" s="667"/>
      <c r="AP51" s="667"/>
      <c r="AQ51" s="667"/>
      <c r="AR51" s="667"/>
      <c r="AS51" s="667"/>
      <c r="AT51" s="667"/>
      <c r="AU51" s="667"/>
      <c r="AV51" s="667"/>
      <c r="AW51" s="667"/>
      <c r="AX51" s="667"/>
      <c r="AY51" s="667"/>
      <c r="AZ51" s="667"/>
      <c r="BA51" s="667"/>
      <c r="BB51" s="667"/>
      <c r="BC51" s="667"/>
      <c r="BD51" s="667"/>
      <c r="BE51" s="667"/>
      <c r="BF51" s="667"/>
      <c r="BG51" s="667"/>
      <c r="BH51" s="667"/>
      <c r="BI51" s="667"/>
      <c r="BJ51" s="667"/>
      <c r="BK51" s="667"/>
      <c r="BL51" s="667"/>
      <c r="BM51" s="667"/>
      <c r="BN51" s="667"/>
      <c r="BO51" s="667"/>
      <c r="BP51" s="667"/>
      <c r="BQ51" s="667"/>
      <c r="BR51" s="667"/>
      <c r="BS51" s="667"/>
      <c r="BT51" s="667"/>
      <c r="BU51" s="667"/>
      <c r="BV51" s="667"/>
      <c r="BW51" s="667"/>
      <c r="BX51" s="667"/>
      <c r="BY51" s="667"/>
      <c r="BZ51" s="667"/>
      <c r="CA51" s="667"/>
      <c r="CB51" s="667"/>
      <c r="CC51" s="667"/>
      <c r="CD51" s="667"/>
      <c r="CE51" s="667"/>
      <c r="CF51" s="667"/>
      <c r="CG51" s="667"/>
      <c r="CH51" s="667"/>
      <c r="CI51" s="667"/>
      <c r="CJ51" s="667"/>
      <c r="CK51" s="667"/>
      <c r="CL51" s="667"/>
      <c r="CM51" s="667"/>
      <c r="CN51" s="667"/>
      <c r="CO51" s="667"/>
      <c r="CP51" s="667"/>
    </row>
    <row r="52" spans="1:94" s="420" customFormat="1" ht="15.65" hidden="1" x14ac:dyDescent="0.3">
      <c r="A52" s="665"/>
      <c r="B52" s="670" t="s">
        <v>71</v>
      </c>
      <c r="C52" s="670" t="s">
        <v>300</v>
      </c>
      <c r="D52" s="670"/>
      <c r="E52" s="670"/>
      <c r="F52" s="668">
        <v>312</v>
      </c>
      <c r="G52" s="672"/>
      <c r="H52" s="672"/>
      <c r="I52" s="672"/>
      <c r="J52" s="672"/>
      <c r="K52" s="672"/>
      <c r="L52" s="672"/>
      <c r="M52" s="672"/>
      <c r="N52" s="672"/>
      <c r="O52" s="672"/>
      <c r="P52" s="672"/>
      <c r="Q52" s="672"/>
      <c r="R52" s="672"/>
      <c r="S52" s="672"/>
      <c r="T52" s="672"/>
      <c r="U52" s="672"/>
      <c r="V52" s="672"/>
      <c r="W52" s="672"/>
      <c r="X52" s="672"/>
      <c r="Y52" s="672"/>
      <c r="Z52" s="672"/>
      <c r="AA52" s="672"/>
      <c r="AB52" s="672"/>
      <c r="AC52" s="672"/>
      <c r="AD52" s="672"/>
      <c r="AE52" s="672"/>
      <c r="AF52" s="672"/>
      <c r="AG52" s="672"/>
      <c r="AH52" s="672"/>
      <c r="AI52" s="672"/>
      <c r="AJ52" s="672"/>
      <c r="AK52" s="672"/>
      <c r="AL52" s="672"/>
      <c r="AM52" s="672"/>
      <c r="AN52" s="672"/>
      <c r="AO52" s="672"/>
      <c r="AP52" s="672"/>
      <c r="AQ52" s="672"/>
      <c r="AR52" s="672"/>
      <c r="AS52" s="672"/>
      <c r="AT52" s="672"/>
      <c r="AU52" s="672"/>
      <c r="AV52" s="672"/>
      <c r="AW52" s="672"/>
      <c r="AX52" s="672"/>
      <c r="AY52" s="672"/>
      <c r="AZ52" s="672"/>
      <c r="BA52" s="672"/>
      <c r="BB52" s="672"/>
      <c r="BC52" s="672"/>
      <c r="BD52" s="672"/>
      <c r="BE52" s="672"/>
      <c r="BF52" s="672"/>
      <c r="BG52" s="672"/>
      <c r="BH52" s="672"/>
      <c r="BI52" s="672"/>
      <c r="BJ52" s="672"/>
      <c r="BK52" s="672"/>
      <c r="BL52" s="672"/>
      <c r="BM52" s="672"/>
      <c r="BN52" s="672"/>
      <c r="BO52" s="672"/>
      <c r="BP52" s="672"/>
      <c r="BQ52" s="672"/>
      <c r="BR52" s="672"/>
      <c r="BS52" s="672"/>
      <c r="BT52" s="672"/>
      <c r="BU52" s="672"/>
      <c r="BV52" s="672"/>
      <c r="BW52" s="672"/>
      <c r="BX52" s="672"/>
      <c r="BY52" s="672"/>
      <c r="BZ52" s="672"/>
      <c r="CA52" s="672"/>
      <c r="CB52" s="672"/>
      <c r="CC52" s="672"/>
      <c r="CD52" s="672"/>
      <c r="CE52" s="672"/>
      <c r="CF52" s="672"/>
      <c r="CG52" s="672"/>
      <c r="CH52" s="672"/>
      <c r="CI52" s="672"/>
      <c r="CJ52" s="672"/>
      <c r="CK52" s="672"/>
      <c r="CL52" s="672"/>
      <c r="CM52" s="672"/>
      <c r="CN52" s="672"/>
      <c r="CO52" s="672"/>
      <c r="CP52" s="672"/>
    </row>
    <row r="53" spans="1:94" s="420" customFormat="1" ht="15.65" hidden="1" x14ac:dyDescent="0.3">
      <c r="A53" s="665"/>
      <c r="B53" s="665" t="s">
        <v>98</v>
      </c>
      <c r="C53" s="665" t="s">
        <v>314</v>
      </c>
      <c r="D53" s="665"/>
      <c r="E53" s="665"/>
      <c r="F53" s="668">
        <v>307</v>
      </c>
      <c r="G53" s="672"/>
      <c r="H53" s="672"/>
      <c r="I53" s="672"/>
      <c r="J53" s="672"/>
      <c r="K53" s="672"/>
      <c r="L53" s="672"/>
      <c r="M53" s="672"/>
      <c r="N53" s="672"/>
      <c r="O53" s="672"/>
      <c r="P53" s="672"/>
      <c r="Q53" s="672"/>
      <c r="R53" s="672"/>
      <c r="S53" s="672"/>
      <c r="T53" s="672"/>
      <c r="U53" s="672"/>
      <c r="V53" s="672"/>
      <c r="W53" s="672"/>
      <c r="X53" s="672"/>
      <c r="Y53" s="672"/>
      <c r="Z53" s="672"/>
      <c r="AA53" s="672"/>
      <c r="AB53" s="672"/>
      <c r="AC53" s="672"/>
      <c r="AD53" s="672"/>
      <c r="AE53" s="672"/>
      <c r="AF53" s="672"/>
      <c r="AG53" s="672"/>
      <c r="AH53" s="672"/>
      <c r="AI53" s="672"/>
      <c r="AJ53" s="672"/>
      <c r="AK53" s="672"/>
      <c r="AL53" s="672"/>
      <c r="AM53" s="672"/>
      <c r="AN53" s="672"/>
      <c r="AO53" s="672"/>
      <c r="AP53" s="672"/>
      <c r="AQ53" s="672"/>
      <c r="AR53" s="672"/>
      <c r="AS53" s="672"/>
      <c r="AT53" s="672"/>
      <c r="AU53" s="672"/>
      <c r="AV53" s="672"/>
      <c r="AW53" s="672"/>
      <c r="AX53" s="672"/>
      <c r="AY53" s="672"/>
      <c r="AZ53" s="672"/>
      <c r="BA53" s="672"/>
      <c r="BB53" s="672"/>
      <c r="BC53" s="672"/>
      <c r="BD53" s="672"/>
      <c r="BE53" s="672"/>
      <c r="BF53" s="672"/>
      <c r="BG53" s="672"/>
      <c r="BH53" s="672"/>
      <c r="BI53" s="672"/>
      <c r="BJ53" s="672"/>
      <c r="BK53" s="672"/>
      <c r="BL53" s="672"/>
      <c r="BM53" s="672"/>
      <c r="BN53" s="672"/>
      <c r="BO53" s="672"/>
      <c r="BP53" s="672"/>
      <c r="BQ53" s="672"/>
      <c r="BR53" s="672"/>
      <c r="BS53" s="672"/>
      <c r="BT53" s="672"/>
      <c r="BU53" s="672"/>
      <c r="BV53" s="672"/>
      <c r="BW53" s="672"/>
      <c r="BX53" s="672"/>
      <c r="BY53" s="672"/>
      <c r="BZ53" s="672"/>
      <c r="CA53" s="672"/>
      <c r="CB53" s="672"/>
      <c r="CC53" s="672"/>
      <c r="CD53" s="672"/>
      <c r="CE53" s="672"/>
      <c r="CF53" s="672"/>
      <c r="CG53" s="672"/>
      <c r="CH53" s="672"/>
      <c r="CI53" s="672"/>
      <c r="CJ53" s="672"/>
      <c r="CK53" s="672"/>
      <c r="CL53" s="672"/>
      <c r="CM53" s="672"/>
      <c r="CN53" s="672"/>
      <c r="CO53" s="672"/>
      <c r="CP53" s="672"/>
    </row>
    <row r="54" spans="1:94" s="674" customFormat="1" ht="15.65" hidden="1" x14ac:dyDescent="0.3">
      <c r="A54" s="665"/>
      <c r="B54" s="665" t="s">
        <v>111</v>
      </c>
      <c r="C54" s="665" t="s">
        <v>312</v>
      </c>
      <c r="D54" s="665"/>
      <c r="E54" s="665"/>
      <c r="F54" s="668">
        <v>571</v>
      </c>
      <c r="G54" s="667"/>
      <c r="H54" s="667"/>
      <c r="I54" s="667"/>
      <c r="J54" s="667"/>
      <c r="K54" s="667"/>
      <c r="L54" s="667"/>
      <c r="M54" s="667"/>
      <c r="N54" s="667"/>
      <c r="O54" s="667"/>
      <c r="P54" s="667"/>
      <c r="Q54" s="667"/>
      <c r="R54" s="667"/>
      <c r="S54" s="667"/>
      <c r="T54" s="667"/>
      <c r="U54" s="667"/>
      <c r="V54" s="667"/>
      <c r="W54" s="667"/>
      <c r="X54" s="667"/>
      <c r="Y54" s="667"/>
      <c r="Z54" s="667"/>
      <c r="AA54" s="667"/>
      <c r="AB54" s="667"/>
      <c r="AC54" s="667"/>
      <c r="AD54" s="667"/>
      <c r="AE54" s="667"/>
      <c r="AF54" s="667"/>
      <c r="AG54" s="667"/>
      <c r="AH54" s="667"/>
      <c r="AI54" s="667"/>
      <c r="AJ54" s="667"/>
      <c r="AK54" s="667"/>
      <c r="AL54" s="667"/>
      <c r="AM54" s="667"/>
      <c r="AN54" s="667"/>
      <c r="AO54" s="667"/>
      <c r="AP54" s="667"/>
      <c r="AQ54" s="667"/>
      <c r="AR54" s="667"/>
      <c r="AS54" s="667"/>
      <c r="AT54" s="667"/>
      <c r="AU54" s="667"/>
      <c r="AV54" s="667"/>
      <c r="AW54" s="667"/>
      <c r="AX54" s="667"/>
      <c r="AY54" s="667"/>
      <c r="AZ54" s="667"/>
      <c r="BA54" s="667"/>
      <c r="BB54" s="667"/>
      <c r="BC54" s="667"/>
      <c r="BD54" s="667"/>
      <c r="BE54" s="667"/>
      <c r="BF54" s="667"/>
      <c r="BG54" s="667"/>
      <c r="BH54" s="667"/>
      <c r="BI54" s="667"/>
      <c r="BJ54" s="667"/>
      <c r="BK54" s="667"/>
      <c r="BL54" s="667"/>
      <c r="BM54" s="667"/>
      <c r="BN54" s="667"/>
      <c r="BO54" s="667"/>
      <c r="BP54" s="667"/>
      <c r="BQ54" s="667"/>
      <c r="BR54" s="667"/>
      <c r="BS54" s="667"/>
      <c r="BT54" s="667"/>
      <c r="BU54" s="667"/>
      <c r="BV54" s="667"/>
      <c r="BW54" s="667"/>
      <c r="BX54" s="667"/>
      <c r="BY54" s="667"/>
      <c r="BZ54" s="667"/>
      <c r="CA54" s="667"/>
      <c r="CB54" s="667"/>
      <c r="CC54" s="667"/>
      <c r="CD54" s="667"/>
      <c r="CE54" s="667"/>
      <c r="CF54" s="667"/>
      <c r="CG54" s="667"/>
      <c r="CH54" s="667"/>
      <c r="CI54" s="667"/>
      <c r="CJ54" s="667"/>
      <c r="CK54" s="667"/>
      <c r="CL54" s="667"/>
      <c r="CM54" s="667"/>
      <c r="CN54" s="667"/>
      <c r="CO54" s="667"/>
      <c r="CP54" s="667"/>
    </row>
    <row r="55" spans="1:94" s="420" customFormat="1" ht="15.65" hidden="1" x14ac:dyDescent="0.3">
      <c r="A55" s="665"/>
      <c r="B55" s="665" t="s">
        <v>1466</v>
      </c>
      <c r="C55" s="665" t="s">
        <v>281</v>
      </c>
      <c r="D55" s="665"/>
      <c r="E55" s="665"/>
      <c r="F55" s="668">
        <v>315</v>
      </c>
      <c r="G55" s="667"/>
      <c r="H55" s="667"/>
      <c r="I55" s="667"/>
      <c r="J55" s="667"/>
      <c r="K55" s="667"/>
      <c r="L55" s="667"/>
      <c r="M55" s="667"/>
      <c r="N55" s="667"/>
      <c r="O55" s="667"/>
      <c r="P55" s="667"/>
      <c r="Q55" s="667"/>
      <c r="R55" s="667"/>
      <c r="S55" s="667"/>
      <c r="T55" s="667"/>
      <c r="U55" s="667"/>
      <c r="V55" s="667"/>
      <c r="W55" s="667"/>
      <c r="X55" s="667"/>
      <c r="Y55" s="667"/>
      <c r="Z55" s="667"/>
      <c r="AA55" s="667"/>
      <c r="AB55" s="667"/>
      <c r="AC55" s="667"/>
      <c r="AD55" s="667"/>
      <c r="AE55" s="667"/>
      <c r="AF55" s="667"/>
      <c r="AG55" s="667"/>
      <c r="AH55" s="667"/>
      <c r="AI55" s="667"/>
      <c r="AJ55" s="667"/>
      <c r="AK55" s="667"/>
      <c r="AL55" s="667"/>
      <c r="AM55" s="667"/>
      <c r="AN55" s="667"/>
      <c r="AO55" s="667"/>
      <c r="AP55" s="667"/>
      <c r="AQ55" s="667"/>
      <c r="AR55" s="667"/>
      <c r="AS55" s="667"/>
      <c r="AT55" s="667"/>
      <c r="AU55" s="667"/>
      <c r="AV55" s="667"/>
      <c r="AW55" s="667"/>
      <c r="AX55" s="667"/>
      <c r="AY55" s="667"/>
      <c r="AZ55" s="667"/>
      <c r="BA55" s="667"/>
      <c r="BB55" s="667"/>
      <c r="BC55" s="667"/>
      <c r="BD55" s="667"/>
      <c r="BE55" s="667"/>
      <c r="BF55" s="667"/>
      <c r="BG55" s="667"/>
      <c r="BH55" s="667"/>
      <c r="BI55" s="667"/>
      <c r="BJ55" s="667"/>
      <c r="BK55" s="667"/>
      <c r="BL55" s="667"/>
      <c r="BM55" s="667"/>
      <c r="BN55" s="667"/>
      <c r="BO55" s="667"/>
      <c r="BP55" s="667"/>
      <c r="BQ55" s="667"/>
      <c r="BR55" s="667"/>
      <c r="BS55" s="667"/>
      <c r="BT55" s="667"/>
      <c r="BU55" s="667"/>
      <c r="BV55" s="667"/>
      <c r="BW55" s="667"/>
      <c r="BX55" s="667"/>
      <c r="BY55" s="667"/>
      <c r="BZ55" s="667"/>
      <c r="CA55" s="667"/>
      <c r="CB55" s="667"/>
      <c r="CC55" s="667"/>
      <c r="CD55" s="667"/>
      <c r="CE55" s="667"/>
      <c r="CF55" s="667"/>
      <c r="CG55" s="667"/>
      <c r="CH55" s="667"/>
      <c r="CI55" s="667"/>
      <c r="CJ55" s="667"/>
      <c r="CK55" s="667"/>
      <c r="CL55" s="667"/>
      <c r="CM55" s="667"/>
      <c r="CN55" s="667"/>
      <c r="CO55" s="667"/>
      <c r="CP55" s="667"/>
    </row>
    <row r="56" spans="1:94" s="420" customFormat="1" ht="15.65" hidden="1" x14ac:dyDescent="0.3">
      <c r="A56" s="173"/>
      <c r="B56" s="173" t="s">
        <v>63</v>
      </c>
      <c r="C56" s="173" t="s">
        <v>296</v>
      </c>
      <c r="D56" s="173"/>
      <c r="E56" s="173"/>
      <c r="F56" s="1012"/>
      <c r="G56" s="152"/>
      <c r="H56" s="152"/>
      <c r="I56" s="152"/>
      <c r="J56" s="152"/>
      <c r="K56" s="152"/>
      <c r="L56" s="152"/>
      <c r="M56" s="152"/>
      <c r="N56" s="152"/>
      <c r="O56" s="152"/>
      <c r="P56" s="152"/>
      <c r="Q56" s="152"/>
      <c r="R56" s="152"/>
      <c r="S56" s="152"/>
      <c r="T56" s="152"/>
      <c r="U56" s="152"/>
      <c r="V56" s="152"/>
      <c r="W56" s="152"/>
      <c r="X56" s="152"/>
      <c r="Y56" s="152"/>
      <c r="Z56" s="152"/>
      <c r="AA56" s="152"/>
      <c r="AB56" s="152"/>
      <c r="AC56" s="152"/>
      <c r="AD56" s="152"/>
      <c r="AE56" s="152"/>
      <c r="AF56" s="152"/>
      <c r="AG56" s="152"/>
      <c r="AH56" s="152"/>
      <c r="AI56" s="152"/>
      <c r="AJ56" s="152"/>
      <c r="AK56" s="152"/>
      <c r="AL56" s="152"/>
      <c r="AM56" s="152"/>
      <c r="AN56" s="152"/>
      <c r="AO56" s="152"/>
      <c r="AP56" s="152"/>
      <c r="AQ56" s="152"/>
      <c r="AR56" s="152"/>
      <c r="AS56" s="152"/>
      <c r="AT56" s="152"/>
      <c r="AU56" s="152"/>
      <c r="AV56" s="152"/>
      <c r="AW56" s="152"/>
      <c r="AX56" s="152"/>
      <c r="AY56" s="152"/>
      <c r="AZ56" s="152"/>
      <c r="BA56" s="152"/>
      <c r="BB56" s="152"/>
      <c r="BC56" s="152"/>
      <c r="BD56" s="152"/>
      <c r="BE56" s="152"/>
      <c r="BF56" s="152"/>
      <c r="BG56" s="152"/>
      <c r="BH56" s="152"/>
      <c r="BI56" s="152"/>
      <c r="BJ56" s="152"/>
      <c r="BK56" s="152"/>
      <c r="BL56" s="152"/>
      <c r="BM56" s="152"/>
      <c r="BN56" s="152"/>
      <c r="BO56" s="152"/>
      <c r="BP56" s="152"/>
      <c r="BQ56" s="152"/>
      <c r="BR56" s="152"/>
      <c r="BS56" s="152"/>
      <c r="BT56" s="152"/>
      <c r="BU56" s="152"/>
      <c r="BV56" s="152"/>
      <c r="BW56" s="152"/>
      <c r="BX56" s="152"/>
      <c r="BY56" s="152"/>
      <c r="BZ56" s="152"/>
      <c r="CA56" s="152"/>
      <c r="CB56" s="152"/>
      <c r="CC56" s="152"/>
      <c r="CD56" s="152"/>
      <c r="CE56" s="152"/>
      <c r="CF56" s="152"/>
      <c r="CG56" s="152"/>
      <c r="CH56" s="152"/>
      <c r="CI56" s="152"/>
      <c r="CJ56" s="152"/>
      <c r="CK56" s="152"/>
      <c r="CL56" s="152"/>
      <c r="CM56" s="152"/>
      <c r="CN56" s="152"/>
      <c r="CO56" s="152"/>
      <c r="CP56" s="152"/>
    </row>
    <row r="57" spans="1:94" s="420" customFormat="1" ht="15.65" hidden="1" x14ac:dyDescent="0.3">
      <c r="A57" s="665"/>
      <c r="B57" s="665" t="s">
        <v>33</v>
      </c>
      <c r="C57" s="665" t="s">
        <v>282</v>
      </c>
      <c r="D57" s="665"/>
      <c r="E57" s="665"/>
      <c r="F57" s="668">
        <v>520</v>
      </c>
      <c r="G57" s="672"/>
      <c r="H57" s="672"/>
      <c r="I57" s="672"/>
      <c r="J57" s="672"/>
      <c r="K57" s="672"/>
      <c r="L57" s="672"/>
      <c r="M57" s="672"/>
      <c r="N57" s="672"/>
      <c r="O57" s="672"/>
      <c r="P57" s="672"/>
      <c r="Q57" s="672"/>
      <c r="R57" s="672"/>
      <c r="S57" s="672"/>
      <c r="T57" s="672"/>
      <c r="U57" s="672"/>
      <c r="V57" s="672"/>
      <c r="W57" s="672"/>
      <c r="X57" s="672"/>
      <c r="Y57" s="672"/>
      <c r="Z57" s="672"/>
      <c r="AA57" s="672"/>
      <c r="AB57" s="672"/>
      <c r="AC57" s="672"/>
      <c r="AD57" s="672"/>
      <c r="AE57" s="672"/>
      <c r="AF57" s="672"/>
      <c r="AG57" s="672"/>
      <c r="AH57" s="672"/>
      <c r="AI57" s="672"/>
      <c r="AJ57" s="672"/>
      <c r="AK57" s="672"/>
      <c r="AL57" s="672"/>
      <c r="AM57" s="672"/>
      <c r="AN57" s="672"/>
      <c r="AO57" s="672"/>
      <c r="AP57" s="672"/>
      <c r="AQ57" s="672"/>
      <c r="AR57" s="672"/>
      <c r="AS57" s="672"/>
      <c r="AT57" s="672"/>
      <c r="AU57" s="672"/>
      <c r="AV57" s="672"/>
      <c r="AW57" s="672"/>
      <c r="AX57" s="672"/>
      <c r="AY57" s="672"/>
      <c r="AZ57" s="672"/>
      <c r="BA57" s="672"/>
      <c r="BB57" s="672"/>
      <c r="BC57" s="672"/>
      <c r="BD57" s="672"/>
      <c r="BE57" s="672"/>
      <c r="BF57" s="672"/>
      <c r="BG57" s="672"/>
      <c r="BH57" s="672"/>
      <c r="BI57" s="672"/>
      <c r="BJ57" s="672"/>
      <c r="BK57" s="672"/>
      <c r="BL57" s="672"/>
      <c r="BM57" s="672"/>
      <c r="BN57" s="672"/>
      <c r="BO57" s="672"/>
      <c r="BP57" s="672"/>
      <c r="BQ57" s="672"/>
      <c r="BR57" s="672"/>
      <c r="BS57" s="672"/>
      <c r="BT57" s="672"/>
      <c r="BU57" s="672"/>
      <c r="BV57" s="672"/>
      <c r="BW57" s="672"/>
      <c r="BX57" s="672"/>
      <c r="BY57" s="672"/>
      <c r="BZ57" s="672"/>
      <c r="CA57" s="672"/>
      <c r="CB57" s="672"/>
      <c r="CC57" s="672"/>
      <c r="CD57" s="672"/>
      <c r="CE57" s="672"/>
      <c r="CF57" s="672"/>
      <c r="CG57" s="672"/>
      <c r="CH57" s="672"/>
      <c r="CI57" s="672"/>
      <c r="CJ57" s="672"/>
      <c r="CK57" s="672"/>
      <c r="CL57" s="672"/>
      <c r="CM57" s="672"/>
      <c r="CN57" s="672"/>
      <c r="CO57" s="672"/>
      <c r="CP57" s="672"/>
    </row>
    <row r="58" spans="1:94" s="420" customFormat="1" ht="15.65" hidden="1" x14ac:dyDescent="0.3">
      <c r="A58" s="665"/>
      <c r="B58" s="665" t="s">
        <v>1364</v>
      </c>
      <c r="C58" s="665" t="s">
        <v>1365</v>
      </c>
      <c r="D58" s="665"/>
      <c r="E58" s="665"/>
      <c r="F58" s="668">
        <v>236</v>
      </c>
      <c r="G58" s="667"/>
      <c r="H58" s="667"/>
      <c r="I58" s="667"/>
      <c r="J58" s="667"/>
      <c r="K58" s="667"/>
      <c r="L58" s="667"/>
      <c r="M58" s="667"/>
      <c r="N58" s="667"/>
      <c r="O58" s="667"/>
      <c r="P58" s="667"/>
      <c r="Q58" s="667"/>
      <c r="R58" s="667"/>
      <c r="S58" s="667"/>
      <c r="T58" s="667"/>
      <c r="U58" s="667"/>
      <c r="V58" s="667"/>
      <c r="W58" s="667"/>
      <c r="X58" s="667"/>
      <c r="Y58" s="667"/>
      <c r="Z58" s="667"/>
      <c r="AA58" s="667"/>
      <c r="AB58" s="667"/>
      <c r="AC58" s="667"/>
      <c r="AD58" s="667"/>
      <c r="AE58" s="667"/>
      <c r="AF58" s="667"/>
      <c r="AG58" s="667"/>
      <c r="AH58" s="667"/>
      <c r="AI58" s="667"/>
      <c r="AJ58" s="667"/>
      <c r="AK58" s="667"/>
      <c r="AL58" s="667"/>
      <c r="AM58" s="667"/>
      <c r="AN58" s="667"/>
      <c r="AO58" s="667"/>
      <c r="AP58" s="667"/>
      <c r="AQ58" s="667"/>
      <c r="AR58" s="667"/>
      <c r="AS58" s="667"/>
      <c r="AT58" s="667"/>
      <c r="AU58" s="667"/>
      <c r="AV58" s="667"/>
      <c r="AW58" s="667"/>
      <c r="AX58" s="667"/>
      <c r="AY58" s="667"/>
      <c r="AZ58" s="667"/>
      <c r="BA58" s="667"/>
      <c r="BB58" s="667"/>
      <c r="BC58" s="667"/>
      <c r="BD58" s="667"/>
      <c r="BE58" s="667"/>
      <c r="BF58" s="667"/>
      <c r="BG58" s="667"/>
      <c r="BH58" s="667"/>
      <c r="BI58" s="667"/>
      <c r="BJ58" s="667"/>
      <c r="BK58" s="667"/>
      <c r="BL58" s="667"/>
      <c r="BM58" s="667"/>
      <c r="BN58" s="667"/>
      <c r="BO58" s="667"/>
      <c r="BP58" s="667"/>
      <c r="BQ58" s="667"/>
      <c r="BR58" s="667"/>
      <c r="BS58" s="667"/>
      <c r="BT58" s="667"/>
      <c r="BU58" s="667"/>
      <c r="BV58" s="667"/>
      <c r="BW58" s="667"/>
      <c r="BX58" s="667"/>
      <c r="BY58" s="667"/>
      <c r="BZ58" s="667"/>
      <c r="CA58" s="667"/>
      <c r="CB58" s="667"/>
      <c r="CC58" s="667"/>
      <c r="CD58" s="667"/>
      <c r="CE58" s="667"/>
      <c r="CF58" s="667"/>
      <c r="CG58" s="667"/>
      <c r="CH58" s="667"/>
      <c r="CI58" s="667"/>
      <c r="CJ58" s="667"/>
      <c r="CK58" s="667"/>
      <c r="CL58" s="667"/>
      <c r="CM58" s="667"/>
      <c r="CN58" s="667"/>
      <c r="CO58" s="667"/>
      <c r="CP58" s="667"/>
    </row>
    <row r="59" spans="1:94" s="420" customFormat="1" ht="15.65" hidden="1" x14ac:dyDescent="0.3">
      <c r="A59" s="665"/>
      <c r="B59" s="665" t="s">
        <v>0</v>
      </c>
      <c r="C59" s="665" t="s">
        <v>272</v>
      </c>
      <c r="D59" s="665"/>
      <c r="E59" s="665"/>
      <c r="F59" s="668">
        <v>260</v>
      </c>
      <c r="G59" s="667"/>
      <c r="H59" s="667"/>
      <c r="I59" s="667"/>
      <c r="J59" s="667"/>
      <c r="K59" s="667"/>
      <c r="L59" s="667"/>
      <c r="M59" s="667"/>
      <c r="N59" s="667"/>
      <c r="O59" s="667"/>
      <c r="P59" s="667"/>
      <c r="Q59" s="667"/>
      <c r="R59" s="667"/>
      <c r="S59" s="667"/>
      <c r="T59" s="667"/>
      <c r="U59" s="667"/>
      <c r="V59" s="667"/>
      <c r="W59" s="667"/>
      <c r="X59" s="667"/>
      <c r="Y59" s="667"/>
      <c r="Z59" s="667"/>
      <c r="AA59" s="667"/>
      <c r="AB59" s="667"/>
      <c r="AC59" s="667"/>
      <c r="AD59" s="667"/>
      <c r="AE59" s="667"/>
      <c r="AF59" s="667"/>
      <c r="AG59" s="667"/>
      <c r="AH59" s="667"/>
      <c r="AI59" s="667"/>
      <c r="AJ59" s="667"/>
      <c r="AK59" s="667"/>
      <c r="AL59" s="667"/>
      <c r="AM59" s="667"/>
      <c r="AN59" s="667"/>
      <c r="AO59" s="667"/>
      <c r="AP59" s="667"/>
      <c r="AQ59" s="667"/>
      <c r="AR59" s="667"/>
      <c r="AS59" s="667"/>
      <c r="AT59" s="667"/>
      <c r="AU59" s="667"/>
      <c r="AV59" s="667"/>
      <c r="AW59" s="667"/>
      <c r="AX59" s="667"/>
      <c r="AY59" s="667"/>
      <c r="AZ59" s="667"/>
      <c r="BA59" s="667"/>
      <c r="BB59" s="667"/>
      <c r="BC59" s="667"/>
      <c r="BD59" s="667"/>
      <c r="BE59" s="667"/>
      <c r="BF59" s="667"/>
      <c r="BG59" s="667"/>
      <c r="BH59" s="667"/>
      <c r="BI59" s="667"/>
      <c r="BJ59" s="667"/>
      <c r="BK59" s="667"/>
      <c r="BL59" s="667"/>
      <c r="BM59" s="667"/>
      <c r="BN59" s="667"/>
      <c r="BO59" s="667"/>
      <c r="BP59" s="667"/>
      <c r="BQ59" s="667"/>
      <c r="BR59" s="667"/>
      <c r="BS59" s="667"/>
      <c r="BT59" s="667"/>
      <c r="BU59" s="667"/>
      <c r="BV59" s="667"/>
      <c r="BW59" s="667"/>
      <c r="BX59" s="667"/>
      <c r="BY59" s="667"/>
      <c r="BZ59" s="667"/>
      <c r="CA59" s="667"/>
      <c r="CB59" s="667"/>
      <c r="CC59" s="667"/>
      <c r="CD59" s="667"/>
      <c r="CE59" s="667"/>
      <c r="CF59" s="667"/>
      <c r="CG59" s="667"/>
      <c r="CH59" s="667"/>
      <c r="CI59" s="667"/>
      <c r="CJ59" s="667"/>
      <c r="CK59" s="667"/>
      <c r="CL59" s="667"/>
      <c r="CM59" s="667"/>
      <c r="CN59" s="667"/>
      <c r="CO59" s="667"/>
      <c r="CP59" s="667"/>
    </row>
    <row r="60" spans="1:94" s="420" customFormat="1" ht="15.65" hidden="1" x14ac:dyDescent="0.3">
      <c r="A60" s="665"/>
      <c r="B60" s="665" t="s">
        <v>46</v>
      </c>
      <c r="C60" s="665" t="s">
        <v>286</v>
      </c>
      <c r="D60" s="673"/>
      <c r="E60" s="673"/>
      <c r="F60" s="668">
        <v>203</v>
      </c>
      <c r="G60" s="667"/>
      <c r="H60" s="667"/>
      <c r="I60" s="667"/>
      <c r="J60" s="667"/>
      <c r="K60" s="667"/>
      <c r="L60" s="667"/>
      <c r="M60" s="667"/>
      <c r="N60" s="667"/>
      <c r="O60" s="667"/>
      <c r="P60" s="667"/>
      <c r="Q60" s="667"/>
      <c r="R60" s="667"/>
      <c r="S60" s="667"/>
      <c r="T60" s="667"/>
      <c r="U60" s="667"/>
      <c r="V60" s="667"/>
      <c r="W60" s="667"/>
      <c r="X60" s="667"/>
      <c r="Y60" s="667"/>
      <c r="Z60" s="667"/>
      <c r="AA60" s="667"/>
      <c r="AB60" s="667"/>
      <c r="AC60" s="667"/>
      <c r="AD60" s="667"/>
      <c r="AE60" s="667"/>
      <c r="AF60" s="667"/>
      <c r="AG60" s="667"/>
      <c r="AH60" s="667"/>
      <c r="AI60" s="667"/>
      <c r="AJ60" s="667"/>
      <c r="AK60" s="667"/>
      <c r="AL60" s="667"/>
      <c r="AM60" s="667"/>
      <c r="AN60" s="667"/>
      <c r="AO60" s="667"/>
      <c r="AP60" s="667"/>
      <c r="AQ60" s="667"/>
      <c r="AR60" s="667"/>
      <c r="AS60" s="667"/>
      <c r="AT60" s="667"/>
      <c r="AU60" s="667"/>
      <c r="AV60" s="667"/>
      <c r="AW60" s="667"/>
      <c r="AX60" s="667"/>
      <c r="AY60" s="667"/>
      <c r="AZ60" s="667"/>
      <c r="BA60" s="667"/>
      <c r="BB60" s="667"/>
      <c r="BC60" s="667"/>
      <c r="BD60" s="667"/>
      <c r="BE60" s="667"/>
      <c r="BF60" s="667"/>
      <c r="BG60" s="667"/>
      <c r="BH60" s="667"/>
      <c r="BI60" s="667"/>
      <c r="BJ60" s="667"/>
      <c r="BK60" s="667"/>
      <c r="BL60" s="667"/>
      <c r="BM60" s="667"/>
      <c r="BN60" s="667"/>
      <c r="BO60" s="667"/>
      <c r="BP60" s="667"/>
      <c r="BQ60" s="667"/>
      <c r="BR60" s="667"/>
      <c r="BS60" s="667"/>
      <c r="BT60" s="667"/>
      <c r="BU60" s="667"/>
      <c r="BV60" s="667"/>
      <c r="BW60" s="667"/>
      <c r="BX60" s="667"/>
      <c r="BY60" s="667"/>
      <c r="BZ60" s="667"/>
      <c r="CA60" s="667"/>
      <c r="CB60" s="667"/>
      <c r="CC60" s="667"/>
      <c r="CD60" s="667"/>
      <c r="CE60" s="667"/>
      <c r="CF60" s="667"/>
      <c r="CG60" s="667"/>
      <c r="CH60" s="667"/>
      <c r="CI60" s="667"/>
      <c r="CJ60" s="667"/>
      <c r="CK60" s="667"/>
      <c r="CL60" s="667"/>
      <c r="CM60" s="667"/>
      <c r="CN60" s="667"/>
      <c r="CO60" s="667"/>
      <c r="CP60" s="667"/>
    </row>
    <row r="61" spans="1:94" s="420" customFormat="1" ht="15.65" hidden="1" x14ac:dyDescent="0.3">
      <c r="A61" s="665"/>
      <c r="B61" s="665" t="s">
        <v>67</v>
      </c>
      <c r="C61" s="665" t="s">
        <v>277</v>
      </c>
      <c r="D61" s="665"/>
      <c r="E61" s="665"/>
      <c r="F61" s="668">
        <v>685</v>
      </c>
      <c r="G61" s="667"/>
      <c r="H61" s="667"/>
      <c r="I61" s="667"/>
      <c r="J61" s="667"/>
      <c r="K61" s="667"/>
      <c r="L61" s="667"/>
      <c r="M61" s="667"/>
      <c r="N61" s="667"/>
      <c r="O61" s="667"/>
      <c r="P61" s="667"/>
      <c r="Q61" s="667"/>
      <c r="R61" s="667"/>
      <c r="S61" s="667"/>
      <c r="T61" s="667"/>
      <c r="U61" s="667"/>
      <c r="V61" s="667"/>
      <c r="W61" s="667"/>
      <c r="X61" s="667"/>
      <c r="Y61" s="667"/>
      <c r="Z61" s="667"/>
      <c r="AA61" s="667"/>
      <c r="AB61" s="667"/>
      <c r="AC61" s="667"/>
      <c r="AD61" s="667"/>
      <c r="AE61" s="667"/>
      <c r="AF61" s="667"/>
      <c r="AG61" s="667"/>
      <c r="AH61" s="667"/>
      <c r="AI61" s="667"/>
      <c r="AJ61" s="667"/>
      <c r="AK61" s="667"/>
      <c r="AL61" s="667"/>
      <c r="AM61" s="667"/>
      <c r="AN61" s="667"/>
      <c r="AO61" s="667"/>
      <c r="AP61" s="667"/>
      <c r="AQ61" s="667"/>
      <c r="AR61" s="667"/>
      <c r="AS61" s="667"/>
      <c r="AT61" s="667"/>
      <c r="AU61" s="667"/>
      <c r="AV61" s="667"/>
      <c r="AW61" s="667"/>
      <c r="AX61" s="667"/>
      <c r="AY61" s="667"/>
      <c r="AZ61" s="667"/>
      <c r="BA61" s="667"/>
      <c r="BB61" s="667"/>
      <c r="BC61" s="667"/>
      <c r="BD61" s="667"/>
      <c r="BE61" s="667"/>
      <c r="BF61" s="667"/>
      <c r="BG61" s="667"/>
      <c r="BH61" s="667"/>
      <c r="BI61" s="667"/>
      <c r="BJ61" s="667"/>
      <c r="BK61" s="667"/>
      <c r="BL61" s="667"/>
      <c r="BM61" s="667"/>
      <c r="BN61" s="667"/>
      <c r="BO61" s="667"/>
      <c r="BP61" s="667"/>
      <c r="BQ61" s="667"/>
      <c r="BR61" s="667"/>
      <c r="BS61" s="667"/>
      <c r="BT61" s="667"/>
      <c r="BU61" s="667"/>
      <c r="BV61" s="667"/>
      <c r="BW61" s="667"/>
      <c r="BX61" s="667"/>
      <c r="BY61" s="667"/>
      <c r="BZ61" s="667"/>
      <c r="CA61" s="667"/>
      <c r="CB61" s="667"/>
      <c r="CC61" s="667"/>
      <c r="CD61" s="667"/>
      <c r="CE61" s="667"/>
      <c r="CF61" s="667"/>
      <c r="CG61" s="667"/>
      <c r="CH61" s="667"/>
      <c r="CI61" s="667"/>
      <c r="CJ61" s="667"/>
      <c r="CK61" s="667"/>
      <c r="CL61" s="667"/>
      <c r="CM61" s="667"/>
      <c r="CN61" s="667"/>
      <c r="CO61" s="667"/>
      <c r="CP61" s="667"/>
    </row>
    <row r="62" spans="1:94" s="420" customFormat="1" ht="15.65" hidden="1" x14ac:dyDescent="0.3">
      <c r="A62" s="665"/>
      <c r="B62" s="665" t="s">
        <v>68</v>
      </c>
      <c r="C62" s="665" t="s">
        <v>297</v>
      </c>
      <c r="D62" s="665"/>
      <c r="E62" s="665"/>
      <c r="F62" s="668">
        <v>269</v>
      </c>
      <c r="G62" s="675"/>
      <c r="H62" s="675"/>
      <c r="I62" s="675"/>
      <c r="J62" s="675"/>
      <c r="K62" s="675"/>
      <c r="L62" s="675"/>
      <c r="M62" s="675"/>
      <c r="N62" s="675"/>
      <c r="O62" s="675"/>
      <c r="P62" s="675"/>
      <c r="Q62" s="675"/>
      <c r="R62" s="675"/>
      <c r="S62" s="675"/>
      <c r="T62" s="675"/>
      <c r="U62" s="675"/>
      <c r="V62" s="675"/>
      <c r="W62" s="675"/>
      <c r="X62" s="675"/>
      <c r="Y62" s="675"/>
      <c r="Z62" s="675"/>
      <c r="AA62" s="675"/>
      <c r="AB62" s="675"/>
      <c r="AC62" s="675"/>
      <c r="AD62" s="675"/>
      <c r="AE62" s="675"/>
      <c r="AF62" s="675"/>
      <c r="AG62" s="675"/>
      <c r="AH62" s="675"/>
      <c r="AI62" s="675"/>
      <c r="AJ62" s="675"/>
      <c r="AK62" s="675"/>
      <c r="AL62" s="675"/>
      <c r="AM62" s="675"/>
      <c r="AN62" s="675"/>
      <c r="AO62" s="675"/>
      <c r="AP62" s="675"/>
      <c r="AQ62" s="675"/>
      <c r="AR62" s="675"/>
      <c r="AS62" s="675"/>
      <c r="AT62" s="675"/>
      <c r="AU62" s="675"/>
      <c r="AV62" s="675"/>
      <c r="AW62" s="675"/>
      <c r="AX62" s="675"/>
      <c r="AY62" s="675"/>
      <c r="AZ62" s="675"/>
      <c r="BA62" s="675"/>
      <c r="BB62" s="675"/>
      <c r="BC62" s="675"/>
      <c r="BD62" s="675"/>
      <c r="BE62" s="675"/>
      <c r="BF62" s="675"/>
      <c r="BG62" s="675"/>
      <c r="BH62" s="675"/>
      <c r="BI62" s="675"/>
      <c r="BJ62" s="675"/>
      <c r="BK62" s="675"/>
      <c r="BL62" s="675"/>
      <c r="BM62" s="675"/>
      <c r="BN62" s="675"/>
      <c r="BO62" s="675"/>
      <c r="BP62" s="675"/>
      <c r="BQ62" s="675"/>
      <c r="BR62" s="675"/>
      <c r="BS62" s="675"/>
      <c r="BT62" s="675"/>
      <c r="BU62" s="675"/>
      <c r="BV62" s="675"/>
      <c r="BW62" s="675"/>
      <c r="BX62" s="675"/>
      <c r="BY62" s="675"/>
      <c r="BZ62" s="675"/>
      <c r="CA62" s="675"/>
      <c r="CB62" s="675"/>
      <c r="CC62" s="675"/>
      <c r="CD62" s="675"/>
      <c r="CE62" s="675"/>
      <c r="CF62" s="675"/>
      <c r="CG62" s="675"/>
      <c r="CH62" s="675"/>
      <c r="CI62" s="675"/>
      <c r="CJ62" s="675"/>
      <c r="CK62" s="675"/>
      <c r="CL62" s="675"/>
      <c r="CM62" s="675"/>
      <c r="CN62" s="675"/>
      <c r="CO62" s="675"/>
      <c r="CP62" s="675"/>
    </row>
    <row r="63" spans="1:94" s="420" customFormat="1" ht="15.65" hidden="1" x14ac:dyDescent="0.3">
      <c r="A63" s="665"/>
      <c r="B63" s="665" t="s">
        <v>73</v>
      </c>
      <c r="C63" s="665" t="s">
        <v>301</v>
      </c>
      <c r="D63" s="665"/>
      <c r="E63" s="665"/>
      <c r="F63" s="668">
        <v>693</v>
      </c>
      <c r="G63" s="667"/>
      <c r="H63" s="667"/>
      <c r="I63" s="667"/>
      <c r="J63" s="667"/>
      <c r="K63" s="667"/>
      <c r="L63" s="667"/>
      <c r="M63" s="667"/>
      <c r="N63" s="667"/>
      <c r="O63" s="667"/>
      <c r="P63" s="667"/>
      <c r="Q63" s="667"/>
      <c r="R63" s="667"/>
      <c r="S63" s="667"/>
      <c r="T63" s="667"/>
      <c r="U63" s="667"/>
      <c r="V63" s="667"/>
      <c r="W63" s="667"/>
      <c r="X63" s="667"/>
      <c r="Y63" s="667"/>
      <c r="Z63" s="667"/>
      <c r="AA63" s="667"/>
      <c r="AB63" s="667"/>
      <c r="AC63" s="667"/>
      <c r="AD63" s="667"/>
      <c r="AE63" s="667"/>
      <c r="AF63" s="667"/>
      <c r="AG63" s="667"/>
      <c r="AH63" s="667"/>
      <c r="AI63" s="667"/>
      <c r="AJ63" s="667"/>
      <c r="AK63" s="667"/>
      <c r="AL63" s="667"/>
      <c r="AM63" s="667"/>
      <c r="AN63" s="667"/>
      <c r="AO63" s="667"/>
      <c r="AP63" s="667"/>
      <c r="AQ63" s="667"/>
      <c r="AR63" s="667"/>
      <c r="AS63" s="667"/>
      <c r="AT63" s="667"/>
      <c r="AU63" s="667"/>
      <c r="AV63" s="667"/>
      <c r="AW63" s="667"/>
      <c r="AX63" s="667"/>
      <c r="AY63" s="667"/>
      <c r="AZ63" s="667"/>
      <c r="BA63" s="667"/>
      <c r="BB63" s="667"/>
      <c r="BC63" s="667"/>
      <c r="BD63" s="667"/>
      <c r="BE63" s="667"/>
      <c r="BF63" s="667"/>
      <c r="BG63" s="667"/>
      <c r="BH63" s="667"/>
      <c r="BI63" s="667"/>
      <c r="BJ63" s="667"/>
      <c r="BK63" s="667"/>
      <c r="BL63" s="667"/>
      <c r="BM63" s="667"/>
      <c r="BN63" s="667"/>
      <c r="BO63" s="667"/>
      <c r="BP63" s="667"/>
      <c r="BQ63" s="667"/>
      <c r="BR63" s="667"/>
      <c r="BS63" s="667"/>
      <c r="BT63" s="667"/>
      <c r="BU63" s="667"/>
      <c r="BV63" s="667"/>
      <c r="BW63" s="667"/>
      <c r="BX63" s="667"/>
      <c r="BY63" s="667"/>
      <c r="BZ63" s="667"/>
      <c r="CA63" s="667"/>
      <c r="CB63" s="667"/>
      <c r="CC63" s="667"/>
      <c r="CD63" s="667"/>
      <c r="CE63" s="667"/>
      <c r="CF63" s="667"/>
      <c r="CG63" s="667"/>
      <c r="CH63" s="667"/>
      <c r="CI63" s="667"/>
      <c r="CJ63" s="667"/>
      <c r="CK63" s="667"/>
      <c r="CL63" s="667"/>
      <c r="CM63" s="667"/>
      <c r="CN63" s="667"/>
      <c r="CO63" s="667"/>
      <c r="CP63" s="667"/>
    </row>
    <row r="64" spans="1:94" s="420" customFormat="1" ht="15.65" hidden="1" x14ac:dyDescent="0.3">
      <c r="A64" s="670"/>
      <c r="B64" s="670" t="s">
        <v>103</v>
      </c>
      <c r="C64" s="670" t="s">
        <v>276</v>
      </c>
      <c r="D64" s="670"/>
      <c r="E64" s="670"/>
      <c r="F64" s="668">
        <v>306</v>
      </c>
      <c r="G64" s="667"/>
      <c r="H64" s="667"/>
      <c r="I64" s="667"/>
      <c r="J64" s="667"/>
      <c r="K64" s="667"/>
      <c r="L64" s="667"/>
      <c r="M64" s="667"/>
      <c r="N64" s="667"/>
      <c r="O64" s="667"/>
      <c r="P64" s="667"/>
      <c r="Q64" s="667"/>
      <c r="R64" s="667"/>
      <c r="S64" s="667"/>
      <c r="T64" s="667"/>
      <c r="U64" s="667"/>
      <c r="V64" s="667"/>
      <c r="W64" s="667"/>
      <c r="X64" s="667"/>
      <c r="Y64" s="667"/>
      <c r="Z64" s="667"/>
      <c r="AA64" s="667"/>
      <c r="AB64" s="667"/>
      <c r="AC64" s="667"/>
      <c r="AD64" s="667"/>
      <c r="AE64" s="667"/>
      <c r="AF64" s="667"/>
      <c r="AG64" s="667"/>
      <c r="AH64" s="667"/>
      <c r="AI64" s="667"/>
      <c r="AJ64" s="667"/>
      <c r="AK64" s="667"/>
      <c r="AL64" s="667"/>
      <c r="AM64" s="667"/>
      <c r="AN64" s="667"/>
      <c r="AO64" s="667"/>
      <c r="AP64" s="667"/>
      <c r="AQ64" s="667"/>
      <c r="AR64" s="667"/>
      <c r="AS64" s="667"/>
      <c r="AT64" s="667"/>
      <c r="AU64" s="667"/>
      <c r="AV64" s="667"/>
      <c r="AW64" s="667"/>
      <c r="AX64" s="667"/>
      <c r="AY64" s="667"/>
      <c r="AZ64" s="667"/>
      <c r="BA64" s="667"/>
      <c r="BB64" s="667"/>
      <c r="BC64" s="667"/>
      <c r="BD64" s="667"/>
      <c r="BE64" s="667"/>
      <c r="BF64" s="667"/>
      <c r="BG64" s="667"/>
      <c r="BH64" s="667"/>
      <c r="BI64" s="667"/>
      <c r="BJ64" s="667"/>
      <c r="BK64" s="667"/>
      <c r="BL64" s="667"/>
      <c r="BM64" s="667"/>
      <c r="BN64" s="667"/>
      <c r="BO64" s="667"/>
      <c r="BP64" s="667"/>
      <c r="BQ64" s="667"/>
      <c r="BR64" s="667"/>
      <c r="BS64" s="667"/>
      <c r="BT64" s="667"/>
      <c r="BU64" s="667"/>
      <c r="BV64" s="667"/>
      <c r="BW64" s="667"/>
      <c r="BX64" s="667"/>
      <c r="BY64" s="667"/>
      <c r="BZ64" s="667"/>
      <c r="CA64" s="667"/>
      <c r="CB64" s="667"/>
      <c r="CC64" s="667"/>
      <c r="CD64" s="667"/>
      <c r="CE64" s="667"/>
      <c r="CF64" s="667"/>
      <c r="CG64" s="667"/>
      <c r="CH64" s="667"/>
      <c r="CI64" s="667"/>
      <c r="CJ64" s="667"/>
      <c r="CK64" s="667"/>
      <c r="CL64" s="667"/>
      <c r="CM64" s="667"/>
      <c r="CN64" s="667"/>
      <c r="CO64" s="667"/>
      <c r="CP64" s="667"/>
    </row>
    <row r="65" spans="1:94" s="420" customFormat="1" ht="15.65" hidden="1" x14ac:dyDescent="0.3">
      <c r="A65" s="665"/>
      <c r="B65" s="665" t="s">
        <v>1518</v>
      </c>
      <c r="C65" s="665" t="s">
        <v>1573</v>
      </c>
      <c r="D65" s="673"/>
      <c r="E65" s="673"/>
      <c r="F65" s="668"/>
      <c r="G65" s="667"/>
      <c r="H65" s="667"/>
      <c r="I65" s="667"/>
      <c r="J65" s="667"/>
      <c r="K65" s="667"/>
      <c r="L65" s="667"/>
      <c r="M65" s="667"/>
      <c r="N65" s="667"/>
      <c r="O65" s="667"/>
      <c r="P65" s="667"/>
      <c r="Q65" s="667"/>
      <c r="R65" s="667"/>
      <c r="S65" s="667"/>
      <c r="T65" s="667"/>
      <c r="U65" s="667"/>
      <c r="V65" s="667"/>
      <c r="W65" s="667"/>
      <c r="X65" s="667"/>
      <c r="Y65" s="667"/>
      <c r="Z65" s="667"/>
      <c r="AA65" s="667"/>
      <c r="AB65" s="667"/>
      <c r="AC65" s="667"/>
      <c r="AD65" s="667"/>
      <c r="AE65" s="667"/>
      <c r="AF65" s="667"/>
      <c r="AG65" s="667"/>
      <c r="AH65" s="667"/>
      <c r="AI65" s="667"/>
      <c r="AJ65" s="667"/>
      <c r="AK65" s="667"/>
      <c r="AL65" s="667"/>
      <c r="AM65" s="667"/>
      <c r="AN65" s="667"/>
      <c r="AO65" s="667"/>
      <c r="AP65" s="667"/>
      <c r="AQ65" s="667"/>
      <c r="AR65" s="667"/>
      <c r="AS65" s="667"/>
      <c r="AT65" s="667"/>
      <c r="AU65" s="667"/>
      <c r="AV65" s="667"/>
      <c r="AW65" s="667"/>
      <c r="AX65" s="667"/>
      <c r="AY65" s="667"/>
      <c r="AZ65" s="667"/>
      <c r="BA65" s="667"/>
      <c r="BB65" s="667"/>
      <c r="BC65" s="667"/>
      <c r="BD65" s="667"/>
      <c r="BE65" s="667"/>
      <c r="BF65" s="667"/>
      <c r="BG65" s="667"/>
      <c r="BH65" s="667"/>
      <c r="BI65" s="667"/>
      <c r="BJ65" s="667"/>
      <c r="BK65" s="667"/>
      <c r="BL65" s="667"/>
      <c r="BM65" s="667"/>
      <c r="BN65" s="667"/>
      <c r="BO65" s="667"/>
      <c r="BP65" s="667"/>
      <c r="BQ65" s="667"/>
      <c r="BR65" s="667"/>
      <c r="BS65" s="667"/>
      <c r="BT65" s="667"/>
      <c r="BU65" s="667"/>
      <c r="BV65" s="667"/>
      <c r="BW65" s="667"/>
      <c r="BX65" s="667"/>
      <c r="BY65" s="667"/>
      <c r="BZ65" s="667"/>
      <c r="CA65" s="667"/>
      <c r="CB65" s="667"/>
      <c r="CC65" s="667"/>
      <c r="CD65" s="667"/>
      <c r="CE65" s="667"/>
      <c r="CF65" s="667"/>
      <c r="CG65" s="667"/>
      <c r="CH65" s="667"/>
      <c r="CI65" s="667"/>
      <c r="CJ65" s="667"/>
      <c r="CK65" s="667"/>
      <c r="CL65" s="667"/>
      <c r="CM65" s="667"/>
      <c r="CN65" s="667"/>
      <c r="CO65" s="667"/>
      <c r="CP65" s="667"/>
    </row>
    <row r="66" spans="1:94" s="420" customFormat="1" ht="15.65" hidden="1" x14ac:dyDescent="0.3">
      <c r="A66" s="665"/>
      <c r="B66" s="665" t="s">
        <v>104</v>
      </c>
      <c r="C66" s="665" t="s">
        <v>293</v>
      </c>
      <c r="D66" s="673"/>
      <c r="E66" s="673"/>
      <c r="F66" s="668">
        <v>309</v>
      </c>
      <c r="G66" s="667"/>
      <c r="H66" s="667"/>
      <c r="I66" s="667"/>
      <c r="J66" s="667"/>
      <c r="K66" s="667"/>
      <c r="L66" s="667"/>
      <c r="M66" s="667"/>
      <c r="N66" s="667"/>
      <c r="O66" s="667"/>
      <c r="P66" s="667"/>
      <c r="Q66" s="667"/>
      <c r="R66" s="667"/>
      <c r="S66" s="667"/>
      <c r="T66" s="667"/>
      <c r="U66" s="667"/>
      <c r="V66" s="667"/>
      <c r="W66" s="667"/>
      <c r="X66" s="667"/>
      <c r="Y66" s="667"/>
      <c r="Z66" s="667"/>
      <c r="AA66" s="667"/>
      <c r="AB66" s="667"/>
      <c r="AC66" s="667"/>
      <c r="AD66" s="667"/>
      <c r="AE66" s="667"/>
      <c r="AF66" s="667"/>
      <c r="AG66" s="667"/>
      <c r="AH66" s="667"/>
      <c r="AI66" s="667"/>
      <c r="AJ66" s="667"/>
      <c r="AK66" s="667"/>
      <c r="AL66" s="667"/>
      <c r="AM66" s="667"/>
      <c r="AN66" s="667"/>
      <c r="AO66" s="667"/>
      <c r="AP66" s="667"/>
      <c r="AQ66" s="667"/>
      <c r="AR66" s="667"/>
      <c r="AS66" s="667"/>
      <c r="AT66" s="667"/>
      <c r="AU66" s="667"/>
      <c r="AV66" s="667"/>
      <c r="AW66" s="667"/>
      <c r="AX66" s="667"/>
      <c r="AY66" s="667"/>
      <c r="AZ66" s="667"/>
      <c r="BA66" s="667"/>
      <c r="BB66" s="667"/>
      <c r="BC66" s="667"/>
      <c r="BD66" s="667"/>
      <c r="BE66" s="667"/>
      <c r="BF66" s="667"/>
      <c r="BG66" s="667"/>
      <c r="BH66" s="667"/>
      <c r="BI66" s="667"/>
      <c r="BJ66" s="667"/>
      <c r="BK66" s="667"/>
      <c r="BL66" s="667"/>
      <c r="BM66" s="667"/>
      <c r="BN66" s="667"/>
      <c r="BO66" s="667"/>
      <c r="BP66" s="667"/>
      <c r="BQ66" s="667"/>
      <c r="BR66" s="667"/>
      <c r="BS66" s="667"/>
      <c r="BT66" s="667"/>
      <c r="BU66" s="667"/>
      <c r="BV66" s="667"/>
      <c r="BW66" s="667"/>
      <c r="BX66" s="667"/>
      <c r="BY66" s="667"/>
      <c r="BZ66" s="667"/>
      <c r="CA66" s="667"/>
      <c r="CB66" s="667"/>
      <c r="CC66" s="667"/>
      <c r="CD66" s="667"/>
      <c r="CE66" s="667"/>
      <c r="CF66" s="667"/>
      <c r="CG66" s="667"/>
      <c r="CH66" s="667"/>
      <c r="CI66" s="667"/>
      <c r="CJ66" s="667"/>
      <c r="CK66" s="667"/>
      <c r="CL66" s="667"/>
      <c r="CM66" s="667"/>
      <c r="CN66" s="667"/>
      <c r="CO66" s="667"/>
      <c r="CP66" s="667"/>
    </row>
    <row r="67" spans="1:94" s="420" customFormat="1" ht="15.65" hidden="1" x14ac:dyDescent="0.3">
      <c r="A67" s="665"/>
      <c r="B67" s="665" t="s">
        <v>609</v>
      </c>
      <c r="C67" s="665" t="s">
        <v>281</v>
      </c>
      <c r="D67" s="665"/>
      <c r="E67" s="665"/>
      <c r="F67" s="668">
        <v>311</v>
      </c>
      <c r="G67" s="667"/>
      <c r="H67" s="667"/>
      <c r="I67" s="667"/>
      <c r="J67" s="667"/>
      <c r="K67" s="667"/>
      <c r="L67" s="667"/>
      <c r="M67" s="667"/>
      <c r="N67" s="667"/>
      <c r="O67" s="667"/>
      <c r="P67" s="667"/>
      <c r="Q67" s="667"/>
      <c r="R67" s="667"/>
      <c r="S67" s="667"/>
      <c r="T67" s="667"/>
      <c r="U67" s="667"/>
      <c r="V67" s="667"/>
      <c r="W67" s="667"/>
      <c r="X67" s="667"/>
      <c r="Y67" s="667"/>
      <c r="Z67" s="667"/>
      <c r="AA67" s="667"/>
      <c r="AB67" s="667"/>
      <c r="AC67" s="667"/>
      <c r="AD67" s="667"/>
      <c r="AE67" s="667"/>
      <c r="AF67" s="667"/>
      <c r="AG67" s="667"/>
      <c r="AH67" s="667"/>
      <c r="AI67" s="667"/>
      <c r="AJ67" s="667"/>
      <c r="AK67" s="667"/>
      <c r="AL67" s="667"/>
      <c r="AM67" s="667"/>
      <c r="AN67" s="667"/>
      <c r="AO67" s="667"/>
      <c r="AP67" s="667"/>
      <c r="AQ67" s="667"/>
      <c r="AR67" s="667"/>
      <c r="AS67" s="667"/>
      <c r="AT67" s="667"/>
      <c r="AU67" s="667"/>
      <c r="AV67" s="667"/>
      <c r="AW67" s="667"/>
      <c r="AX67" s="667"/>
      <c r="AY67" s="667"/>
      <c r="AZ67" s="667"/>
      <c r="BA67" s="667"/>
      <c r="BB67" s="667"/>
      <c r="BC67" s="667"/>
      <c r="BD67" s="667"/>
      <c r="BE67" s="667"/>
      <c r="BF67" s="667"/>
      <c r="BG67" s="667"/>
      <c r="BH67" s="667"/>
      <c r="BI67" s="667"/>
      <c r="BJ67" s="667"/>
      <c r="BK67" s="667"/>
      <c r="BL67" s="667"/>
      <c r="BM67" s="667"/>
      <c r="BN67" s="667"/>
      <c r="BO67" s="667"/>
      <c r="BP67" s="667"/>
      <c r="BQ67" s="667"/>
      <c r="BR67" s="667"/>
      <c r="BS67" s="667"/>
      <c r="BT67" s="667"/>
      <c r="BU67" s="667"/>
      <c r="BV67" s="667"/>
      <c r="BW67" s="667"/>
      <c r="BX67" s="667"/>
      <c r="BY67" s="667"/>
      <c r="BZ67" s="667"/>
      <c r="CA67" s="667"/>
      <c r="CB67" s="667"/>
      <c r="CC67" s="667"/>
      <c r="CD67" s="667"/>
      <c r="CE67" s="667"/>
      <c r="CF67" s="667"/>
      <c r="CG67" s="667"/>
      <c r="CH67" s="667"/>
      <c r="CI67" s="667"/>
      <c r="CJ67" s="667"/>
      <c r="CK67" s="667"/>
      <c r="CL67" s="667"/>
      <c r="CM67" s="667"/>
      <c r="CN67" s="667"/>
      <c r="CO67" s="667"/>
      <c r="CP67" s="667"/>
    </row>
    <row r="68" spans="1:94" s="420" customFormat="1" ht="15.65" hidden="1" x14ac:dyDescent="0.3">
      <c r="A68" s="173"/>
      <c r="B68" s="173" t="s">
        <v>1467</v>
      </c>
      <c r="C68" s="173" t="s">
        <v>311</v>
      </c>
      <c r="D68" s="173"/>
      <c r="E68" s="173"/>
      <c r="F68" s="172">
        <v>300</v>
      </c>
      <c r="G68" s="154"/>
      <c r="H68" s="154"/>
      <c r="I68" s="154"/>
      <c r="J68" s="154"/>
      <c r="K68" s="154"/>
      <c r="L68" s="154"/>
      <c r="M68" s="154"/>
      <c r="N68" s="154"/>
      <c r="O68" s="154"/>
      <c r="P68" s="154"/>
      <c r="Q68" s="154"/>
      <c r="R68" s="154"/>
      <c r="S68" s="154"/>
      <c r="T68" s="154"/>
      <c r="U68" s="154"/>
      <c r="V68" s="154"/>
      <c r="W68" s="154"/>
      <c r="X68" s="154"/>
      <c r="Y68" s="154"/>
      <c r="Z68" s="154"/>
      <c r="AA68" s="154"/>
      <c r="AB68" s="154"/>
      <c r="AC68" s="154"/>
      <c r="AD68" s="154"/>
      <c r="AE68" s="154"/>
      <c r="AF68" s="154"/>
      <c r="AG68" s="154"/>
      <c r="AH68" s="154"/>
      <c r="AI68" s="154"/>
      <c r="AJ68" s="154"/>
      <c r="AK68" s="154"/>
      <c r="AL68" s="154"/>
      <c r="AM68" s="154"/>
      <c r="AN68" s="154"/>
      <c r="AO68" s="154"/>
      <c r="AP68" s="154"/>
      <c r="AQ68" s="154"/>
      <c r="AR68" s="154"/>
      <c r="AS68" s="154"/>
      <c r="AT68" s="154"/>
      <c r="AU68" s="154"/>
      <c r="AV68" s="154"/>
      <c r="AW68" s="154"/>
      <c r="AX68" s="154"/>
      <c r="AY68" s="154"/>
      <c r="AZ68" s="154"/>
      <c r="BA68" s="154"/>
      <c r="BB68" s="154"/>
      <c r="BC68" s="154"/>
      <c r="BD68" s="154"/>
      <c r="BE68" s="154"/>
      <c r="BF68" s="154"/>
      <c r="BG68" s="154"/>
      <c r="BH68" s="154"/>
      <c r="BI68" s="154"/>
      <c r="BJ68" s="154"/>
      <c r="BK68" s="154"/>
      <c r="BL68" s="154"/>
      <c r="BM68" s="154"/>
      <c r="BN68" s="154"/>
      <c r="BO68" s="154"/>
      <c r="BP68" s="154"/>
      <c r="BQ68" s="154"/>
      <c r="BR68" s="154"/>
      <c r="BS68" s="154"/>
      <c r="BT68" s="154"/>
      <c r="BU68" s="154"/>
      <c r="BV68" s="154"/>
      <c r="BW68" s="154"/>
      <c r="BX68" s="154"/>
      <c r="BY68" s="154"/>
      <c r="BZ68" s="154"/>
      <c r="CA68" s="154"/>
      <c r="CB68" s="154"/>
      <c r="CC68" s="154"/>
      <c r="CD68" s="154"/>
      <c r="CE68" s="154"/>
      <c r="CF68" s="154"/>
      <c r="CG68" s="154"/>
      <c r="CH68" s="154"/>
      <c r="CI68" s="154"/>
      <c r="CJ68" s="154"/>
      <c r="CK68" s="154"/>
      <c r="CL68" s="154"/>
      <c r="CM68" s="154"/>
      <c r="CN68" s="154"/>
      <c r="CO68" s="154"/>
      <c r="CP68" s="154"/>
    </row>
    <row r="69" spans="1:94" s="420" customFormat="1" ht="15.65" hidden="1" x14ac:dyDescent="0.3">
      <c r="A69" s="665"/>
      <c r="B69" s="665" t="s">
        <v>916</v>
      </c>
      <c r="C69" s="665" t="s">
        <v>917</v>
      </c>
      <c r="D69" s="665"/>
      <c r="E69" s="665"/>
      <c r="F69" s="668">
        <v>690</v>
      </c>
      <c r="G69" s="667"/>
      <c r="H69" s="667"/>
      <c r="I69" s="667"/>
      <c r="J69" s="667"/>
      <c r="K69" s="667"/>
      <c r="L69" s="667"/>
      <c r="M69" s="667"/>
      <c r="N69" s="667"/>
      <c r="O69" s="667"/>
      <c r="P69" s="667"/>
      <c r="Q69" s="667"/>
      <c r="R69" s="667"/>
      <c r="S69" s="667"/>
      <c r="T69" s="667"/>
      <c r="U69" s="667"/>
      <c r="V69" s="667"/>
      <c r="W69" s="667"/>
      <c r="X69" s="667"/>
      <c r="Y69" s="667"/>
      <c r="Z69" s="667"/>
      <c r="AA69" s="667"/>
      <c r="AB69" s="667"/>
      <c r="AC69" s="667"/>
      <c r="AD69" s="667"/>
      <c r="AE69" s="667"/>
      <c r="AF69" s="667"/>
      <c r="AG69" s="667"/>
      <c r="AH69" s="667"/>
      <c r="AI69" s="667"/>
      <c r="AJ69" s="667"/>
      <c r="AK69" s="667"/>
      <c r="AL69" s="667"/>
      <c r="AM69" s="667"/>
      <c r="AN69" s="667"/>
      <c r="AO69" s="667"/>
      <c r="AP69" s="667"/>
      <c r="AQ69" s="667"/>
      <c r="AR69" s="667"/>
      <c r="AS69" s="667"/>
      <c r="AT69" s="667"/>
      <c r="AU69" s="667"/>
      <c r="AV69" s="667"/>
      <c r="AW69" s="667"/>
      <c r="AX69" s="667"/>
      <c r="AY69" s="667"/>
      <c r="AZ69" s="667"/>
      <c r="BA69" s="667"/>
      <c r="BB69" s="667"/>
      <c r="BC69" s="667"/>
      <c r="BD69" s="667"/>
      <c r="BE69" s="667"/>
      <c r="BF69" s="667"/>
      <c r="BG69" s="667"/>
      <c r="BH69" s="667"/>
      <c r="BI69" s="667"/>
      <c r="BJ69" s="667"/>
      <c r="BK69" s="667"/>
      <c r="BL69" s="667"/>
      <c r="BM69" s="667"/>
      <c r="BN69" s="667"/>
      <c r="BO69" s="667"/>
      <c r="BP69" s="667"/>
      <c r="BQ69" s="667"/>
      <c r="BR69" s="667"/>
      <c r="BS69" s="667"/>
      <c r="BT69" s="667"/>
      <c r="BU69" s="667"/>
      <c r="BV69" s="667"/>
      <c r="BW69" s="667"/>
      <c r="BX69" s="667"/>
      <c r="BY69" s="667"/>
      <c r="BZ69" s="667"/>
      <c r="CA69" s="667"/>
      <c r="CB69" s="667"/>
      <c r="CC69" s="667"/>
      <c r="CD69" s="667"/>
      <c r="CE69" s="667"/>
      <c r="CF69" s="667"/>
      <c r="CG69" s="667"/>
      <c r="CH69" s="667"/>
      <c r="CI69" s="667"/>
      <c r="CJ69" s="667"/>
      <c r="CK69" s="667"/>
      <c r="CL69" s="667"/>
      <c r="CM69" s="667"/>
      <c r="CN69" s="667"/>
      <c r="CO69" s="667"/>
      <c r="CP69" s="667"/>
    </row>
    <row r="70" spans="1:94" s="420" customFormat="1" ht="15.65" hidden="1" x14ac:dyDescent="0.3">
      <c r="A70" s="665"/>
      <c r="B70" s="665" t="s">
        <v>5</v>
      </c>
      <c r="C70" s="665" t="s">
        <v>273</v>
      </c>
      <c r="D70" s="665"/>
      <c r="E70" s="665"/>
      <c r="F70" s="668">
        <v>209</v>
      </c>
      <c r="G70" s="667"/>
      <c r="H70" s="667"/>
      <c r="I70" s="667"/>
      <c r="J70" s="667"/>
      <c r="K70" s="667"/>
      <c r="L70" s="667"/>
      <c r="M70" s="667"/>
      <c r="N70" s="667"/>
      <c r="O70" s="667"/>
      <c r="P70" s="667"/>
      <c r="Q70" s="667"/>
      <c r="R70" s="667"/>
      <c r="S70" s="667"/>
      <c r="T70" s="667"/>
      <c r="U70" s="667"/>
      <c r="V70" s="667"/>
      <c r="W70" s="667"/>
      <c r="X70" s="667"/>
      <c r="Y70" s="667"/>
      <c r="Z70" s="667"/>
      <c r="AA70" s="667"/>
      <c r="AB70" s="667"/>
      <c r="AC70" s="667"/>
      <c r="AD70" s="667"/>
      <c r="AE70" s="667"/>
      <c r="AF70" s="667"/>
      <c r="AG70" s="667"/>
      <c r="AH70" s="667"/>
      <c r="AI70" s="667"/>
      <c r="AJ70" s="667"/>
      <c r="AK70" s="667"/>
      <c r="AL70" s="667"/>
      <c r="AM70" s="667"/>
      <c r="AN70" s="667"/>
      <c r="AO70" s="667"/>
      <c r="AP70" s="667"/>
      <c r="AQ70" s="667"/>
      <c r="AR70" s="667"/>
      <c r="AS70" s="667"/>
      <c r="AT70" s="667"/>
      <c r="AU70" s="667"/>
      <c r="AV70" s="667"/>
      <c r="AW70" s="667"/>
      <c r="AX70" s="667"/>
      <c r="AY70" s="667"/>
      <c r="AZ70" s="667"/>
      <c r="BA70" s="667"/>
      <c r="BB70" s="667"/>
      <c r="BC70" s="667"/>
      <c r="BD70" s="667"/>
      <c r="BE70" s="667"/>
      <c r="BF70" s="667"/>
      <c r="BG70" s="667"/>
      <c r="BH70" s="667"/>
      <c r="BI70" s="667"/>
      <c r="BJ70" s="667"/>
      <c r="BK70" s="667"/>
      <c r="BL70" s="667"/>
      <c r="BM70" s="667"/>
      <c r="BN70" s="667"/>
      <c r="BO70" s="667"/>
      <c r="BP70" s="667"/>
      <c r="BQ70" s="667"/>
      <c r="BR70" s="667"/>
      <c r="BS70" s="667"/>
      <c r="BT70" s="667"/>
      <c r="BU70" s="667"/>
      <c r="BV70" s="667"/>
      <c r="BW70" s="667"/>
      <c r="BX70" s="667"/>
      <c r="BY70" s="667"/>
      <c r="BZ70" s="667"/>
      <c r="CA70" s="667"/>
      <c r="CB70" s="667"/>
      <c r="CC70" s="667"/>
      <c r="CD70" s="667"/>
      <c r="CE70" s="667"/>
      <c r="CF70" s="667"/>
      <c r="CG70" s="667"/>
      <c r="CH70" s="667"/>
      <c r="CI70" s="667"/>
      <c r="CJ70" s="667"/>
      <c r="CK70" s="667"/>
      <c r="CL70" s="667"/>
      <c r="CM70" s="667"/>
      <c r="CN70" s="667"/>
      <c r="CO70" s="667"/>
      <c r="CP70" s="667"/>
    </row>
    <row r="71" spans="1:94" s="420" customFormat="1" ht="15.65" hidden="1" x14ac:dyDescent="0.3">
      <c r="A71" s="665"/>
      <c r="B71" s="665" t="s">
        <v>109</v>
      </c>
      <c r="C71" s="665" t="s">
        <v>318</v>
      </c>
      <c r="D71" s="665"/>
      <c r="E71" s="665"/>
      <c r="F71" s="668"/>
      <c r="G71" s="667"/>
      <c r="H71" s="667"/>
      <c r="I71" s="667"/>
      <c r="J71" s="667"/>
      <c r="K71" s="667"/>
      <c r="L71" s="667"/>
      <c r="M71" s="667"/>
      <c r="N71" s="667"/>
      <c r="O71" s="667"/>
      <c r="P71" s="667"/>
      <c r="Q71" s="667"/>
      <c r="R71" s="667"/>
      <c r="S71" s="667"/>
      <c r="T71" s="667"/>
      <c r="U71" s="667"/>
      <c r="V71" s="667"/>
      <c r="W71" s="667"/>
      <c r="X71" s="667"/>
      <c r="Y71" s="667"/>
      <c r="Z71" s="667"/>
      <c r="AA71" s="667"/>
      <c r="AB71" s="667"/>
      <c r="AC71" s="667"/>
      <c r="AD71" s="667"/>
      <c r="AE71" s="667"/>
      <c r="AF71" s="667"/>
      <c r="AG71" s="667"/>
      <c r="AH71" s="667"/>
      <c r="AI71" s="667"/>
      <c r="AJ71" s="667"/>
      <c r="AK71" s="667"/>
      <c r="AL71" s="667"/>
      <c r="AM71" s="667"/>
      <c r="AN71" s="667"/>
      <c r="AO71" s="667"/>
      <c r="AP71" s="667"/>
      <c r="AQ71" s="667"/>
      <c r="AR71" s="667"/>
      <c r="AS71" s="667"/>
      <c r="AT71" s="667"/>
      <c r="AU71" s="667"/>
      <c r="AV71" s="667"/>
      <c r="AW71" s="667"/>
      <c r="AX71" s="667"/>
      <c r="AY71" s="667"/>
      <c r="AZ71" s="667"/>
      <c r="BA71" s="667"/>
      <c r="BB71" s="667"/>
      <c r="BC71" s="667"/>
      <c r="BD71" s="667"/>
      <c r="BE71" s="667"/>
      <c r="BF71" s="667"/>
      <c r="BG71" s="667"/>
      <c r="BH71" s="667"/>
      <c r="BI71" s="667"/>
      <c r="BJ71" s="667"/>
      <c r="BK71" s="667"/>
      <c r="BL71" s="667"/>
      <c r="BM71" s="667"/>
      <c r="BN71" s="667"/>
      <c r="BO71" s="667"/>
      <c r="BP71" s="667"/>
      <c r="BQ71" s="667"/>
      <c r="BR71" s="667"/>
      <c r="BS71" s="667"/>
      <c r="BT71" s="667"/>
      <c r="BU71" s="667"/>
      <c r="BV71" s="667"/>
      <c r="BW71" s="667"/>
      <c r="BX71" s="667"/>
      <c r="BY71" s="667"/>
      <c r="BZ71" s="667"/>
      <c r="CA71" s="667"/>
      <c r="CB71" s="667"/>
      <c r="CC71" s="667"/>
      <c r="CD71" s="667"/>
      <c r="CE71" s="667"/>
      <c r="CF71" s="667"/>
      <c r="CG71" s="667"/>
      <c r="CH71" s="667"/>
      <c r="CI71" s="667"/>
      <c r="CJ71" s="667"/>
      <c r="CK71" s="667"/>
      <c r="CL71" s="667"/>
      <c r="CM71" s="667"/>
      <c r="CN71" s="667"/>
      <c r="CO71" s="667"/>
      <c r="CP71" s="667"/>
    </row>
    <row r="72" spans="1:94" s="420" customFormat="1" ht="15.65" hidden="1" x14ac:dyDescent="0.3">
      <c r="A72" s="173"/>
      <c r="B72" s="173" t="s">
        <v>268</v>
      </c>
      <c r="C72" s="173" t="s">
        <v>329</v>
      </c>
      <c r="D72" s="173"/>
      <c r="E72" s="173"/>
      <c r="F72" s="172">
        <v>295</v>
      </c>
      <c r="G72" s="154"/>
      <c r="H72" s="154"/>
      <c r="I72" s="154"/>
      <c r="J72" s="154"/>
      <c r="K72" s="154"/>
      <c r="L72" s="154"/>
      <c r="M72" s="154"/>
      <c r="N72" s="154"/>
      <c r="O72" s="154"/>
      <c r="P72" s="154"/>
      <c r="Q72" s="154"/>
      <c r="R72" s="154"/>
      <c r="S72" s="154"/>
      <c r="T72" s="154"/>
      <c r="U72" s="154"/>
      <c r="V72" s="154"/>
      <c r="W72" s="154"/>
      <c r="X72" s="154"/>
      <c r="Y72" s="154"/>
      <c r="Z72" s="154"/>
      <c r="AA72" s="154"/>
      <c r="AB72" s="154"/>
      <c r="AC72" s="154"/>
      <c r="AD72" s="154"/>
      <c r="AE72" s="154"/>
      <c r="AF72" s="154"/>
      <c r="AG72" s="154"/>
      <c r="AH72" s="154"/>
      <c r="AI72" s="154"/>
      <c r="AJ72" s="154"/>
      <c r="AK72" s="154"/>
      <c r="AL72" s="154"/>
      <c r="AM72" s="154"/>
      <c r="AN72" s="154"/>
      <c r="AO72" s="154"/>
      <c r="AP72" s="154"/>
      <c r="AQ72" s="154"/>
      <c r="AR72" s="154"/>
      <c r="AS72" s="154"/>
      <c r="AT72" s="154"/>
      <c r="AU72" s="154"/>
      <c r="AV72" s="154"/>
      <c r="AW72" s="154"/>
      <c r="AX72" s="154"/>
      <c r="AY72" s="154"/>
      <c r="AZ72" s="154"/>
      <c r="BA72" s="154"/>
      <c r="BB72" s="154"/>
      <c r="BC72" s="154"/>
      <c r="BD72" s="154"/>
      <c r="BE72" s="154"/>
      <c r="BF72" s="154"/>
      <c r="BG72" s="154"/>
      <c r="BH72" s="154"/>
      <c r="BI72" s="154"/>
      <c r="BJ72" s="154"/>
      <c r="BK72" s="154"/>
      <c r="BL72" s="154"/>
      <c r="BM72" s="154"/>
      <c r="BN72" s="154"/>
      <c r="BO72" s="154"/>
      <c r="BP72" s="154"/>
      <c r="BQ72" s="154"/>
      <c r="BR72" s="154"/>
      <c r="BS72" s="154"/>
      <c r="BT72" s="154"/>
      <c r="BU72" s="154"/>
      <c r="BV72" s="154"/>
      <c r="BW72" s="154"/>
      <c r="BX72" s="154"/>
      <c r="BY72" s="154"/>
      <c r="BZ72" s="154"/>
      <c r="CA72" s="154"/>
      <c r="CB72" s="154"/>
      <c r="CC72" s="154"/>
      <c r="CD72" s="154"/>
      <c r="CE72" s="154"/>
      <c r="CF72" s="154"/>
      <c r="CG72" s="154"/>
      <c r="CH72" s="154"/>
      <c r="CI72" s="154"/>
      <c r="CJ72" s="154"/>
      <c r="CK72" s="154"/>
      <c r="CL72" s="154"/>
      <c r="CM72" s="154"/>
      <c r="CN72" s="154"/>
      <c r="CO72" s="154"/>
      <c r="CP72" s="154"/>
    </row>
    <row r="73" spans="1:94" s="420" customFormat="1" ht="15.65" hidden="1" x14ac:dyDescent="0.3">
      <c r="A73" s="665"/>
      <c r="B73" s="665" t="s">
        <v>105</v>
      </c>
      <c r="C73" s="665" t="s">
        <v>316</v>
      </c>
      <c r="D73" s="665"/>
      <c r="E73" s="665"/>
      <c r="F73" s="668">
        <v>223</v>
      </c>
      <c r="G73" s="667"/>
      <c r="H73" s="667"/>
      <c r="I73" s="667"/>
      <c r="J73" s="667"/>
      <c r="K73" s="667"/>
      <c r="L73" s="667"/>
      <c r="M73" s="667"/>
      <c r="N73" s="667"/>
      <c r="O73" s="667"/>
      <c r="P73" s="667"/>
      <c r="Q73" s="667"/>
      <c r="R73" s="667"/>
      <c r="S73" s="667"/>
      <c r="T73" s="667"/>
      <c r="U73" s="667"/>
      <c r="V73" s="667"/>
      <c r="W73" s="667"/>
      <c r="X73" s="667"/>
      <c r="Y73" s="667"/>
      <c r="Z73" s="667"/>
      <c r="AA73" s="667"/>
      <c r="AB73" s="667"/>
      <c r="AC73" s="667"/>
      <c r="AD73" s="667"/>
      <c r="AE73" s="667"/>
      <c r="AF73" s="667"/>
      <c r="AG73" s="667"/>
      <c r="AH73" s="667"/>
      <c r="AI73" s="667"/>
      <c r="AJ73" s="667"/>
      <c r="AK73" s="667"/>
      <c r="AL73" s="667"/>
      <c r="AM73" s="667"/>
      <c r="AN73" s="667"/>
      <c r="AO73" s="667"/>
      <c r="AP73" s="667"/>
      <c r="AQ73" s="667"/>
      <c r="AR73" s="667"/>
      <c r="AS73" s="667"/>
      <c r="AT73" s="667"/>
      <c r="AU73" s="667"/>
      <c r="AV73" s="667"/>
      <c r="AW73" s="667"/>
      <c r="AX73" s="667"/>
      <c r="AY73" s="667"/>
      <c r="AZ73" s="667"/>
      <c r="BA73" s="667"/>
      <c r="BB73" s="667"/>
      <c r="BC73" s="667"/>
      <c r="BD73" s="667"/>
      <c r="BE73" s="667"/>
      <c r="BF73" s="667"/>
      <c r="BG73" s="667"/>
      <c r="BH73" s="667"/>
      <c r="BI73" s="667"/>
      <c r="BJ73" s="667"/>
      <c r="BK73" s="667"/>
      <c r="BL73" s="667"/>
      <c r="BM73" s="667"/>
      <c r="BN73" s="667"/>
      <c r="BO73" s="667"/>
      <c r="BP73" s="667"/>
      <c r="BQ73" s="667"/>
      <c r="BR73" s="667"/>
      <c r="BS73" s="667"/>
      <c r="BT73" s="667"/>
      <c r="BU73" s="667"/>
      <c r="BV73" s="667"/>
      <c r="BW73" s="667"/>
      <c r="BX73" s="667"/>
      <c r="BY73" s="667"/>
      <c r="BZ73" s="667"/>
      <c r="CA73" s="667"/>
      <c r="CB73" s="667"/>
      <c r="CC73" s="667"/>
      <c r="CD73" s="667"/>
      <c r="CE73" s="667"/>
      <c r="CF73" s="667"/>
      <c r="CG73" s="667"/>
      <c r="CH73" s="667"/>
      <c r="CI73" s="667"/>
      <c r="CJ73" s="667"/>
      <c r="CK73" s="667"/>
      <c r="CL73" s="667"/>
      <c r="CM73" s="667"/>
      <c r="CN73" s="667"/>
      <c r="CO73" s="667"/>
      <c r="CP73" s="667"/>
    </row>
    <row r="74" spans="1:94" s="676" customFormat="1" ht="15.65" hidden="1" x14ac:dyDescent="0.3">
      <c r="A74" s="173"/>
      <c r="B74" s="173" t="s">
        <v>1674</v>
      </c>
      <c r="C74" s="173" t="s">
        <v>444</v>
      </c>
      <c r="D74" s="173"/>
      <c r="E74" s="173"/>
      <c r="F74" s="172">
        <v>575</v>
      </c>
      <c r="G74" s="154"/>
      <c r="H74" s="154"/>
      <c r="I74" s="154"/>
      <c r="J74" s="154"/>
      <c r="K74" s="154"/>
      <c r="L74" s="154"/>
      <c r="M74" s="154"/>
      <c r="N74" s="154"/>
      <c r="O74" s="154"/>
      <c r="P74" s="154"/>
      <c r="Q74" s="154"/>
      <c r="R74" s="154"/>
      <c r="S74" s="154"/>
      <c r="T74" s="154"/>
      <c r="U74" s="154"/>
      <c r="V74" s="154"/>
      <c r="W74" s="154"/>
      <c r="X74" s="154"/>
      <c r="Y74" s="154"/>
      <c r="Z74" s="154"/>
      <c r="AA74" s="154"/>
      <c r="AB74" s="154"/>
      <c r="AC74" s="154"/>
      <c r="AD74" s="154"/>
      <c r="AE74" s="154"/>
      <c r="AF74" s="154"/>
      <c r="AG74" s="154"/>
      <c r="AH74" s="154"/>
      <c r="AI74" s="154"/>
      <c r="AJ74" s="154"/>
      <c r="AK74" s="154"/>
      <c r="AL74" s="154"/>
      <c r="AM74" s="154"/>
      <c r="AN74" s="154"/>
      <c r="AO74" s="154"/>
      <c r="AP74" s="154"/>
      <c r="AQ74" s="154"/>
      <c r="AR74" s="154"/>
      <c r="AS74" s="154"/>
      <c r="AT74" s="154"/>
      <c r="AU74" s="154"/>
      <c r="AV74" s="154"/>
      <c r="AW74" s="154"/>
      <c r="AX74" s="154"/>
      <c r="AY74" s="154"/>
      <c r="AZ74" s="154"/>
      <c r="BA74" s="154"/>
      <c r="BB74" s="154"/>
      <c r="BC74" s="154"/>
      <c r="BD74" s="154"/>
      <c r="BE74" s="154"/>
      <c r="BF74" s="154"/>
      <c r="BG74" s="154"/>
      <c r="BH74" s="154"/>
      <c r="BI74" s="154"/>
      <c r="BJ74" s="154"/>
      <c r="BK74" s="154"/>
      <c r="BL74" s="154"/>
      <c r="BM74" s="154"/>
      <c r="BN74" s="154"/>
      <c r="BO74" s="154"/>
      <c r="BP74" s="154"/>
      <c r="BQ74" s="154"/>
      <c r="BR74" s="154"/>
      <c r="BS74" s="154"/>
      <c r="BT74" s="154"/>
      <c r="BU74" s="154"/>
      <c r="BV74" s="154"/>
      <c r="BW74" s="154"/>
      <c r="BX74" s="154"/>
      <c r="BY74" s="154"/>
      <c r="BZ74" s="154"/>
      <c r="CA74" s="154"/>
      <c r="CB74" s="154"/>
      <c r="CC74" s="154"/>
      <c r="CD74" s="154"/>
      <c r="CE74" s="154"/>
      <c r="CF74" s="154"/>
      <c r="CG74" s="154"/>
      <c r="CH74" s="154"/>
      <c r="CI74" s="154"/>
      <c r="CJ74" s="154"/>
      <c r="CK74" s="154"/>
      <c r="CL74" s="154"/>
      <c r="CM74" s="154"/>
      <c r="CN74" s="154"/>
      <c r="CO74" s="154"/>
      <c r="CP74" s="154"/>
    </row>
    <row r="75" spans="1:94" s="420" customFormat="1" ht="15.65" hidden="1" x14ac:dyDescent="0.3">
      <c r="A75" s="665"/>
      <c r="B75" s="673" t="s">
        <v>445</v>
      </c>
      <c r="C75" s="673" t="s">
        <v>446</v>
      </c>
      <c r="D75" s="665"/>
      <c r="E75" s="665"/>
      <c r="F75" s="678"/>
      <c r="G75" s="679"/>
      <c r="H75" s="679"/>
      <c r="I75" s="679"/>
      <c r="J75" s="679"/>
      <c r="K75" s="679"/>
      <c r="L75" s="679"/>
      <c r="M75" s="679"/>
      <c r="N75" s="679"/>
      <c r="O75" s="679"/>
      <c r="P75" s="679"/>
      <c r="Q75" s="679"/>
      <c r="R75" s="679"/>
      <c r="S75" s="679"/>
      <c r="T75" s="679"/>
      <c r="U75" s="679"/>
      <c r="V75" s="679"/>
      <c r="W75" s="679"/>
      <c r="X75" s="679"/>
      <c r="Y75" s="679"/>
      <c r="Z75" s="679"/>
      <c r="AA75" s="679"/>
      <c r="AB75" s="679"/>
      <c r="AC75" s="679"/>
      <c r="AD75" s="679"/>
      <c r="AE75" s="679"/>
      <c r="AF75" s="679"/>
      <c r="AG75" s="679"/>
      <c r="AH75" s="679"/>
      <c r="AI75" s="679"/>
      <c r="AJ75" s="679"/>
      <c r="AK75" s="679"/>
      <c r="AL75" s="679"/>
      <c r="AM75" s="679"/>
      <c r="AN75" s="679"/>
      <c r="AO75" s="679"/>
      <c r="AP75" s="679"/>
      <c r="AQ75" s="679"/>
      <c r="AR75" s="679"/>
      <c r="AS75" s="679"/>
      <c r="AT75" s="679"/>
      <c r="AU75" s="679"/>
      <c r="AV75" s="679"/>
      <c r="AW75" s="679"/>
      <c r="AX75" s="679"/>
      <c r="AY75" s="679"/>
      <c r="AZ75" s="679"/>
      <c r="BA75" s="679"/>
      <c r="BB75" s="679"/>
      <c r="BC75" s="679"/>
      <c r="BD75" s="679"/>
      <c r="BE75" s="679"/>
      <c r="BF75" s="679"/>
      <c r="BG75" s="679"/>
      <c r="BH75" s="679"/>
      <c r="BI75" s="679"/>
      <c r="BJ75" s="679"/>
      <c r="BK75" s="679"/>
      <c r="BL75" s="679"/>
      <c r="BM75" s="679"/>
      <c r="BN75" s="679"/>
      <c r="BO75" s="679"/>
      <c r="BP75" s="679"/>
      <c r="BQ75" s="679"/>
      <c r="BR75" s="679"/>
      <c r="BS75" s="679"/>
      <c r="BT75" s="679"/>
      <c r="BU75" s="679"/>
      <c r="BV75" s="679"/>
      <c r="BW75" s="679"/>
      <c r="BX75" s="679"/>
      <c r="BY75" s="679"/>
      <c r="BZ75" s="679"/>
      <c r="CA75" s="679"/>
      <c r="CB75" s="679"/>
      <c r="CC75" s="679"/>
      <c r="CD75" s="679"/>
      <c r="CE75" s="679"/>
      <c r="CF75" s="679"/>
      <c r="CG75" s="679"/>
      <c r="CH75" s="679"/>
      <c r="CI75" s="679"/>
      <c r="CJ75" s="679"/>
      <c r="CK75" s="679"/>
      <c r="CL75" s="679"/>
      <c r="CM75" s="679"/>
      <c r="CN75" s="679"/>
      <c r="CO75" s="679"/>
      <c r="CP75" s="679"/>
    </row>
    <row r="76" spans="1:94" s="420" customFormat="1" ht="15.65" hidden="1" x14ac:dyDescent="0.3">
      <c r="A76" s="665"/>
      <c r="B76" s="665" t="s">
        <v>1255</v>
      </c>
      <c r="C76" s="665" t="s">
        <v>329</v>
      </c>
      <c r="D76" s="665"/>
      <c r="E76" s="665"/>
      <c r="F76" s="678"/>
      <c r="G76" s="679"/>
      <c r="H76" s="679"/>
      <c r="I76" s="679"/>
      <c r="J76" s="679"/>
      <c r="K76" s="679"/>
      <c r="L76" s="679"/>
      <c r="M76" s="679"/>
      <c r="N76" s="679"/>
      <c r="O76" s="679"/>
      <c r="P76" s="679"/>
      <c r="Q76" s="679"/>
      <c r="R76" s="679"/>
      <c r="S76" s="679"/>
      <c r="T76" s="679"/>
      <c r="U76" s="679"/>
      <c r="V76" s="679"/>
      <c r="W76" s="679"/>
      <c r="X76" s="679"/>
      <c r="Y76" s="679"/>
      <c r="Z76" s="679"/>
      <c r="AA76" s="679"/>
      <c r="AB76" s="679"/>
      <c r="AC76" s="679"/>
      <c r="AD76" s="679"/>
      <c r="AE76" s="679"/>
      <c r="AF76" s="679"/>
      <c r="AG76" s="679"/>
      <c r="AH76" s="679"/>
      <c r="AI76" s="679"/>
      <c r="AJ76" s="679"/>
      <c r="AK76" s="679"/>
      <c r="AL76" s="679"/>
      <c r="AM76" s="679"/>
      <c r="AN76" s="679"/>
      <c r="AO76" s="679"/>
      <c r="AP76" s="679"/>
      <c r="AQ76" s="679"/>
      <c r="AR76" s="679"/>
      <c r="AS76" s="679"/>
      <c r="AT76" s="679"/>
      <c r="AU76" s="679"/>
      <c r="AV76" s="679"/>
      <c r="AW76" s="679"/>
      <c r="AX76" s="679"/>
      <c r="AY76" s="679"/>
      <c r="AZ76" s="679"/>
      <c r="BA76" s="679"/>
      <c r="BB76" s="679"/>
      <c r="BC76" s="679"/>
      <c r="BD76" s="679"/>
      <c r="BE76" s="679"/>
      <c r="BF76" s="679"/>
      <c r="BG76" s="679"/>
      <c r="BH76" s="679"/>
      <c r="BI76" s="679"/>
      <c r="BJ76" s="679"/>
      <c r="BK76" s="679"/>
      <c r="BL76" s="679"/>
      <c r="BM76" s="679"/>
      <c r="BN76" s="679"/>
      <c r="BO76" s="679"/>
      <c r="BP76" s="679"/>
      <c r="BQ76" s="679"/>
      <c r="BR76" s="679"/>
      <c r="BS76" s="679"/>
      <c r="BT76" s="679"/>
      <c r="BU76" s="679"/>
      <c r="BV76" s="679"/>
      <c r="BW76" s="679"/>
      <c r="BX76" s="679"/>
      <c r="BY76" s="679"/>
      <c r="BZ76" s="679"/>
      <c r="CA76" s="679"/>
      <c r="CB76" s="679"/>
      <c r="CC76" s="679"/>
      <c r="CD76" s="679"/>
      <c r="CE76" s="679"/>
      <c r="CF76" s="679"/>
      <c r="CG76" s="679"/>
      <c r="CH76" s="679"/>
      <c r="CI76" s="679"/>
      <c r="CJ76" s="679"/>
      <c r="CK76" s="679"/>
      <c r="CL76" s="679"/>
      <c r="CM76" s="679"/>
      <c r="CN76" s="679"/>
      <c r="CO76" s="679"/>
      <c r="CP76" s="679"/>
    </row>
    <row r="77" spans="1:94" s="420" customFormat="1" ht="15.65" hidden="1" x14ac:dyDescent="0.3">
      <c r="A77" s="665"/>
      <c r="B77" s="665" t="s">
        <v>102</v>
      </c>
      <c r="C77" s="665" t="s">
        <v>315</v>
      </c>
      <c r="D77" s="665"/>
      <c r="E77" s="665"/>
      <c r="F77" s="668"/>
      <c r="G77" s="667"/>
      <c r="H77" s="667"/>
      <c r="I77" s="667"/>
      <c r="J77" s="667"/>
      <c r="K77" s="667"/>
      <c r="L77" s="667"/>
      <c r="M77" s="667"/>
      <c r="N77" s="667"/>
      <c r="O77" s="667"/>
      <c r="P77" s="667"/>
      <c r="Q77" s="667"/>
      <c r="R77" s="667"/>
      <c r="S77" s="667"/>
      <c r="T77" s="667"/>
      <c r="U77" s="667"/>
      <c r="V77" s="667"/>
      <c r="W77" s="667"/>
      <c r="X77" s="667"/>
      <c r="Y77" s="667"/>
      <c r="Z77" s="667"/>
      <c r="AA77" s="667"/>
      <c r="AB77" s="667"/>
      <c r="AC77" s="667"/>
      <c r="AD77" s="667"/>
      <c r="AE77" s="667"/>
      <c r="AF77" s="667"/>
      <c r="AG77" s="667"/>
      <c r="AH77" s="667"/>
      <c r="AI77" s="667"/>
      <c r="AJ77" s="667"/>
      <c r="AK77" s="667"/>
      <c r="AL77" s="667"/>
      <c r="AM77" s="667"/>
      <c r="AN77" s="667"/>
      <c r="AO77" s="667"/>
      <c r="AP77" s="667"/>
      <c r="AQ77" s="667"/>
      <c r="AR77" s="667"/>
      <c r="AS77" s="667"/>
      <c r="AT77" s="667"/>
      <c r="AU77" s="667"/>
      <c r="AV77" s="667"/>
      <c r="AW77" s="667"/>
      <c r="AX77" s="667"/>
      <c r="AY77" s="667"/>
      <c r="AZ77" s="667"/>
      <c r="BA77" s="667"/>
      <c r="BB77" s="667"/>
      <c r="BC77" s="667"/>
      <c r="BD77" s="667"/>
      <c r="BE77" s="667"/>
      <c r="BF77" s="667"/>
      <c r="BG77" s="667"/>
      <c r="BH77" s="667"/>
      <c r="BI77" s="667"/>
      <c r="BJ77" s="667"/>
      <c r="BK77" s="667"/>
      <c r="BL77" s="667"/>
      <c r="BM77" s="667"/>
      <c r="BN77" s="667"/>
      <c r="BO77" s="667"/>
      <c r="BP77" s="667"/>
      <c r="BQ77" s="667"/>
      <c r="BR77" s="667"/>
      <c r="BS77" s="667"/>
      <c r="BT77" s="667"/>
      <c r="BU77" s="667"/>
      <c r="BV77" s="667"/>
      <c r="BW77" s="667"/>
      <c r="BX77" s="667"/>
      <c r="BY77" s="667"/>
      <c r="BZ77" s="667"/>
      <c r="CA77" s="667"/>
      <c r="CB77" s="667"/>
      <c r="CC77" s="667"/>
      <c r="CD77" s="667"/>
      <c r="CE77" s="667"/>
      <c r="CF77" s="667"/>
      <c r="CG77" s="667"/>
      <c r="CH77" s="667"/>
      <c r="CI77" s="667"/>
      <c r="CJ77" s="667"/>
      <c r="CK77" s="667"/>
      <c r="CL77" s="667"/>
      <c r="CM77" s="667"/>
      <c r="CN77" s="667"/>
      <c r="CO77" s="667"/>
      <c r="CP77" s="667"/>
    </row>
    <row r="78" spans="1:94" s="676" customFormat="1" ht="15.65" hidden="1" x14ac:dyDescent="0.3">
      <c r="A78" s="665"/>
      <c r="B78" s="665" t="s">
        <v>359</v>
      </c>
      <c r="C78" s="665" t="s">
        <v>335</v>
      </c>
      <c r="D78" s="665"/>
      <c r="E78" s="665"/>
      <c r="F78" s="668">
        <v>251</v>
      </c>
      <c r="G78" s="667"/>
      <c r="H78" s="667"/>
      <c r="I78" s="667"/>
      <c r="J78" s="667"/>
      <c r="K78" s="667"/>
      <c r="L78" s="667"/>
      <c r="M78" s="667"/>
      <c r="N78" s="667"/>
      <c r="O78" s="667"/>
      <c r="P78" s="667"/>
      <c r="Q78" s="667"/>
      <c r="R78" s="667"/>
      <c r="S78" s="667"/>
      <c r="T78" s="667"/>
      <c r="U78" s="667"/>
      <c r="V78" s="667"/>
      <c r="W78" s="667"/>
      <c r="X78" s="667"/>
      <c r="Y78" s="667"/>
      <c r="Z78" s="667"/>
      <c r="AA78" s="667"/>
      <c r="AB78" s="667"/>
      <c r="AC78" s="667"/>
      <c r="AD78" s="667"/>
      <c r="AE78" s="667"/>
      <c r="AF78" s="667"/>
      <c r="AG78" s="667"/>
      <c r="AH78" s="667"/>
      <c r="AI78" s="667"/>
      <c r="AJ78" s="667"/>
      <c r="AK78" s="667"/>
      <c r="AL78" s="667"/>
      <c r="AM78" s="667"/>
      <c r="AN78" s="667"/>
      <c r="AO78" s="667"/>
      <c r="AP78" s="667"/>
      <c r="AQ78" s="667"/>
      <c r="AR78" s="667"/>
      <c r="AS78" s="667"/>
      <c r="AT78" s="667"/>
      <c r="AU78" s="667"/>
      <c r="AV78" s="667"/>
      <c r="AW78" s="667"/>
      <c r="AX78" s="667"/>
      <c r="AY78" s="667"/>
      <c r="AZ78" s="667"/>
      <c r="BA78" s="667"/>
      <c r="BB78" s="667"/>
      <c r="BC78" s="667"/>
      <c r="BD78" s="667"/>
      <c r="BE78" s="667"/>
      <c r="BF78" s="667"/>
      <c r="BG78" s="667"/>
      <c r="BH78" s="667"/>
      <c r="BI78" s="667"/>
      <c r="BJ78" s="667"/>
      <c r="BK78" s="667"/>
      <c r="BL78" s="667"/>
      <c r="BM78" s="667"/>
      <c r="BN78" s="667"/>
      <c r="BO78" s="667"/>
      <c r="BP78" s="667"/>
      <c r="BQ78" s="667"/>
      <c r="BR78" s="667"/>
      <c r="BS78" s="667"/>
      <c r="BT78" s="667"/>
      <c r="BU78" s="667"/>
      <c r="BV78" s="667"/>
      <c r="BW78" s="667"/>
      <c r="BX78" s="667"/>
      <c r="BY78" s="667"/>
      <c r="BZ78" s="667"/>
      <c r="CA78" s="667"/>
      <c r="CB78" s="667"/>
      <c r="CC78" s="667"/>
      <c r="CD78" s="667"/>
      <c r="CE78" s="667"/>
      <c r="CF78" s="667"/>
      <c r="CG78" s="667"/>
      <c r="CH78" s="667"/>
      <c r="CI78" s="667"/>
      <c r="CJ78" s="667"/>
      <c r="CK78" s="667"/>
      <c r="CL78" s="667"/>
      <c r="CM78" s="667"/>
      <c r="CN78" s="667"/>
      <c r="CO78" s="667"/>
      <c r="CP78" s="667"/>
    </row>
    <row r="79" spans="1:94" s="676" customFormat="1" ht="15.65" hidden="1" x14ac:dyDescent="0.3">
      <c r="A79" s="173"/>
      <c r="B79" s="253" t="s">
        <v>97</v>
      </c>
      <c r="C79" s="253" t="s">
        <v>313</v>
      </c>
      <c r="D79" s="253"/>
      <c r="E79" s="253"/>
      <c r="F79" s="172">
        <v>592</v>
      </c>
      <c r="G79" s="154"/>
      <c r="H79" s="154"/>
      <c r="I79" s="154"/>
      <c r="J79" s="154"/>
      <c r="K79" s="154"/>
      <c r="L79" s="154"/>
      <c r="M79" s="154"/>
      <c r="N79" s="154"/>
      <c r="O79" s="154"/>
      <c r="P79" s="154"/>
      <c r="Q79" s="154"/>
      <c r="R79" s="154"/>
      <c r="S79" s="154"/>
      <c r="T79" s="154"/>
      <c r="U79" s="154"/>
      <c r="V79" s="154"/>
      <c r="W79" s="154"/>
      <c r="X79" s="154"/>
      <c r="Y79" s="154"/>
      <c r="Z79" s="154"/>
      <c r="AA79" s="154"/>
      <c r="AB79" s="154"/>
      <c r="AC79" s="154"/>
      <c r="AD79" s="154"/>
      <c r="AE79" s="154"/>
      <c r="AF79" s="154"/>
      <c r="AG79" s="154"/>
      <c r="AH79" s="154"/>
      <c r="AI79" s="154"/>
      <c r="AJ79" s="154"/>
      <c r="AK79" s="154"/>
      <c r="AL79" s="154"/>
      <c r="AM79" s="154"/>
      <c r="AN79" s="154"/>
      <c r="AO79" s="154"/>
      <c r="AP79" s="154"/>
      <c r="AQ79" s="154"/>
      <c r="AR79" s="154"/>
      <c r="AS79" s="154"/>
      <c r="AT79" s="154"/>
      <c r="AU79" s="154"/>
      <c r="AV79" s="154"/>
      <c r="AW79" s="154"/>
      <c r="AX79" s="154"/>
      <c r="AY79" s="154"/>
      <c r="AZ79" s="154"/>
      <c r="BA79" s="154"/>
      <c r="BB79" s="154"/>
      <c r="BC79" s="154"/>
      <c r="BD79" s="154"/>
      <c r="BE79" s="154"/>
      <c r="BF79" s="154"/>
      <c r="BG79" s="154"/>
      <c r="BH79" s="154"/>
      <c r="BI79" s="154"/>
      <c r="BJ79" s="154"/>
      <c r="BK79" s="154"/>
      <c r="BL79" s="154"/>
      <c r="BM79" s="154"/>
      <c r="BN79" s="154"/>
      <c r="BO79" s="154"/>
      <c r="BP79" s="154"/>
      <c r="BQ79" s="154"/>
      <c r="BR79" s="154"/>
      <c r="BS79" s="154"/>
      <c r="BT79" s="154"/>
      <c r="BU79" s="154"/>
      <c r="BV79" s="154"/>
      <c r="BW79" s="154"/>
      <c r="BX79" s="154"/>
      <c r="BY79" s="154"/>
      <c r="BZ79" s="154"/>
      <c r="CA79" s="154"/>
      <c r="CB79" s="154"/>
      <c r="CC79" s="154"/>
      <c r="CD79" s="154"/>
      <c r="CE79" s="154"/>
      <c r="CF79" s="154"/>
      <c r="CG79" s="154"/>
      <c r="CH79" s="154"/>
      <c r="CI79" s="154"/>
      <c r="CJ79" s="154"/>
      <c r="CK79" s="154"/>
      <c r="CL79" s="154"/>
      <c r="CM79" s="154"/>
      <c r="CN79" s="154"/>
      <c r="CO79" s="154"/>
      <c r="CP79" s="154"/>
    </row>
    <row r="80" spans="1:94" s="420" customFormat="1" ht="15.65" hidden="1" x14ac:dyDescent="0.3">
      <c r="A80" s="665"/>
      <c r="B80" s="665" t="s">
        <v>16</v>
      </c>
      <c r="C80" s="665" t="s">
        <v>276</v>
      </c>
      <c r="D80" s="665"/>
      <c r="E80" s="665"/>
      <c r="F80" s="666">
        <v>211</v>
      </c>
      <c r="G80" s="667"/>
      <c r="H80" s="667"/>
      <c r="I80" s="667"/>
      <c r="J80" s="667"/>
      <c r="K80" s="667"/>
      <c r="L80" s="667"/>
      <c r="M80" s="667"/>
      <c r="N80" s="667"/>
      <c r="O80" s="667"/>
      <c r="P80" s="667"/>
      <c r="Q80" s="667"/>
      <c r="R80" s="667"/>
      <c r="S80" s="667"/>
      <c r="T80" s="667"/>
      <c r="U80" s="667"/>
      <c r="V80" s="667"/>
      <c r="W80" s="667"/>
      <c r="X80" s="667"/>
      <c r="Y80" s="667"/>
      <c r="Z80" s="667"/>
      <c r="AA80" s="667"/>
      <c r="AB80" s="667"/>
      <c r="AC80" s="667"/>
      <c r="AD80" s="667"/>
      <c r="AE80" s="667"/>
      <c r="AF80" s="667"/>
      <c r="AG80" s="667"/>
      <c r="AH80" s="667"/>
      <c r="AI80" s="667"/>
      <c r="AJ80" s="667"/>
      <c r="AK80" s="667"/>
      <c r="AL80" s="667"/>
      <c r="AM80" s="667"/>
      <c r="AN80" s="667"/>
      <c r="AO80" s="667"/>
      <c r="AP80" s="667"/>
      <c r="AQ80" s="667"/>
      <c r="AR80" s="667"/>
      <c r="AS80" s="667"/>
      <c r="AT80" s="667"/>
      <c r="AU80" s="667"/>
      <c r="AV80" s="667"/>
      <c r="AW80" s="667"/>
      <c r="AX80" s="667"/>
      <c r="AY80" s="667"/>
      <c r="AZ80" s="667"/>
      <c r="BA80" s="667"/>
      <c r="BB80" s="667"/>
      <c r="BC80" s="667"/>
      <c r="BD80" s="667"/>
      <c r="BE80" s="667"/>
      <c r="BF80" s="667"/>
      <c r="BG80" s="667"/>
      <c r="BH80" s="667"/>
      <c r="BI80" s="667"/>
      <c r="BJ80" s="667"/>
      <c r="BK80" s="667"/>
      <c r="BL80" s="667"/>
      <c r="BM80" s="667"/>
      <c r="BN80" s="667"/>
      <c r="BO80" s="667"/>
      <c r="BP80" s="667"/>
      <c r="BQ80" s="667"/>
      <c r="BR80" s="667"/>
      <c r="BS80" s="667"/>
      <c r="BT80" s="667"/>
      <c r="BU80" s="667"/>
      <c r="BV80" s="667"/>
      <c r="BW80" s="667"/>
      <c r="BX80" s="667"/>
      <c r="BY80" s="667"/>
      <c r="BZ80" s="667"/>
      <c r="CA80" s="667"/>
      <c r="CB80" s="667"/>
      <c r="CC80" s="667"/>
      <c r="CD80" s="667"/>
      <c r="CE80" s="667"/>
      <c r="CF80" s="667"/>
      <c r="CG80" s="667"/>
      <c r="CH80" s="667"/>
      <c r="CI80" s="667"/>
      <c r="CJ80" s="667"/>
      <c r="CK80" s="667"/>
      <c r="CL80" s="667"/>
      <c r="CM80" s="667"/>
      <c r="CN80" s="667"/>
      <c r="CO80" s="667"/>
      <c r="CP80" s="667"/>
    </row>
    <row r="81" spans="1:94" s="420" customFormat="1" ht="15.65" hidden="1" x14ac:dyDescent="0.3">
      <c r="A81" s="665"/>
      <c r="B81" s="665" t="s">
        <v>87</v>
      </c>
      <c r="C81" s="665" t="s">
        <v>312</v>
      </c>
      <c r="D81" s="665"/>
      <c r="E81" s="665"/>
      <c r="F81" s="668">
        <v>686</v>
      </c>
      <c r="G81" s="675"/>
      <c r="H81" s="675"/>
      <c r="I81" s="675"/>
      <c r="J81" s="675"/>
      <c r="K81" s="675"/>
      <c r="L81" s="675"/>
      <c r="M81" s="675"/>
      <c r="N81" s="675"/>
      <c r="O81" s="675"/>
      <c r="P81" s="675"/>
      <c r="Q81" s="675"/>
      <c r="R81" s="675"/>
      <c r="S81" s="675"/>
      <c r="T81" s="675"/>
      <c r="U81" s="675"/>
      <c r="V81" s="675"/>
      <c r="W81" s="675"/>
      <c r="X81" s="675"/>
      <c r="Y81" s="675"/>
      <c r="Z81" s="675"/>
      <c r="AA81" s="675"/>
      <c r="AB81" s="675"/>
      <c r="AC81" s="675"/>
      <c r="AD81" s="675"/>
      <c r="AE81" s="675"/>
      <c r="AF81" s="675"/>
      <c r="AG81" s="675"/>
      <c r="AH81" s="675"/>
      <c r="AI81" s="675"/>
      <c r="AJ81" s="675"/>
      <c r="AK81" s="675"/>
      <c r="AL81" s="675"/>
      <c r="AM81" s="675"/>
      <c r="AN81" s="675"/>
      <c r="AO81" s="675"/>
      <c r="AP81" s="675"/>
      <c r="AQ81" s="675"/>
      <c r="AR81" s="675"/>
      <c r="AS81" s="675"/>
      <c r="AT81" s="675"/>
      <c r="AU81" s="675"/>
      <c r="AV81" s="675"/>
      <c r="AW81" s="675"/>
      <c r="AX81" s="675"/>
      <c r="AY81" s="675"/>
      <c r="AZ81" s="675"/>
      <c r="BA81" s="675"/>
      <c r="BB81" s="675"/>
      <c r="BC81" s="675"/>
      <c r="BD81" s="675"/>
      <c r="BE81" s="675"/>
      <c r="BF81" s="675"/>
      <c r="BG81" s="675"/>
      <c r="BH81" s="675"/>
      <c r="BI81" s="675"/>
      <c r="BJ81" s="675"/>
      <c r="BK81" s="675"/>
      <c r="BL81" s="675"/>
      <c r="BM81" s="675"/>
      <c r="BN81" s="675"/>
      <c r="BO81" s="675"/>
      <c r="BP81" s="675"/>
      <c r="BQ81" s="675"/>
      <c r="BR81" s="675"/>
      <c r="BS81" s="675"/>
      <c r="BT81" s="675"/>
      <c r="BU81" s="675"/>
      <c r="BV81" s="675"/>
      <c r="BW81" s="675"/>
      <c r="BX81" s="675"/>
      <c r="BY81" s="675"/>
      <c r="BZ81" s="675"/>
      <c r="CA81" s="675"/>
      <c r="CB81" s="675"/>
      <c r="CC81" s="675"/>
      <c r="CD81" s="675"/>
      <c r="CE81" s="675"/>
      <c r="CF81" s="675"/>
      <c r="CG81" s="675"/>
      <c r="CH81" s="675"/>
      <c r="CI81" s="675"/>
      <c r="CJ81" s="675"/>
      <c r="CK81" s="675"/>
      <c r="CL81" s="675"/>
      <c r="CM81" s="675"/>
      <c r="CN81" s="675"/>
      <c r="CO81" s="675"/>
      <c r="CP81" s="675"/>
    </row>
    <row r="82" spans="1:94" s="420" customFormat="1" ht="15.65" hidden="1" x14ac:dyDescent="0.3">
      <c r="A82" s="665"/>
      <c r="B82" s="665" t="s">
        <v>44</v>
      </c>
      <c r="C82" s="665" t="s">
        <v>285</v>
      </c>
      <c r="D82" s="665"/>
      <c r="E82" s="665"/>
      <c r="F82" s="668">
        <v>319</v>
      </c>
      <c r="G82" s="667"/>
      <c r="H82" s="667"/>
      <c r="I82" s="667"/>
      <c r="J82" s="667"/>
      <c r="K82" s="667"/>
      <c r="L82" s="667"/>
      <c r="M82" s="667"/>
      <c r="N82" s="667"/>
      <c r="O82" s="667"/>
      <c r="P82" s="667"/>
      <c r="Q82" s="667"/>
      <c r="R82" s="667"/>
      <c r="S82" s="667"/>
      <c r="T82" s="667"/>
      <c r="U82" s="667"/>
      <c r="V82" s="667"/>
      <c r="W82" s="667"/>
      <c r="X82" s="667"/>
      <c r="Y82" s="667"/>
      <c r="Z82" s="667"/>
      <c r="AA82" s="667"/>
      <c r="AB82" s="667"/>
      <c r="AC82" s="667"/>
      <c r="AD82" s="667"/>
      <c r="AE82" s="667"/>
      <c r="AF82" s="667"/>
      <c r="AG82" s="667"/>
      <c r="AH82" s="667"/>
      <c r="AI82" s="667"/>
      <c r="AJ82" s="667"/>
      <c r="AK82" s="667"/>
      <c r="AL82" s="667"/>
      <c r="AM82" s="667"/>
      <c r="AN82" s="667"/>
      <c r="AO82" s="667"/>
      <c r="AP82" s="667"/>
      <c r="AQ82" s="667"/>
      <c r="AR82" s="667"/>
      <c r="AS82" s="667"/>
      <c r="AT82" s="667"/>
      <c r="AU82" s="667"/>
      <c r="AV82" s="667"/>
      <c r="AW82" s="667"/>
      <c r="AX82" s="667"/>
      <c r="AY82" s="667"/>
      <c r="AZ82" s="667"/>
      <c r="BA82" s="667"/>
      <c r="BB82" s="667"/>
      <c r="BC82" s="667"/>
      <c r="BD82" s="667"/>
      <c r="BE82" s="667"/>
      <c r="BF82" s="667"/>
      <c r="BG82" s="667"/>
      <c r="BH82" s="667"/>
      <c r="BI82" s="667"/>
      <c r="BJ82" s="667"/>
      <c r="BK82" s="667"/>
      <c r="BL82" s="667"/>
      <c r="BM82" s="667"/>
      <c r="BN82" s="667"/>
      <c r="BO82" s="667"/>
      <c r="BP82" s="667"/>
      <c r="BQ82" s="667"/>
      <c r="BR82" s="667"/>
      <c r="BS82" s="667"/>
      <c r="BT82" s="667"/>
      <c r="BU82" s="667"/>
      <c r="BV82" s="667"/>
      <c r="BW82" s="667"/>
      <c r="BX82" s="667"/>
      <c r="BY82" s="667"/>
      <c r="BZ82" s="667"/>
      <c r="CA82" s="667"/>
      <c r="CB82" s="667"/>
      <c r="CC82" s="667"/>
      <c r="CD82" s="667"/>
      <c r="CE82" s="667"/>
      <c r="CF82" s="667"/>
      <c r="CG82" s="667"/>
      <c r="CH82" s="667"/>
      <c r="CI82" s="667"/>
      <c r="CJ82" s="667"/>
      <c r="CK82" s="667"/>
      <c r="CL82" s="667"/>
      <c r="CM82" s="667"/>
      <c r="CN82" s="667"/>
      <c r="CO82" s="667"/>
      <c r="CP82" s="667"/>
    </row>
    <row r="83" spans="1:94" s="420" customFormat="1" ht="15.65" hidden="1" x14ac:dyDescent="0.3">
      <c r="A83" s="665"/>
      <c r="B83" s="665" t="s">
        <v>1415</v>
      </c>
      <c r="C83" s="665" t="s">
        <v>1436</v>
      </c>
      <c r="D83" s="665"/>
      <c r="E83" s="665"/>
      <c r="F83" s="668">
        <v>321</v>
      </c>
      <c r="G83" s="667"/>
      <c r="H83" s="667"/>
      <c r="I83" s="667"/>
      <c r="J83" s="667"/>
      <c r="K83" s="667"/>
      <c r="L83" s="667"/>
      <c r="M83" s="667"/>
      <c r="N83" s="667"/>
      <c r="O83" s="667"/>
      <c r="P83" s="667"/>
      <c r="Q83" s="667"/>
      <c r="R83" s="667"/>
      <c r="S83" s="667"/>
      <c r="T83" s="667"/>
      <c r="U83" s="667"/>
      <c r="V83" s="667"/>
      <c r="W83" s="667"/>
      <c r="X83" s="667"/>
      <c r="Y83" s="667"/>
      <c r="Z83" s="667"/>
      <c r="AA83" s="667"/>
      <c r="AB83" s="667"/>
      <c r="AC83" s="667"/>
      <c r="AD83" s="667"/>
      <c r="AE83" s="667"/>
      <c r="AF83" s="667"/>
      <c r="AG83" s="667"/>
      <c r="AH83" s="667"/>
      <c r="AI83" s="667"/>
      <c r="AJ83" s="667"/>
      <c r="AK83" s="667"/>
      <c r="AL83" s="667"/>
      <c r="AM83" s="667"/>
      <c r="AN83" s="667"/>
      <c r="AO83" s="667"/>
      <c r="AP83" s="667"/>
      <c r="AQ83" s="667"/>
      <c r="AR83" s="667"/>
      <c r="AS83" s="667"/>
      <c r="AT83" s="667"/>
      <c r="AU83" s="667"/>
      <c r="AV83" s="667"/>
      <c r="AW83" s="667"/>
      <c r="AX83" s="667"/>
      <c r="AY83" s="667"/>
      <c r="AZ83" s="667"/>
      <c r="BA83" s="667"/>
      <c r="BB83" s="667"/>
      <c r="BC83" s="667"/>
      <c r="BD83" s="667"/>
      <c r="BE83" s="667"/>
      <c r="BF83" s="667"/>
      <c r="BG83" s="667"/>
      <c r="BH83" s="667"/>
      <c r="BI83" s="667"/>
      <c r="BJ83" s="667"/>
      <c r="BK83" s="667"/>
      <c r="BL83" s="667"/>
      <c r="BM83" s="667"/>
      <c r="BN83" s="667"/>
      <c r="BO83" s="667"/>
      <c r="BP83" s="667"/>
      <c r="BQ83" s="667"/>
      <c r="BR83" s="667"/>
      <c r="BS83" s="667"/>
      <c r="BT83" s="667"/>
      <c r="BU83" s="667"/>
      <c r="BV83" s="667"/>
      <c r="BW83" s="667"/>
      <c r="BX83" s="667"/>
      <c r="BY83" s="667"/>
      <c r="BZ83" s="667"/>
      <c r="CA83" s="667"/>
      <c r="CB83" s="667"/>
      <c r="CC83" s="667"/>
      <c r="CD83" s="667"/>
      <c r="CE83" s="667"/>
      <c r="CF83" s="667"/>
      <c r="CG83" s="667"/>
      <c r="CH83" s="667"/>
      <c r="CI83" s="667"/>
      <c r="CJ83" s="667"/>
      <c r="CK83" s="667"/>
      <c r="CL83" s="667"/>
      <c r="CM83" s="667"/>
      <c r="CN83" s="667"/>
      <c r="CO83" s="667"/>
      <c r="CP83" s="667"/>
    </row>
    <row r="84" spans="1:94" s="420" customFormat="1" ht="15.65" hidden="1" x14ac:dyDescent="0.3">
      <c r="A84" s="173"/>
      <c r="B84" s="174" t="s">
        <v>1610</v>
      </c>
      <c r="C84" s="174" t="s">
        <v>1643</v>
      </c>
      <c r="D84" s="173"/>
      <c r="E84" s="174"/>
      <c r="F84" s="172">
        <v>637</v>
      </c>
      <c r="G84" s="154"/>
      <c r="H84" s="154"/>
      <c r="I84" s="154"/>
      <c r="J84" s="154"/>
      <c r="K84" s="154"/>
      <c r="L84" s="154"/>
      <c r="M84" s="154"/>
      <c r="N84" s="154"/>
      <c r="O84" s="154"/>
      <c r="P84" s="154"/>
      <c r="Q84" s="154"/>
      <c r="R84" s="154"/>
      <c r="S84" s="154"/>
      <c r="T84" s="154"/>
      <c r="U84" s="154"/>
      <c r="V84" s="154"/>
      <c r="W84" s="154"/>
      <c r="X84" s="154"/>
      <c r="Y84" s="154"/>
      <c r="Z84" s="154"/>
      <c r="AA84" s="154"/>
      <c r="AB84" s="154"/>
      <c r="AC84" s="154"/>
      <c r="AD84" s="154"/>
      <c r="AE84" s="154"/>
      <c r="AF84" s="154"/>
      <c r="AG84" s="154"/>
      <c r="AH84" s="154"/>
      <c r="AI84" s="154"/>
      <c r="AJ84" s="154"/>
      <c r="AK84" s="154"/>
      <c r="AL84" s="154"/>
      <c r="AM84" s="154"/>
      <c r="AN84" s="154"/>
      <c r="AO84" s="154"/>
      <c r="AP84" s="154"/>
      <c r="AQ84" s="154"/>
      <c r="AR84" s="154"/>
      <c r="AS84" s="154"/>
      <c r="AT84" s="154"/>
      <c r="AU84" s="154"/>
      <c r="AV84" s="154"/>
      <c r="AW84" s="154"/>
      <c r="AX84" s="154"/>
      <c r="AY84" s="154"/>
      <c r="AZ84" s="154"/>
      <c r="BA84" s="154"/>
      <c r="BB84" s="154"/>
      <c r="BC84" s="154"/>
      <c r="BD84" s="154"/>
      <c r="BE84" s="154"/>
      <c r="BF84" s="154"/>
      <c r="BG84" s="154"/>
      <c r="BH84" s="154"/>
      <c r="BI84" s="154"/>
      <c r="BJ84" s="154"/>
      <c r="BK84" s="154"/>
      <c r="BL84" s="154"/>
      <c r="BM84" s="154"/>
      <c r="BN84" s="154"/>
      <c r="BO84" s="154"/>
      <c r="BP84" s="154"/>
      <c r="BQ84" s="154"/>
      <c r="BR84" s="154"/>
      <c r="BS84" s="154"/>
      <c r="BT84" s="154"/>
      <c r="BU84" s="154"/>
      <c r="BV84" s="154"/>
      <c r="BW84" s="154"/>
      <c r="BX84" s="154"/>
      <c r="BY84" s="154"/>
      <c r="BZ84" s="154"/>
      <c r="CA84" s="154"/>
      <c r="CB84" s="154"/>
      <c r="CC84" s="154"/>
      <c r="CD84" s="154"/>
      <c r="CE84" s="154"/>
      <c r="CF84" s="154"/>
      <c r="CG84" s="154"/>
      <c r="CH84" s="154"/>
      <c r="CI84" s="154"/>
      <c r="CJ84" s="154"/>
      <c r="CK84" s="154"/>
      <c r="CL84" s="154"/>
      <c r="CM84" s="154"/>
      <c r="CN84" s="154"/>
      <c r="CO84" s="154"/>
      <c r="CP84" s="154"/>
    </row>
    <row r="85" spans="1:94" s="420" customFormat="1" ht="15.65" hidden="1" x14ac:dyDescent="0.3">
      <c r="A85" s="665"/>
      <c r="B85" s="673" t="s">
        <v>263</v>
      </c>
      <c r="C85" s="673" t="s">
        <v>328</v>
      </c>
      <c r="D85" s="665"/>
      <c r="E85" s="665"/>
      <c r="F85" s="668">
        <v>670</v>
      </c>
      <c r="G85" s="680"/>
      <c r="H85" s="680"/>
      <c r="I85" s="680"/>
      <c r="J85" s="680"/>
      <c r="K85" s="680"/>
      <c r="L85" s="680"/>
      <c r="M85" s="680"/>
      <c r="N85" s="680"/>
      <c r="O85" s="680"/>
      <c r="P85" s="680"/>
      <c r="Q85" s="680"/>
      <c r="R85" s="680"/>
      <c r="S85" s="680"/>
      <c r="T85" s="680"/>
      <c r="U85" s="680"/>
      <c r="V85" s="680"/>
      <c r="W85" s="680"/>
      <c r="X85" s="680"/>
      <c r="Y85" s="680"/>
      <c r="Z85" s="680"/>
      <c r="AA85" s="680"/>
      <c r="AB85" s="680"/>
      <c r="AC85" s="680"/>
      <c r="AD85" s="680"/>
      <c r="AE85" s="680"/>
      <c r="AF85" s="680"/>
      <c r="AG85" s="680"/>
      <c r="AH85" s="680"/>
      <c r="AI85" s="680"/>
      <c r="AJ85" s="680"/>
      <c r="AK85" s="680"/>
      <c r="AL85" s="680"/>
      <c r="AM85" s="680"/>
      <c r="AN85" s="680"/>
      <c r="AO85" s="680"/>
      <c r="AP85" s="680"/>
      <c r="AQ85" s="680"/>
      <c r="AR85" s="680"/>
      <c r="AS85" s="680"/>
      <c r="AT85" s="680"/>
      <c r="AU85" s="680"/>
      <c r="AV85" s="680"/>
      <c r="AW85" s="680"/>
      <c r="AX85" s="680"/>
      <c r="AY85" s="680"/>
      <c r="AZ85" s="680"/>
      <c r="BA85" s="680"/>
      <c r="BB85" s="680"/>
      <c r="BC85" s="680"/>
      <c r="BD85" s="680"/>
      <c r="BE85" s="680"/>
      <c r="BF85" s="680"/>
      <c r="BG85" s="680"/>
      <c r="BH85" s="680"/>
      <c r="BI85" s="680"/>
      <c r="BJ85" s="680"/>
      <c r="BK85" s="680"/>
      <c r="BL85" s="680"/>
      <c r="BM85" s="680"/>
      <c r="BN85" s="680"/>
      <c r="BO85" s="680"/>
      <c r="BP85" s="680"/>
      <c r="BQ85" s="680"/>
      <c r="BR85" s="680"/>
      <c r="BS85" s="680"/>
      <c r="BT85" s="680"/>
      <c r="BU85" s="680"/>
      <c r="BV85" s="680"/>
      <c r="BW85" s="680"/>
      <c r="BX85" s="680"/>
      <c r="BY85" s="680"/>
      <c r="BZ85" s="680"/>
      <c r="CA85" s="680"/>
      <c r="CB85" s="680"/>
      <c r="CC85" s="680"/>
      <c r="CD85" s="680"/>
      <c r="CE85" s="680"/>
      <c r="CF85" s="680"/>
      <c r="CG85" s="680"/>
      <c r="CH85" s="680"/>
      <c r="CI85" s="680"/>
      <c r="CJ85" s="680"/>
      <c r="CK85" s="680"/>
      <c r="CL85" s="680"/>
      <c r="CM85" s="680"/>
      <c r="CN85" s="680"/>
      <c r="CO85" s="680"/>
      <c r="CP85" s="680"/>
    </row>
    <row r="86" spans="1:94" s="420" customFormat="1" ht="15.65" hidden="1" x14ac:dyDescent="0.3">
      <c r="A86" s="665"/>
      <c r="B86" s="665" t="s">
        <v>115</v>
      </c>
      <c r="C86" s="665" t="s">
        <v>321</v>
      </c>
      <c r="D86" s="665"/>
      <c r="E86" s="665"/>
      <c r="F86" s="668">
        <v>217</v>
      </c>
      <c r="G86" s="667"/>
      <c r="H86" s="667"/>
      <c r="I86" s="667"/>
      <c r="J86" s="667"/>
      <c r="K86" s="667"/>
      <c r="L86" s="667"/>
      <c r="M86" s="667"/>
      <c r="N86" s="667"/>
      <c r="O86" s="667"/>
      <c r="P86" s="667"/>
      <c r="Q86" s="667"/>
      <c r="R86" s="667"/>
      <c r="S86" s="667"/>
      <c r="T86" s="667"/>
      <c r="U86" s="667"/>
      <c r="V86" s="667"/>
      <c r="W86" s="667"/>
      <c r="X86" s="667"/>
      <c r="Y86" s="667"/>
      <c r="Z86" s="667"/>
      <c r="AA86" s="667"/>
      <c r="AB86" s="667"/>
      <c r="AC86" s="667"/>
      <c r="AD86" s="667"/>
      <c r="AE86" s="667"/>
      <c r="AF86" s="667"/>
      <c r="AG86" s="667"/>
      <c r="AH86" s="667"/>
      <c r="AI86" s="667"/>
      <c r="AJ86" s="667"/>
      <c r="AK86" s="667"/>
      <c r="AL86" s="667"/>
      <c r="AM86" s="667"/>
      <c r="AN86" s="667"/>
      <c r="AO86" s="667"/>
      <c r="AP86" s="667"/>
      <c r="AQ86" s="667"/>
      <c r="AR86" s="667"/>
      <c r="AS86" s="667"/>
      <c r="AT86" s="667"/>
      <c r="AU86" s="667"/>
      <c r="AV86" s="667"/>
      <c r="AW86" s="667"/>
      <c r="AX86" s="667"/>
      <c r="AY86" s="667"/>
      <c r="AZ86" s="667"/>
      <c r="BA86" s="667"/>
      <c r="BB86" s="667"/>
      <c r="BC86" s="667"/>
      <c r="BD86" s="667"/>
      <c r="BE86" s="667"/>
      <c r="BF86" s="667"/>
      <c r="BG86" s="667"/>
      <c r="BH86" s="667"/>
      <c r="BI86" s="667"/>
      <c r="BJ86" s="667"/>
      <c r="BK86" s="667"/>
      <c r="BL86" s="667"/>
      <c r="BM86" s="667"/>
      <c r="BN86" s="667"/>
      <c r="BO86" s="667"/>
      <c r="BP86" s="667"/>
      <c r="BQ86" s="667"/>
      <c r="BR86" s="667"/>
      <c r="BS86" s="667"/>
      <c r="BT86" s="667"/>
      <c r="BU86" s="667"/>
      <c r="BV86" s="667"/>
      <c r="BW86" s="667"/>
      <c r="BX86" s="667"/>
      <c r="BY86" s="667"/>
      <c r="BZ86" s="667"/>
      <c r="CA86" s="667"/>
      <c r="CB86" s="667"/>
      <c r="CC86" s="667"/>
      <c r="CD86" s="667"/>
      <c r="CE86" s="667"/>
      <c r="CF86" s="667"/>
      <c r="CG86" s="667"/>
      <c r="CH86" s="667"/>
      <c r="CI86" s="667"/>
      <c r="CJ86" s="667"/>
      <c r="CK86" s="667"/>
      <c r="CL86" s="667"/>
      <c r="CM86" s="667"/>
      <c r="CN86" s="667"/>
      <c r="CO86" s="667"/>
      <c r="CP86" s="667"/>
    </row>
    <row r="87" spans="1:94" s="681" customFormat="1" ht="15.65" hidden="1" x14ac:dyDescent="0.3">
      <c r="A87" s="665"/>
      <c r="B87" s="665" t="s">
        <v>84</v>
      </c>
      <c r="C87" s="665" t="s">
        <v>310</v>
      </c>
      <c r="D87" s="665"/>
      <c r="E87" s="665"/>
      <c r="F87" s="668">
        <v>623</v>
      </c>
      <c r="G87" s="667"/>
      <c r="H87" s="667"/>
      <c r="I87" s="667"/>
      <c r="J87" s="667"/>
      <c r="K87" s="667"/>
      <c r="L87" s="667"/>
      <c r="M87" s="667"/>
      <c r="N87" s="667"/>
      <c r="O87" s="667"/>
      <c r="P87" s="667"/>
      <c r="Q87" s="667"/>
      <c r="R87" s="667"/>
      <c r="S87" s="667"/>
      <c r="T87" s="667"/>
      <c r="U87" s="667"/>
      <c r="V87" s="667"/>
      <c r="W87" s="667"/>
      <c r="X87" s="667"/>
      <c r="Y87" s="667"/>
      <c r="Z87" s="667"/>
      <c r="AA87" s="667"/>
      <c r="AB87" s="667"/>
      <c r="AC87" s="667"/>
      <c r="AD87" s="667"/>
      <c r="AE87" s="667"/>
      <c r="AF87" s="667"/>
      <c r="AG87" s="667"/>
      <c r="AH87" s="667"/>
      <c r="AI87" s="667"/>
      <c r="AJ87" s="667"/>
      <c r="AK87" s="667"/>
      <c r="AL87" s="667"/>
      <c r="AM87" s="667"/>
      <c r="AN87" s="667"/>
      <c r="AO87" s="667"/>
      <c r="AP87" s="667"/>
      <c r="AQ87" s="667"/>
      <c r="AR87" s="667"/>
      <c r="AS87" s="667"/>
      <c r="AT87" s="667"/>
      <c r="AU87" s="667"/>
      <c r="AV87" s="667"/>
      <c r="AW87" s="667"/>
      <c r="AX87" s="667"/>
      <c r="AY87" s="667"/>
      <c r="AZ87" s="667"/>
      <c r="BA87" s="667"/>
      <c r="BB87" s="667"/>
      <c r="BC87" s="667"/>
      <c r="BD87" s="667"/>
      <c r="BE87" s="667"/>
      <c r="BF87" s="667"/>
      <c r="BG87" s="667"/>
      <c r="BH87" s="667"/>
      <c r="BI87" s="667"/>
      <c r="BJ87" s="667"/>
      <c r="BK87" s="667"/>
      <c r="BL87" s="667"/>
      <c r="BM87" s="667"/>
      <c r="BN87" s="667"/>
      <c r="BO87" s="667"/>
      <c r="BP87" s="667"/>
      <c r="BQ87" s="667"/>
      <c r="BR87" s="667"/>
      <c r="BS87" s="667"/>
      <c r="BT87" s="667"/>
      <c r="BU87" s="667"/>
      <c r="BV87" s="667"/>
      <c r="BW87" s="667"/>
      <c r="BX87" s="667"/>
      <c r="BY87" s="667"/>
      <c r="BZ87" s="667"/>
      <c r="CA87" s="667"/>
      <c r="CB87" s="667"/>
      <c r="CC87" s="667"/>
      <c r="CD87" s="667"/>
      <c r="CE87" s="667"/>
      <c r="CF87" s="667"/>
      <c r="CG87" s="667"/>
      <c r="CH87" s="667"/>
      <c r="CI87" s="667"/>
      <c r="CJ87" s="667"/>
      <c r="CK87" s="667"/>
      <c r="CL87" s="667"/>
      <c r="CM87" s="667"/>
      <c r="CN87" s="667"/>
      <c r="CO87" s="667"/>
      <c r="CP87" s="667"/>
    </row>
    <row r="88" spans="1:94" s="681" customFormat="1" ht="15.65" hidden="1" x14ac:dyDescent="0.3">
      <c r="A88" s="665"/>
      <c r="B88" s="670" t="s">
        <v>123</v>
      </c>
      <c r="C88" s="670" t="s">
        <v>325</v>
      </c>
      <c r="D88" s="670"/>
      <c r="E88" s="670"/>
      <c r="F88" s="668">
        <v>683</v>
      </c>
      <c r="G88" s="667"/>
      <c r="H88" s="667"/>
      <c r="I88" s="667"/>
      <c r="J88" s="667"/>
      <c r="K88" s="667"/>
      <c r="L88" s="667"/>
      <c r="M88" s="667"/>
      <c r="N88" s="667"/>
      <c r="O88" s="667"/>
      <c r="P88" s="667"/>
      <c r="Q88" s="667"/>
      <c r="R88" s="667"/>
      <c r="S88" s="667"/>
      <c r="T88" s="667"/>
      <c r="U88" s="667"/>
      <c r="V88" s="667"/>
      <c r="W88" s="667"/>
      <c r="X88" s="667"/>
      <c r="Y88" s="667"/>
      <c r="Z88" s="667"/>
      <c r="AA88" s="667"/>
      <c r="AB88" s="667"/>
      <c r="AC88" s="667"/>
      <c r="AD88" s="667"/>
      <c r="AE88" s="667"/>
      <c r="AF88" s="667"/>
      <c r="AG88" s="667"/>
      <c r="AH88" s="667"/>
      <c r="AI88" s="667"/>
      <c r="AJ88" s="667"/>
      <c r="AK88" s="667"/>
      <c r="AL88" s="667"/>
      <c r="AM88" s="667"/>
      <c r="AN88" s="667"/>
      <c r="AO88" s="667"/>
      <c r="AP88" s="667"/>
      <c r="AQ88" s="667"/>
      <c r="AR88" s="667"/>
      <c r="AS88" s="667"/>
      <c r="AT88" s="667"/>
      <c r="AU88" s="667"/>
      <c r="AV88" s="667"/>
      <c r="AW88" s="667"/>
      <c r="AX88" s="667"/>
      <c r="AY88" s="667"/>
      <c r="AZ88" s="667"/>
      <c r="BA88" s="667"/>
      <c r="BB88" s="667"/>
      <c r="BC88" s="667"/>
      <c r="BD88" s="667"/>
      <c r="BE88" s="667"/>
      <c r="BF88" s="667"/>
      <c r="BG88" s="667"/>
      <c r="BH88" s="667"/>
      <c r="BI88" s="667"/>
      <c r="BJ88" s="667"/>
      <c r="BK88" s="667"/>
      <c r="BL88" s="667"/>
      <c r="BM88" s="667"/>
      <c r="BN88" s="667"/>
      <c r="BO88" s="667"/>
      <c r="BP88" s="667"/>
      <c r="BQ88" s="667"/>
      <c r="BR88" s="667"/>
      <c r="BS88" s="667"/>
      <c r="BT88" s="667"/>
      <c r="BU88" s="667"/>
      <c r="BV88" s="667"/>
      <c r="BW88" s="667"/>
      <c r="BX88" s="667"/>
      <c r="BY88" s="667"/>
      <c r="BZ88" s="667"/>
      <c r="CA88" s="667"/>
      <c r="CB88" s="667"/>
      <c r="CC88" s="667"/>
      <c r="CD88" s="667"/>
      <c r="CE88" s="667"/>
      <c r="CF88" s="667"/>
      <c r="CG88" s="667"/>
      <c r="CH88" s="667"/>
      <c r="CI88" s="667"/>
      <c r="CJ88" s="667"/>
      <c r="CK88" s="667"/>
      <c r="CL88" s="667"/>
      <c r="CM88" s="667"/>
      <c r="CN88" s="667"/>
      <c r="CO88" s="667"/>
      <c r="CP88" s="667"/>
    </row>
    <row r="89" spans="1:94" s="681" customFormat="1" ht="15.65" hidden="1" x14ac:dyDescent="0.3">
      <c r="A89" s="665"/>
      <c r="B89" s="670" t="s">
        <v>82</v>
      </c>
      <c r="C89" s="670" t="s">
        <v>309</v>
      </c>
      <c r="D89" s="670"/>
      <c r="E89" s="670"/>
      <c r="F89" s="668">
        <v>237</v>
      </c>
      <c r="G89" s="667"/>
      <c r="H89" s="667"/>
      <c r="I89" s="667"/>
      <c r="J89" s="667"/>
      <c r="K89" s="667"/>
      <c r="L89" s="667"/>
      <c r="M89" s="667"/>
      <c r="N89" s="667"/>
      <c r="O89" s="667"/>
      <c r="P89" s="667"/>
      <c r="Q89" s="667"/>
      <c r="R89" s="667"/>
      <c r="S89" s="667"/>
      <c r="T89" s="667"/>
      <c r="U89" s="667"/>
      <c r="V89" s="667"/>
      <c r="W89" s="667"/>
      <c r="X89" s="667"/>
      <c r="Y89" s="667"/>
      <c r="Z89" s="667"/>
      <c r="AA89" s="667"/>
      <c r="AB89" s="667"/>
      <c r="AC89" s="667"/>
      <c r="AD89" s="667"/>
      <c r="AE89" s="667"/>
      <c r="AF89" s="667"/>
      <c r="AG89" s="667"/>
      <c r="AH89" s="667"/>
      <c r="AI89" s="667"/>
      <c r="AJ89" s="667"/>
      <c r="AK89" s="667"/>
      <c r="AL89" s="667"/>
      <c r="AM89" s="667"/>
      <c r="AN89" s="667"/>
      <c r="AO89" s="667"/>
      <c r="AP89" s="667"/>
      <c r="AQ89" s="667"/>
      <c r="AR89" s="667"/>
      <c r="AS89" s="667"/>
      <c r="AT89" s="667"/>
      <c r="AU89" s="667"/>
      <c r="AV89" s="667"/>
      <c r="AW89" s="667"/>
      <c r="AX89" s="667"/>
      <c r="AY89" s="667"/>
      <c r="AZ89" s="667"/>
      <c r="BA89" s="667"/>
      <c r="BB89" s="667"/>
      <c r="BC89" s="667"/>
      <c r="BD89" s="667"/>
      <c r="BE89" s="667"/>
      <c r="BF89" s="667"/>
      <c r="BG89" s="667"/>
      <c r="BH89" s="667"/>
      <c r="BI89" s="667"/>
      <c r="BJ89" s="667"/>
      <c r="BK89" s="667"/>
      <c r="BL89" s="667"/>
      <c r="BM89" s="667"/>
      <c r="BN89" s="667"/>
      <c r="BO89" s="667"/>
      <c r="BP89" s="667"/>
      <c r="BQ89" s="667"/>
      <c r="BR89" s="667"/>
      <c r="BS89" s="667"/>
      <c r="BT89" s="667"/>
      <c r="BU89" s="667"/>
      <c r="BV89" s="667"/>
      <c r="BW89" s="667"/>
      <c r="BX89" s="667"/>
      <c r="BY89" s="667"/>
      <c r="BZ89" s="667"/>
      <c r="CA89" s="667"/>
      <c r="CB89" s="667"/>
      <c r="CC89" s="667"/>
      <c r="CD89" s="667"/>
      <c r="CE89" s="667"/>
      <c r="CF89" s="667"/>
      <c r="CG89" s="667"/>
      <c r="CH89" s="667"/>
      <c r="CI89" s="667"/>
      <c r="CJ89" s="667"/>
      <c r="CK89" s="667"/>
      <c r="CL89" s="667"/>
      <c r="CM89" s="667"/>
      <c r="CN89" s="667"/>
      <c r="CO89" s="667"/>
      <c r="CP89" s="667"/>
    </row>
    <row r="90" spans="1:94" s="681" customFormat="1" ht="15.65" hidden="1" x14ac:dyDescent="0.3">
      <c r="A90" s="665"/>
      <c r="B90" s="677" t="s">
        <v>257</v>
      </c>
      <c r="C90" s="677" t="s">
        <v>327</v>
      </c>
      <c r="D90" s="677"/>
      <c r="E90" s="677"/>
      <c r="F90" s="668">
        <v>250</v>
      </c>
      <c r="G90" s="667"/>
      <c r="H90" s="667"/>
      <c r="I90" s="667"/>
      <c r="J90" s="667"/>
      <c r="K90" s="667"/>
      <c r="L90" s="667"/>
      <c r="M90" s="667"/>
      <c r="N90" s="667"/>
      <c r="O90" s="667"/>
      <c r="P90" s="667"/>
      <c r="Q90" s="667"/>
      <c r="R90" s="667"/>
      <c r="S90" s="667"/>
      <c r="T90" s="667"/>
      <c r="U90" s="667"/>
      <c r="V90" s="667"/>
      <c r="W90" s="667"/>
      <c r="X90" s="667"/>
      <c r="Y90" s="667"/>
      <c r="Z90" s="667"/>
      <c r="AA90" s="667"/>
      <c r="AB90" s="667"/>
      <c r="AC90" s="667"/>
      <c r="AD90" s="667"/>
      <c r="AE90" s="667"/>
      <c r="AF90" s="667"/>
      <c r="AG90" s="667"/>
      <c r="AH90" s="667"/>
      <c r="AI90" s="667"/>
      <c r="AJ90" s="667"/>
      <c r="AK90" s="667"/>
      <c r="AL90" s="667"/>
      <c r="AM90" s="667"/>
      <c r="AN90" s="667"/>
      <c r="AO90" s="667"/>
      <c r="AP90" s="667"/>
      <c r="AQ90" s="667"/>
      <c r="AR90" s="667"/>
      <c r="AS90" s="667"/>
      <c r="AT90" s="667"/>
      <c r="AU90" s="667"/>
      <c r="AV90" s="667"/>
      <c r="AW90" s="667"/>
      <c r="AX90" s="667"/>
      <c r="AY90" s="667"/>
      <c r="AZ90" s="667"/>
      <c r="BA90" s="667"/>
      <c r="BB90" s="667"/>
      <c r="BC90" s="667"/>
      <c r="BD90" s="667"/>
      <c r="BE90" s="667"/>
      <c r="BF90" s="667"/>
      <c r="BG90" s="667"/>
      <c r="BH90" s="667"/>
      <c r="BI90" s="667"/>
      <c r="BJ90" s="667"/>
      <c r="BK90" s="667"/>
      <c r="BL90" s="667"/>
      <c r="BM90" s="667"/>
      <c r="BN90" s="667"/>
      <c r="BO90" s="667"/>
      <c r="BP90" s="667"/>
      <c r="BQ90" s="667"/>
      <c r="BR90" s="667"/>
      <c r="BS90" s="667"/>
      <c r="BT90" s="667"/>
      <c r="BU90" s="667"/>
      <c r="BV90" s="667"/>
      <c r="BW90" s="667"/>
      <c r="BX90" s="667"/>
      <c r="BY90" s="667"/>
      <c r="BZ90" s="667"/>
      <c r="CA90" s="667"/>
      <c r="CB90" s="667"/>
      <c r="CC90" s="667"/>
      <c r="CD90" s="667"/>
      <c r="CE90" s="667"/>
      <c r="CF90" s="667"/>
      <c r="CG90" s="667"/>
      <c r="CH90" s="667"/>
      <c r="CI90" s="667"/>
      <c r="CJ90" s="667"/>
      <c r="CK90" s="667"/>
      <c r="CL90" s="667"/>
      <c r="CM90" s="667"/>
      <c r="CN90" s="667"/>
      <c r="CO90" s="667"/>
      <c r="CP90" s="667"/>
    </row>
    <row r="91" spans="1:94" s="681" customFormat="1" ht="15.65" hidden="1" x14ac:dyDescent="0.3">
      <c r="A91" s="173"/>
      <c r="B91" s="253" t="s">
        <v>1031</v>
      </c>
      <c r="C91" s="253" t="s">
        <v>1072</v>
      </c>
      <c r="D91" s="253"/>
      <c r="E91" s="253"/>
      <c r="F91" s="172">
        <v>234</v>
      </c>
      <c r="G91" s="154"/>
      <c r="H91" s="154"/>
      <c r="I91" s="154"/>
      <c r="J91" s="154"/>
      <c r="K91" s="154"/>
      <c r="L91" s="154"/>
      <c r="M91" s="154"/>
      <c r="N91" s="154"/>
      <c r="O91" s="154"/>
      <c r="P91" s="154"/>
      <c r="Q91" s="154"/>
      <c r="R91" s="154"/>
      <c r="S91" s="154"/>
      <c r="T91" s="154"/>
      <c r="U91" s="154"/>
      <c r="V91" s="154"/>
      <c r="W91" s="154"/>
      <c r="X91" s="154"/>
      <c r="Y91" s="154"/>
      <c r="Z91" s="154"/>
      <c r="AA91" s="154"/>
      <c r="AB91" s="154"/>
      <c r="AC91" s="154"/>
      <c r="AD91" s="154"/>
      <c r="AE91" s="154"/>
      <c r="AF91" s="154"/>
      <c r="AG91" s="154"/>
      <c r="AH91" s="154"/>
      <c r="AI91" s="154"/>
      <c r="AJ91" s="154"/>
      <c r="AK91" s="154"/>
      <c r="AL91" s="154"/>
      <c r="AM91" s="154"/>
      <c r="AN91" s="154"/>
      <c r="AO91" s="154"/>
      <c r="AP91" s="154"/>
      <c r="AQ91" s="154"/>
      <c r="AR91" s="154"/>
      <c r="AS91" s="154"/>
      <c r="AT91" s="154"/>
      <c r="AU91" s="154"/>
      <c r="AV91" s="154"/>
      <c r="AW91" s="154"/>
      <c r="AX91" s="154"/>
      <c r="AY91" s="154"/>
      <c r="AZ91" s="154"/>
      <c r="BA91" s="154"/>
      <c r="BB91" s="154"/>
      <c r="BC91" s="154"/>
      <c r="BD91" s="154"/>
      <c r="BE91" s="154"/>
      <c r="BF91" s="154"/>
      <c r="BG91" s="154"/>
      <c r="BH91" s="154"/>
      <c r="BI91" s="154"/>
      <c r="BJ91" s="154"/>
      <c r="BK91" s="154"/>
      <c r="BL91" s="154"/>
      <c r="BM91" s="154"/>
      <c r="BN91" s="154"/>
      <c r="BO91" s="154"/>
      <c r="BP91" s="154"/>
      <c r="BQ91" s="154"/>
      <c r="BR91" s="154"/>
      <c r="BS91" s="154"/>
      <c r="BT91" s="154"/>
      <c r="BU91" s="154"/>
      <c r="BV91" s="154"/>
      <c r="BW91" s="154"/>
      <c r="BX91" s="154"/>
      <c r="BY91" s="154"/>
      <c r="BZ91" s="154"/>
      <c r="CA91" s="154"/>
      <c r="CB91" s="154"/>
      <c r="CC91" s="154"/>
      <c r="CD91" s="154"/>
      <c r="CE91" s="154"/>
      <c r="CF91" s="154"/>
      <c r="CG91" s="154"/>
      <c r="CH91" s="154"/>
      <c r="CI91" s="154"/>
      <c r="CJ91" s="154"/>
      <c r="CK91" s="154"/>
      <c r="CL91" s="154"/>
      <c r="CM91" s="154"/>
      <c r="CN91" s="154"/>
      <c r="CO91" s="154"/>
      <c r="CP91" s="154"/>
    </row>
    <row r="92" spans="1:94" s="681" customFormat="1" ht="15.65" hidden="1" x14ac:dyDescent="0.3">
      <c r="A92" s="253"/>
      <c r="B92" s="253" t="s">
        <v>361</v>
      </c>
      <c r="C92" s="253" t="s">
        <v>439</v>
      </c>
      <c r="D92" s="253"/>
      <c r="E92" s="253"/>
      <c r="F92" s="172"/>
      <c r="G92" s="154"/>
      <c r="H92" s="154"/>
      <c r="I92" s="154"/>
      <c r="J92" s="154"/>
      <c r="K92" s="154"/>
      <c r="L92" s="154"/>
      <c r="M92" s="154"/>
      <c r="N92" s="154"/>
      <c r="O92" s="154"/>
      <c r="P92" s="154"/>
      <c r="Q92" s="154"/>
      <c r="R92" s="154"/>
      <c r="S92" s="154"/>
      <c r="T92" s="154"/>
      <c r="U92" s="154"/>
      <c r="V92" s="154"/>
      <c r="W92" s="154"/>
      <c r="X92" s="154"/>
      <c r="Y92" s="154"/>
      <c r="Z92" s="154"/>
      <c r="AA92" s="154"/>
      <c r="AB92" s="154"/>
      <c r="AC92" s="154"/>
      <c r="AD92" s="154"/>
      <c r="AE92" s="154"/>
      <c r="AF92" s="154"/>
      <c r="AG92" s="154"/>
      <c r="AH92" s="154"/>
      <c r="AI92" s="154"/>
      <c r="AJ92" s="154"/>
      <c r="AK92" s="154"/>
      <c r="AL92" s="154"/>
      <c r="AM92" s="154"/>
      <c r="AN92" s="154"/>
      <c r="AO92" s="154"/>
      <c r="AP92" s="154"/>
      <c r="AQ92" s="154"/>
      <c r="AR92" s="154"/>
      <c r="AS92" s="154"/>
      <c r="AT92" s="154"/>
      <c r="AU92" s="154"/>
      <c r="AV92" s="154"/>
      <c r="AW92" s="154"/>
      <c r="AX92" s="154"/>
      <c r="AY92" s="154"/>
      <c r="AZ92" s="154"/>
      <c r="BA92" s="154"/>
      <c r="BB92" s="154"/>
      <c r="BC92" s="154"/>
      <c r="BD92" s="154"/>
      <c r="BE92" s="154"/>
      <c r="BF92" s="154"/>
      <c r="BG92" s="154"/>
      <c r="BH92" s="154"/>
      <c r="BI92" s="154"/>
      <c r="BJ92" s="154"/>
      <c r="BK92" s="154"/>
      <c r="BL92" s="154"/>
      <c r="BM92" s="154"/>
      <c r="BN92" s="154"/>
      <c r="BO92" s="154"/>
      <c r="BP92" s="154"/>
      <c r="BQ92" s="154"/>
      <c r="BR92" s="154"/>
      <c r="BS92" s="154"/>
      <c r="BT92" s="154"/>
      <c r="BU92" s="154"/>
      <c r="BV92" s="154"/>
      <c r="BW92" s="154"/>
      <c r="BX92" s="154"/>
      <c r="BY92" s="154"/>
      <c r="BZ92" s="154"/>
      <c r="CA92" s="154"/>
      <c r="CB92" s="154"/>
      <c r="CC92" s="154"/>
      <c r="CD92" s="154"/>
      <c r="CE92" s="154"/>
      <c r="CF92" s="154"/>
      <c r="CG92" s="154"/>
      <c r="CH92" s="154"/>
      <c r="CI92" s="154"/>
      <c r="CJ92" s="154"/>
      <c r="CK92" s="154"/>
      <c r="CL92" s="154"/>
      <c r="CM92" s="154"/>
      <c r="CN92" s="154"/>
      <c r="CO92" s="154"/>
      <c r="CP92" s="154"/>
    </row>
    <row r="93" spans="1:94" s="683" customFormat="1" ht="15.65" hidden="1" x14ac:dyDescent="0.3">
      <c r="A93" s="665"/>
      <c r="B93" s="670" t="s">
        <v>610</v>
      </c>
      <c r="C93" s="670" t="s">
        <v>283</v>
      </c>
      <c r="D93" s="670"/>
      <c r="E93" s="670"/>
      <c r="F93" s="682">
        <v>296</v>
      </c>
      <c r="G93" s="667"/>
      <c r="H93" s="667"/>
      <c r="I93" s="667"/>
      <c r="J93" s="667"/>
      <c r="K93" s="667"/>
      <c r="L93" s="667"/>
      <c r="M93" s="667"/>
      <c r="N93" s="667"/>
      <c r="O93" s="667"/>
      <c r="P93" s="667"/>
      <c r="Q93" s="667"/>
      <c r="R93" s="667"/>
      <c r="S93" s="667"/>
      <c r="T93" s="667"/>
      <c r="U93" s="667"/>
      <c r="V93" s="667"/>
      <c r="W93" s="667"/>
      <c r="X93" s="667"/>
      <c r="Y93" s="667"/>
      <c r="Z93" s="667"/>
      <c r="AA93" s="667"/>
      <c r="AB93" s="667"/>
      <c r="AC93" s="667"/>
      <c r="AD93" s="667"/>
      <c r="AE93" s="667"/>
      <c r="AF93" s="667"/>
      <c r="AG93" s="667"/>
      <c r="AH93" s="667"/>
      <c r="AI93" s="667"/>
      <c r="AJ93" s="667"/>
      <c r="AK93" s="667"/>
      <c r="AL93" s="667"/>
      <c r="AM93" s="667"/>
      <c r="AN93" s="667"/>
      <c r="AO93" s="667"/>
      <c r="AP93" s="667"/>
      <c r="AQ93" s="667"/>
      <c r="AR93" s="667"/>
      <c r="AS93" s="667"/>
      <c r="AT93" s="667"/>
      <c r="AU93" s="667"/>
      <c r="AV93" s="667"/>
      <c r="AW93" s="667"/>
      <c r="AX93" s="667"/>
      <c r="AY93" s="667"/>
      <c r="AZ93" s="667"/>
      <c r="BA93" s="667"/>
      <c r="BB93" s="667"/>
      <c r="BC93" s="667"/>
      <c r="BD93" s="667"/>
      <c r="BE93" s="667"/>
      <c r="BF93" s="667"/>
      <c r="BG93" s="667"/>
      <c r="BH93" s="667"/>
      <c r="BI93" s="667"/>
      <c r="BJ93" s="667"/>
      <c r="BK93" s="667"/>
      <c r="BL93" s="667"/>
      <c r="BM93" s="667"/>
      <c r="BN93" s="667"/>
      <c r="BO93" s="667"/>
      <c r="BP93" s="667"/>
      <c r="BQ93" s="667"/>
      <c r="BR93" s="667"/>
      <c r="BS93" s="667"/>
      <c r="BT93" s="667"/>
      <c r="BU93" s="667"/>
      <c r="BV93" s="667"/>
      <c r="BW93" s="667"/>
      <c r="BX93" s="667"/>
      <c r="BY93" s="667"/>
      <c r="BZ93" s="667"/>
      <c r="CA93" s="667"/>
      <c r="CB93" s="667"/>
      <c r="CC93" s="667"/>
      <c r="CD93" s="667"/>
      <c r="CE93" s="667"/>
      <c r="CF93" s="667"/>
      <c r="CG93" s="667"/>
      <c r="CH93" s="667"/>
      <c r="CI93" s="667"/>
      <c r="CJ93" s="667"/>
      <c r="CK93" s="667"/>
      <c r="CL93" s="667"/>
      <c r="CM93" s="667"/>
      <c r="CN93" s="667"/>
      <c r="CO93" s="667"/>
      <c r="CP93" s="667"/>
    </row>
    <row r="94" spans="1:94" s="683" customFormat="1" ht="16.45" hidden="1" customHeight="1" x14ac:dyDescent="0.3">
      <c r="A94" s="665"/>
      <c r="B94" s="670" t="s">
        <v>53</v>
      </c>
      <c r="C94" s="670" t="s">
        <v>290</v>
      </c>
      <c r="D94" s="670"/>
      <c r="E94" s="670"/>
      <c r="F94" s="679"/>
      <c r="G94" s="679"/>
      <c r="H94" s="679"/>
      <c r="I94" s="679"/>
      <c r="J94" s="679"/>
      <c r="K94" s="679"/>
      <c r="L94" s="679"/>
      <c r="M94" s="679"/>
      <c r="N94" s="679"/>
      <c r="O94" s="679"/>
      <c r="P94" s="679"/>
      <c r="Q94" s="679"/>
      <c r="R94" s="679"/>
      <c r="S94" s="679"/>
      <c r="T94" s="679"/>
      <c r="U94" s="679"/>
      <c r="V94" s="679"/>
      <c r="W94" s="679"/>
      <c r="X94" s="679"/>
      <c r="Y94" s="679"/>
      <c r="Z94" s="679"/>
      <c r="AA94" s="679"/>
      <c r="AB94" s="679"/>
      <c r="AC94" s="679"/>
      <c r="AD94" s="679"/>
      <c r="AE94" s="679"/>
      <c r="AF94" s="679"/>
      <c r="AG94" s="679"/>
      <c r="AH94" s="679"/>
      <c r="AI94" s="679"/>
      <c r="AJ94" s="679"/>
      <c r="AK94" s="679"/>
      <c r="AL94" s="679"/>
      <c r="AM94" s="679"/>
      <c r="AN94" s="679"/>
      <c r="AO94" s="679"/>
      <c r="AP94" s="679"/>
      <c r="AQ94" s="679"/>
      <c r="AR94" s="679"/>
      <c r="AS94" s="679"/>
      <c r="AT94" s="679"/>
      <c r="AU94" s="679"/>
      <c r="AV94" s="679"/>
      <c r="AW94" s="679"/>
      <c r="AX94" s="679"/>
      <c r="AY94" s="679"/>
      <c r="AZ94" s="679"/>
      <c r="BA94" s="679"/>
      <c r="BB94" s="679"/>
      <c r="BC94" s="679"/>
      <c r="BD94" s="679"/>
      <c r="BE94" s="679"/>
      <c r="BF94" s="679"/>
      <c r="BG94" s="679"/>
      <c r="BH94" s="679"/>
      <c r="BI94" s="679"/>
      <c r="BJ94" s="679"/>
      <c r="BK94" s="679"/>
      <c r="BL94" s="679"/>
      <c r="BM94" s="679"/>
      <c r="BN94" s="679"/>
      <c r="BO94" s="679"/>
      <c r="BP94" s="679"/>
      <c r="BQ94" s="679"/>
      <c r="BR94" s="679"/>
      <c r="BS94" s="679"/>
      <c r="BT94" s="679"/>
      <c r="BU94" s="679"/>
      <c r="BV94" s="679"/>
      <c r="BW94" s="679"/>
      <c r="BX94" s="679"/>
      <c r="BY94" s="679"/>
      <c r="BZ94" s="679"/>
      <c r="CA94" s="679"/>
      <c r="CB94" s="679"/>
      <c r="CC94" s="679"/>
      <c r="CD94" s="679"/>
      <c r="CE94" s="679"/>
      <c r="CF94" s="679"/>
      <c r="CG94" s="679"/>
      <c r="CH94" s="679"/>
      <c r="CI94" s="679"/>
      <c r="CJ94" s="679"/>
      <c r="CK94" s="679"/>
      <c r="CL94" s="679"/>
      <c r="CM94" s="679"/>
      <c r="CN94" s="679"/>
      <c r="CO94" s="679"/>
      <c r="CP94" s="679"/>
    </row>
    <row r="95" spans="1:94" s="683" customFormat="1" ht="16.45" hidden="1" customHeight="1" x14ac:dyDescent="0.3">
      <c r="A95" s="665"/>
      <c r="B95" s="670" t="s">
        <v>53</v>
      </c>
      <c r="C95" s="670" t="s">
        <v>294</v>
      </c>
      <c r="D95" s="670"/>
      <c r="E95" s="670"/>
      <c r="F95" s="682"/>
      <c r="G95" s="667"/>
      <c r="H95" s="667"/>
      <c r="I95" s="667"/>
      <c r="J95" s="667"/>
      <c r="K95" s="667"/>
      <c r="L95" s="667"/>
      <c r="M95" s="667"/>
      <c r="N95" s="667"/>
      <c r="O95" s="667"/>
      <c r="P95" s="667"/>
      <c r="Q95" s="667"/>
      <c r="R95" s="667"/>
      <c r="S95" s="667"/>
      <c r="T95" s="667"/>
      <c r="U95" s="667"/>
      <c r="V95" s="667"/>
      <c r="W95" s="667"/>
      <c r="X95" s="667"/>
      <c r="Y95" s="667"/>
      <c r="Z95" s="667"/>
      <c r="AA95" s="667"/>
      <c r="AB95" s="667"/>
      <c r="AC95" s="667"/>
      <c r="AD95" s="667"/>
      <c r="AE95" s="667"/>
      <c r="AF95" s="667"/>
      <c r="AG95" s="667"/>
      <c r="AH95" s="667"/>
      <c r="AI95" s="667"/>
      <c r="AJ95" s="667"/>
      <c r="AK95" s="667"/>
      <c r="AL95" s="667"/>
      <c r="AM95" s="667"/>
      <c r="AN95" s="667"/>
      <c r="AO95" s="667"/>
      <c r="AP95" s="667"/>
      <c r="AQ95" s="667"/>
      <c r="AR95" s="667"/>
      <c r="AS95" s="667"/>
      <c r="AT95" s="667"/>
      <c r="AU95" s="667"/>
      <c r="AV95" s="667"/>
      <c r="AW95" s="667"/>
      <c r="AX95" s="667"/>
      <c r="AY95" s="667"/>
      <c r="AZ95" s="667"/>
      <c r="BA95" s="667"/>
      <c r="BB95" s="667"/>
      <c r="BC95" s="667"/>
      <c r="BD95" s="667"/>
      <c r="BE95" s="667"/>
      <c r="BF95" s="667"/>
      <c r="BG95" s="667"/>
      <c r="BH95" s="667"/>
      <c r="BI95" s="667"/>
      <c r="BJ95" s="667"/>
      <c r="BK95" s="667"/>
      <c r="BL95" s="667"/>
      <c r="BM95" s="667"/>
      <c r="BN95" s="667"/>
      <c r="BO95" s="667"/>
      <c r="BP95" s="667"/>
      <c r="BQ95" s="667"/>
      <c r="BR95" s="667"/>
      <c r="BS95" s="667"/>
      <c r="BT95" s="667"/>
      <c r="BU95" s="667"/>
      <c r="BV95" s="667"/>
      <c r="BW95" s="667"/>
      <c r="BX95" s="667"/>
      <c r="BY95" s="667"/>
      <c r="BZ95" s="667"/>
      <c r="CA95" s="667"/>
      <c r="CB95" s="667"/>
      <c r="CC95" s="667"/>
      <c r="CD95" s="667"/>
      <c r="CE95" s="667"/>
      <c r="CF95" s="667"/>
      <c r="CG95" s="667"/>
      <c r="CH95" s="667"/>
      <c r="CI95" s="667"/>
      <c r="CJ95" s="667"/>
      <c r="CK95" s="667"/>
      <c r="CL95" s="667"/>
      <c r="CM95" s="667"/>
      <c r="CN95" s="667"/>
      <c r="CO95" s="667"/>
      <c r="CP95" s="667"/>
    </row>
    <row r="96" spans="1:94" s="683" customFormat="1" ht="15.65" hidden="1" x14ac:dyDescent="0.3">
      <c r="A96" s="665"/>
      <c r="B96" s="670" t="s">
        <v>75</v>
      </c>
      <c r="C96" s="670" t="s">
        <v>302</v>
      </c>
      <c r="D96" s="670"/>
      <c r="E96" s="670"/>
      <c r="F96" s="682">
        <v>553</v>
      </c>
      <c r="G96" s="672"/>
      <c r="H96" s="672"/>
      <c r="I96" s="672"/>
      <c r="J96" s="672"/>
      <c r="K96" s="672"/>
      <c r="L96" s="672"/>
      <c r="M96" s="672"/>
      <c r="N96" s="672"/>
      <c r="O96" s="672"/>
      <c r="P96" s="672"/>
      <c r="Q96" s="672"/>
      <c r="R96" s="672"/>
      <c r="S96" s="672"/>
      <c r="T96" s="672"/>
      <c r="U96" s="672"/>
      <c r="V96" s="672"/>
      <c r="W96" s="672"/>
      <c r="X96" s="672"/>
      <c r="Y96" s="672"/>
      <c r="Z96" s="672"/>
      <c r="AA96" s="672"/>
      <c r="AB96" s="672"/>
      <c r="AC96" s="672"/>
      <c r="AD96" s="672"/>
      <c r="AE96" s="672"/>
      <c r="AF96" s="672"/>
      <c r="AG96" s="672"/>
      <c r="AH96" s="672"/>
      <c r="AI96" s="672"/>
      <c r="AJ96" s="672"/>
      <c r="AK96" s="672"/>
      <c r="AL96" s="672"/>
      <c r="AM96" s="672"/>
      <c r="AN96" s="672"/>
      <c r="AO96" s="672"/>
      <c r="AP96" s="672"/>
      <c r="AQ96" s="672"/>
      <c r="AR96" s="672"/>
      <c r="AS96" s="672"/>
      <c r="AT96" s="672"/>
      <c r="AU96" s="672"/>
      <c r="AV96" s="672"/>
      <c r="AW96" s="672"/>
      <c r="AX96" s="672"/>
      <c r="AY96" s="672"/>
      <c r="AZ96" s="672"/>
      <c r="BA96" s="672"/>
      <c r="BB96" s="672"/>
      <c r="BC96" s="672"/>
      <c r="BD96" s="672"/>
      <c r="BE96" s="672"/>
      <c r="BF96" s="672"/>
      <c r="BG96" s="672"/>
      <c r="BH96" s="672"/>
      <c r="BI96" s="672"/>
      <c r="BJ96" s="672"/>
      <c r="BK96" s="672"/>
      <c r="BL96" s="672"/>
      <c r="BM96" s="672"/>
      <c r="BN96" s="672"/>
      <c r="BO96" s="672"/>
      <c r="BP96" s="672"/>
      <c r="BQ96" s="672"/>
      <c r="BR96" s="672"/>
      <c r="BS96" s="672"/>
      <c r="BT96" s="672"/>
      <c r="BU96" s="672"/>
      <c r="BV96" s="672"/>
      <c r="BW96" s="672"/>
      <c r="BX96" s="672"/>
      <c r="BY96" s="672"/>
      <c r="BZ96" s="672"/>
      <c r="CA96" s="672"/>
      <c r="CB96" s="672"/>
      <c r="CC96" s="672"/>
      <c r="CD96" s="672"/>
      <c r="CE96" s="672"/>
      <c r="CF96" s="672"/>
      <c r="CG96" s="672"/>
      <c r="CH96" s="672"/>
      <c r="CI96" s="672"/>
      <c r="CJ96" s="672"/>
      <c r="CK96" s="672"/>
      <c r="CL96" s="672"/>
      <c r="CM96" s="672"/>
      <c r="CN96" s="672"/>
      <c r="CO96" s="672"/>
      <c r="CP96" s="672"/>
    </row>
    <row r="97" spans="1:94" s="252" customFormat="1" ht="15.65" x14ac:dyDescent="0.3">
      <c r="A97" s="249"/>
      <c r="B97" s="250" t="s">
        <v>612</v>
      </c>
      <c r="C97" s="249"/>
      <c r="D97" s="249"/>
      <c r="E97" s="249"/>
      <c r="F97" s="251">
        <v>629</v>
      </c>
      <c r="G97" s="248"/>
      <c r="H97" s="248"/>
      <c r="I97" s="248"/>
      <c r="J97" s="248"/>
      <c r="K97" s="248"/>
      <c r="L97" s="248"/>
      <c r="M97" s="248"/>
      <c r="N97" s="248"/>
      <c r="O97" s="248"/>
      <c r="P97" s="248"/>
      <c r="Q97" s="248"/>
      <c r="R97" s="248"/>
      <c r="S97" s="248"/>
      <c r="T97" s="248"/>
      <c r="U97" s="248"/>
      <c r="V97" s="248"/>
      <c r="W97" s="248"/>
      <c r="X97" s="248"/>
      <c r="Y97" s="248"/>
      <c r="Z97" s="248"/>
      <c r="AA97" s="248"/>
      <c r="AB97" s="248"/>
      <c r="AC97" s="248"/>
      <c r="AD97" s="248"/>
      <c r="AE97" s="248"/>
      <c r="AF97" s="248"/>
      <c r="AG97" s="248"/>
      <c r="AH97" s="248"/>
      <c r="AI97" s="248"/>
      <c r="AJ97" s="248"/>
      <c r="AK97" s="248"/>
      <c r="AL97" s="248"/>
      <c r="AM97" s="248"/>
      <c r="AN97" s="248"/>
      <c r="AO97" s="248"/>
      <c r="AP97" s="248"/>
      <c r="AQ97" s="248"/>
      <c r="AR97" s="248"/>
      <c r="AS97" s="248"/>
      <c r="AT97" s="248"/>
      <c r="AU97" s="248"/>
      <c r="AV97" s="248"/>
      <c r="AW97" s="248"/>
      <c r="AX97" s="248"/>
      <c r="AY97" s="248"/>
      <c r="AZ97" s="248"/>
      <c r="BA97" s="248"/>
      <c r="BB97" s="248"/>
      <c r="BC97" s="248"/>
      <c r="BD97" s="248"/>
      <c r="BE97" s="248"/>
      <c r="BF97" s="248"/>
      <c r="BG97" s="248"/>
      <c r="BH97" s="248"/>
      <c r="BI97" s="248"/>
      <c r="BJ97" s="248"/>
      <c r="BK97" s="248"/>
      <c r="BL97" s="248"/>
      <c r="BM97" s="248"/>
      <c r="BN97" s="248"/>
      <c r="BO97" s="248"/>
      <c r="BP97" s="248"/>
      <c r="BQ97" s="248"/>
      <c r="BR97" s="248"/>
      <c r="BS97" s="248"/>
      <c r="BT97" s="248"/>
      <c r="BU97" s="248"/>
      <c r="BV97" s="248"/>
      <c r="BW97" s="248"/>
      <c r="BX97" s="248"/>
      <c r="BY97" s="248"/>
      <c r="BZ97" s="248"/>
      <c r="CA97" s="248"/>
      <c r="CB97" s="248"/>
      <c r="CC97" s="248"/>
      <c r="CD97" s="248"/>
      <c r="CE97" s="248"/>
      <c r="CF97" s="248"/>
      <c r="CG97" s="248"/>
      <c r="CH97" s="248"/>
      <c r="CI97" s="248"/>
      <c r="CJ97" s="248"/>
      <c r="CK97" s="248"/>
      <c r="CL97" s="248"/>
      <c r="CM97" s="248"/>
      <c r="CN97" s="248"/>
      <c r="CO97" s="248"/>
      <c r="CP97" s="248"/>
    </row>
    <row r="98" spans="1:94" ht="15.65" x14ac:dyDescent="0.3">
      <c r="A98" s="167"/>
      <c r="B98" s="167"/>
      <c r="C98" s="167"/>
      <c r="D98" s="167"/>
      <c r="E98" s="167"/>
    </row>
    <row r="99" spans="1:94" ht="15.65" x14ac:dyDescent="0.3">
      <c r="A99" s="167"/>
      <c r="B99" s="167"/>
      <c r="C99" s="167" t="s">
        <v>1646</v>
      </c>
      <c r="D99" s="170"/>
      <c r="E99" s="167" t="s">
        <v>922</v>
      </c>
    </row>
    <row r="100" spans="1:94" ht="15.65" x14ac:dyDescent="0.3">
      <c r="A100" s="167"/>
      <c r="B100" s="167"/>
      <c r="C100" s="167"/>
      <c r="D100" s="167"/>
      <c r="E100" s="167"/>
    </row>
    <row r="101" spans="1:94" ht="15.65" x14ac:dyDescent="0.3">
      <c r="A101" s="167"/>
      <c r="B101" s="167"/>
      <c r="C101" s="167" t="s">
        <v>506</v>
      </c>
      <c r="D101" s="167"/>
      <c r="E101" s="167"/>
    </row>
    <row r="102" spans="1:94" ht="15.65" x14ac:dyDescent="0.3">
      <c r="A102" s="167"/>
      <c r="B102" s="167"/>
      <c r="C102" s="167" t="s">
        <v>507</v>
      </c>
      <c r="D102" s="170"/>
      <c r="E102" s="167" t="s">
        <v>1929</v>
      </c>
    </row>
    <row r="103" spans="1:94" ht="15.65" x14ac:dyDescent="0.3">
      <c r="A103" s="167"/>
      <c r="B103" s="167"/>
      <c r="C103" s="167"/>
      <c r="D103" s="167"/>
      <c r="E103" s="167"/>
    </row>
  </sheetData>
  <sortState ref="B7:C26">
    <sortCondition ref="B7"/>
  </sortState>
  <mergeCells count="3">
    <mergeCell ref="A2:E2"/>
    <mergeCell ref="A1:E1"/>
    <mergeCell ref="A3:E3"/>
  </mergeCells>
  <dataValidations count="1">
    <dataValidation type="date" operator="greaterThan" allowBlank="1" showInputMessage="1" showErrorMessage="1" sqref="WIO48 WSK48 FY48 PU48 ZQ48 AJM48 ATI48 BDE48 BNA48 BWW48 CGS48 CQO48 DAK48 DKG48 DUC48 EDY48 ENU48 EXQ48 FHM48 FRI48 GBE48 GLA48 GUW48 HES48 HOO48 HYK48 IIG48 ISC48 JBY48 JLU48 JVQ48 KFM48 KPI48 KZE48 LJA48 LSW48 MCS48 MMO48 MWK48 NGG48 NQC48 NZY48 OJU48 OTQ48 PDM48 PNI48 PXE48 QHA48 QQW48 RAS48 RKO48 RUK48 SEG48 SOC48 SXY48 THU48 TRQ48 UBM48 ULI48 UVE48 VFA48 VOW48 VYS48">
      <formula1>1</formula1>
    </dataValidation>
  </dataValidations>
  <pageMargins left="0.31496062992125984" right="0.31496062992125984" top="0.35433070866141736" bottom="0.35433070866141736" header="0.31496062992125984" footer="0.31496062992125984"/>
  <pageSetup paperSize="9" orientation="portrait" r:id="rId1"/>
  <colBreaks count="1" manualBreakCount="1">
    <brk id="5" max="86"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pageSetUpPr fitToPage="1"/>
  </sheetPr>
  <dimension ref="A1:D43"/>
  <sheetViews>
    <sheetView topLeftCell="A16" workbookViewId="0"/>
  </sheetViews>
  <sheetFormatPr defaultColWidth="8.88671875" defaultRowHeight="15.65" x14ac:dyDescent="0.3"/>
  <cols>
    <col min="1" max="1" width="4.44140625" style="214" customWidth="1"/>
    <col min="2" max="2" width="58.44140625" style="219" customWidth="1"/>
    <col min="3" max="3" width="19.5546875" style="221" customWidth="1"/>
    <col min="4" max="4" width="8.88671875" style="214" customWidth="1"/>
    <col min="5" max="16384" width="8.88671875" style="214"/>
  </cols>
  <sheetData>
    <row r="1" spans="1:4" s="216" customFormat="1" ht="47" x14ac:dyDescent="0.3">
      <c r="A1" s="215" t="s">
        <v>127</v>
      </c>
      <c r="B1" s="215" t="s">
        <v>813</v>
      </c>
      <c r="C1" s="215" t="s">
        <v>829</v>
      </c>
      <c r="D1" s="215" t="s">
        <v>828</v>
      </c>
    </row>
    <row r="2" spans="1:4" ht="31.3" x14ac:dyDescent="0.3">
      <c r="A2" s="215">
        <v>1</v>
      </c>
      <c r="B2" s="220" t="s">
        <v>836</v>
      </c>
      <c r="C2" s="218" t="s">
        <v>839</v>
      </c>
      <c r="D2" s="215"/>
    </row>
    <row r="3" spans="1:4" s="216" customFormat="1" x14ac:dyDescent="0.3">
      <c r="A3" s="215">
        <f>A2+1</f>
        <v>2</v>
      </c>
      <c r="B3" s="220" t="s">
        <v>835</v>
      </c>
      <c r="C3" s="218" t="s">
        <v>837</v>
      </c>
      <c r="D3" s="215"/>
    </row>
    <row r="4" spans="1:4" s="216" customFormat="1" ht="47" x14ac:dyDescent="0.3">
      <c r="A4" s="215">
        <f t="shared" ref="A4:A40" si="0">A3+1</f>
        <v>3</v>
      </c>
      <c r="B4" s="231" t="s">
        <v>812</v>
      </c>
      <c r="C4" s="218" t="s">
        <v>838</v>
      </c>
      <c r="D4" s="215"/>
    </row>
    <row r="5" spans="1:4" s="216" customFormat="1" x14ac:dyDescent="0.3">
      <c r="A5" s="215">
        <f t="shared" si="0"/>
        <v>4</v>
      </c>
      <c r="B5" s="217" t="s">
        <v>863</v>
      </c>
      <c r="C5" s="218" t="s">
        <v>834</v>
      </c>
      <c r="D5" s="215"/>
    </row>
    <row r="6" spans="1:4" s="216" customFormat="1" ht="31.3" x14ac:dyDescent="0.3">
      <c r="A6" s="215">
        <f t="shared" si="0"/>
        <v>5</v>
      </c>
      <c r="B6" s="220" t="s">
        <v>832</v>
      </c>
      <c r="C6" s="218" t="s">
        <v>840</v>
      </c>
      <c r="D6" s="215"/>
    </row>
    <row r="7" spans="1:4" s="216" customFormat="1" ht="47" x14ac:dyDescent="0.3">
      <c r="A7" s="215">
        <f t="shared" si="0"/>
        <v>6</v>
      </c>
      <c r="B7" s="231" t="s">
        <v>818</v>
      </c>
      <c r="C7" s="218" t="s">
        <v>834</v>
      </c>
      <c r="D7" s="215"/>
    </row>
    <row r="8" spans="1:4" s="216" customFormat="1" ht="93.95" x14ac:dyDescent="0.3">
      <c r="A8" s="215">
        <f t="shared" si="0"/>
        <v>7</v>
      </c>
      <c r="B8" s="217" t="s">
        <v>819</v>
      </c>
      <c r="C8" s="218" t="s">
        <v>841</v>
      </c>
      <c r="D8" s="215"/>
    </row>
    <row r="9" spans="1:4" s="219" customFormat="1" ht="47" x14ac:dyDescent="0.3">
      <c r="A9" s="215">
        <f t="shared" si="0"/>
        <v>8</v>
      </c>
      <c r="B9" s="220" t="s">
        <v>820</v>
      </c>
      <c r="C9" s="218" t="s">
        <v>841</v>
      </c>
      <c r="D9" s="215"/>
    </row>
    <row r="10" spans="1:4" s="219" customFormat="1" ht="93.95" x14ac:dyDescent="0.3">
      <c r="A10" s="215">
        <f t="shared" si="0"/>
        <v>9</v>
      </c>
      <c r="B10" s="231" t="s">
        <v>862</v>
      </c>
      <c r="C10" s="218" t="s">
        <v>839</v>
      </c>
      <c r="D10" s="215"/>
    </row>
    <row r="11" spans="1:4" s="219" customFormat="1" ht="31.3" x14ac:dyDescent="0.3">
      <c r="A11" s="215">
        <f t="shared" si="0"/>
        <v>10</v>
      </c>
      <c r="B11" s="220" t="s">
        <v>808</v>
      </c>
      <c r="C11" s="218" t="s">
        <v>840</v>
      </c>
      <c r="D11" s="215"/>
    </row>
    <row r="12" spans="1:4" s="219" customFormat="1" ht="31.3" x14ac:dyDescent="0.3">
      <c r="A12" s="215">
        <f t="shared" si="0"/>
        <v>11</v>
      </c>
      <c r="B12" s="228" t="s">
        <v>858</v>
      </c>
      <c r="C12" s="218" t="s">
        <v>831</v>
      </c>
      <c r="D12" s="215"/>
    </row>
    <row r="13" spans="1:4" s="219" customFormat="1" ht="31.3" x14ac:dyDescent="0.3">
      <c r="A13" s="215">
        <f t="shared" si="0"/>
        <v>12</v>
      </c>
      <c r="B13" s="220" t="s">
        <v>811</v>
      </c>
      <c r="C13" s="218" t="s">
        <v>834</v>
      </c>
      <c r="D13" s="215"/>
    </row>
    <row r="14" spans="1:4" s="219" customFormat="1" ht="31.3" x14ac:dyDescent="0.3">
      <c r="A14" s="215">
        <f t="shared" si="0"/>
        <v>13</v>
      </c>
      <c r="B14" s="220" t="s">
        <v>810</v>
      </c>
      <c r="C14" s="218" t="s">
        <v>834</v>
      </c>
      <c r="D14" s="215"/>
    </row>
    <row r="15" spans="1:4" ht="47" x14ac:dyDescent="0.3">
      <c r="A15" s="215">
        <f t="shared" si="0"/>
        <v>14</v>
      </c>
      <c r="B15" s="232" t="s">
        <v>824</v>
      </c>
      <c r="C15" s="218" t="s">
        <v>834</v>
      </c>
      <c r="D15" s="215"/>
    </row>
    <row r="16" spans="1:4" x14ac:dyDescent="0.3">
      <c r="A16" s="215">
        <f t="shared" si="0"/>
        <v>15</v>
      </c>
      <c r="B16" s="220" t="s">
        <v>864</v>
      </c>
      <c r="C16" s="218" t="s">
        <v>838</v>
      </c>
      <c r="D16" s="215"/>
    </row>
    <row r="17" spans="1:4" ht="31.3" x14ac:dyDescent="0.3">
      <c r="A17" s="215">
        <f t="shared" si="0"/>
        <v>16</v>
      </c>
      <c r="B17" s="217" t="s">
        <v>801</v>
      </c>
      <c r="C17" s="218" t="s">
        <v>842</v>
      </c>
      <c r="D17" s="215"/>
    </row>
    <row r="18" spans="1:4" ht="62.65" x14ac:dyDescent="0.3">
      <c r="A18" s="215">
        <f t="shared" si="0"/>
        <v>17</v>
      </c>
      <c r="B18" s="220" t="s">
        <v>807</v>
      </c>
      <c r="C18" s="218" t="s">
        <v>843</v>
      </c>
      <c r="D18" s="215"/>
    </row>
    <row r="19" spans="1:4" ht="47" x14ac:dyDescent="0.3">
      <c r="A19" s="215">
        <f t="shared" si="0"/>
        <v>18</v>
      </c>
      <c r="B19" s="217" t="s">
        <v>802</v>
      </c>
      <c r="C19" s="218" t="s">
        <v>842</v>
      </c>
      <c r="D19" s="215"/>
    </row>
    <row r="20" spans="1:4" ht="62.65" x14ac:dyDescent="0.3">
      <c r="A20" s="215">
        <f t="shared" si="0"/>
        <v>19</v>
      </c>
      <c r="B20" s="230" t="s">
        <v>859</v>
      </c>
      <c r="C20" s="218" t="s">
        <v>838</v>
      </c>
      <c r="D20" s="215"/>
    </row>
    <row r="21" spans="1:4" ht="62.65" x14ac:dyDescent="0.3">
      <c r="A21" s="215">
        <f t="shared" si="0"/>
        <v>20</v>
      </c>
      <c r="B21" s="220" t="s">
        <v>821</v>
      </c>
      <c r="C21" s="218" t="s">
        <v>843</v>
      </c>
      <c r="D21" s="215"/>
    </row>
    <row r="22" spans="1:4" s="219" customFormat="1" x14ac:dyDescent="0.3">
      <c r="A22" s="215">
        <f t="shared" si="0"/>
        <v>21</v>
      </c>
      <c r="B22" s="230" t="s">
        <v>815</v>
      </c>
      <c r="C22" s="218" t="s">
        <v>840</v>
      </c>
      <c r="D22" s="215"/>
    </row>
    <row r="23" spans="1:4" s="219" customFormat="1" ht="31.3" x14ac:dyDescent="0.3">
      <c r="A23" s="215">
        <f t="shared" si="0"/>
        <v>22</v>
      </c>
      <c r="B23" s="220" t="s">
        <v>830</v>
      </c>
      <c r="C23" s="218" t="s">
        <v>840</v>
      </c>
      <c r="D23" s="215"/>
    </row>
    <row r="24" spans="1:4" s="219" customFormat="1" x14ac:dyDescent="0.3">
      <c r="A24" s="215">
        <f t="shared" si="0"/>
        <v>23</v>
      </c>
      <c r="B24" s="220" t="s">
        <v>822</v>
      </c>
      <c r="C24" s="218" t="s">
        <v>834</v>
      </c>
      <c r="D24" s="215"/>
    </row>
    <row r="25" spans="1:4" s="219" customFormat="1" ht="110.85" x14ac:dyDescent="0.3">
      <c r="A25" s="215">
        <f t="shared" si="0"/>
        <v>24</v>
      </c>
      <c r="B25" s="228" t="s">
        <v>860</v>
      </c>
      <c r="C25" s="218" t="s">
        <v>844</v>
      </c>
      <c r="D25" s="215"/>
    </row>
    <row r="26" spans="1:4" s="219" customFormat="1" ht="62.65" x14ac:dyDescent="0.3">
      <c r="A26" s="215">
        <f t="shared" si="0"/>
        <v>25</v>
      </c>
      <c r="B26" s="220" t="s">
        <v>805</v>
      </c>
      <c r="C26" s="218" t="s">
        <v>834</v>
      </c>
      <c r="D26" s="215"/>
    </row>
    <row r="27" spans="1:4" s="219" customFormat="1" ht="47" x14ac:dyDescent="0.3">
      <c r="A27" s="215">
        <f t="shared" si="0"/>
        <v>26</v>
      </c>
      <c r="B27" s="220" t="s">
        <v>806</v>
      </c>
      <c r="C27" s="218" t="s">
        <v>834</v>
      </c>
      <c r="D27" s="215"/>
    </row>
    <row r="28" spans="1:4" ht="47" x14ac:dyDescent="0.3">
      <c r="A28" s="215">
        <f t="shared" si="0"/>
        <v>27</v>
      </c>
      <c r="B28" s="220" t="s">
        <v>800</v>
      </c>
      <c r="C28" s="218" t="s">
        <v>833</v>
      </c>
      <c r="D28" s="215"/>
    </row>
    <row r="29" spans="1:4" ht="62.65" x14ac:dyDescent="0.3">
      <c r="A29" s="215">
        <f t="shared" si="0"/>
        <v>28</v>
      </c>
      <c r="B29" s="220" t="s">
        <v>814</v>
      </c>
      <c r="C29" s="218" t="s">
        <v>840</v>
      </c>
      <c r="D29" s="215"/>
    </row>
    <row r="30" spans="1:4" ht="80.150000000000006" x14ac:dyDescent="0.3">
      <c r="A30" s="215">
        <f t="shared" si="0"/>
        <v>29</v>
      </c>
      <c r="B30" s="232" t="s">
        <v>816</v>
      </c>
      <c r="C30" s="218" t="s">
        <v>840</v>
      </c>
      <c r="D30" s="215"/>
    </row>
    <row r="31" spans="1:4" ht="62.65" x14ac:dyDescent="0.3">
      <c r="A31" s="215">
        <f t="shared" si="0"/>
        <v>30</v>
      </c>
      <c r="B31" s="220" t="s">
        <v>809</v>
      </c>
      <c r="C31" s="218" t="s">
        <v>834</v>
      </c>
      <c r="D31" s="215"/>
    </row>
    <row r="32" spans="1:4" x14ac:dyDescent="0.3">
      <c r="A32" s="215">
        <f t="shared" si="0"/>
        <v>31</v>
      </c>
      <c r="B32" s="220" t="s">
        <v>799</v>
      </c>
      <c r="C32" s="218" t="s">
        <v>831</v>
      </c>
      <c r="D32" s="215"/>
    </row>
    <row r="33" spans="1:4" ht="47" x14ac:dyDescent="0.3">
      <c r="A33" s="215">
        <f t="shared" si="0"/>
        <v>32</v>
      </c>
      <c r="B33" s="228" t="s">
        <v>817</v>
      </c>
      <c r="C33" s="218" t="s">
        <v>837</v>
      </c>
      <c r="D33" s="215"/>
    </row>
    <row r="34" spans="1:4" ht="47" x14ac:dyDescent="0.3">
      <c r="A34" s="215">
        <f t="shared" si="0"/>
        <v>33</v>
      </c>
      <c r="B34" s="228" t="s">
        <v>823</v>
      </c>
      <c r="C34" s="218" t="s">
        <v>837</v>
      </c>
      <c r="D34" s="215"/>
    </row>
    <row r="35" spans="1:4" x14ac:dyDescent="0.3">
      <c r="A35" s="215">
        <f t="shared" si="0"/>
        <v>34</v>
      </c>
      <c r="B35" s="220" t="s">
        <v>804</v>
      </c>
      <c r="C35" s="218" t="s">
        <v>834</v>
      </c>
      <c r="D35" s="215"/>
    </row>
    <row r="36" spans="1:4" x14ac:dyDescent="0.3">
      <c r="A36" s="215">
        <f t="shared" si="0"/>
        <v>35</v>
      </c>
      <c r="B36" s="231" t="s">
        <v>803</v>
      </c>
      <c r="C36" s="218" t="s">
        <v>840</v>
      </c>
      <c r="D36" s="215"/>
    </row>
    <row r="37" spans="1:4" ht="47" x14ac:dyDescent="0.3">
      <c r="A37" s="215">
        <f t="shared" si="0"/>
        <v>36</v>
      </c>
      <c r="B37" s="228" t="s">
        <v>861</v>
      </c>
      <c r="C37" s="218" t="s">
        <v>834</v>
      </c>
      <c r="D37" s="215"/>
    </row>
    <row r="38" spans="1:4" ht="78.3" x14ac:dyDescent="0.3">
      <c r="A38" s="215">
        <f t="shared" si="0"/>
        <v>37</v>
      </c>
      <c r="B38" s="229" t="s">
        <v>855</v>
      </c>
      <c r="C38" s="227"/>
      <c r="D38" s="220"/>
    </row>
    <row r="39" spans="1:4" ht="31.3" x14ac:dyDescent="0.3">
      <c r="A39" s="215">
        <f t="shared" si="0"/>
        <v>38</v>
      </c>
      <c r="B39" s="229" t="s">
        <v>856</v>
      </c>
      <c r="C39" s="227"/>
      <c r="D39" s="220"/>
    </row>
    <row r="40" spans="1:4" ht="47" x14ac:dyDescent="0.3">
      <c r="A40" s="215">
        <f t="shared" si="0"/>
        <v>39</v>
      </c>
      <c r="B40" s="229" t="s">
        <v>857</v>
      </c>
      <c r="C40" s="227"/>
      <c r="D40" s="220"/>
    </row>
    <row r="41" spans="1:4" x14ac:dyDescent="0.3">
      <c r="A41" s="226"/>
      <c r="B41" s="226"/>
      <c r="C41" s="226"/>
      <c r="D41" s="226"/>
    </row>
    <row r="42" spans="1:4" x14ac:dyDescent="0.3">
      <c r="A42" s="226"/>
      <c r="B42" s="226"/>
      <c r="C42" s="226"/>
      <c r="D42" s="226"/>
    </row>
    <row r="43" spans="1:4" x14ac:dyDescent="0.3">
      <c r="A43" s="226"/>
      <c r="B43" s="226"/>
      <c r="C43" s="226"/>
      <c r="D43" s="226"/>
    </row>
  </sheetData>
  <autoFilter ref="A1:D1"/>
  <sortState ref="B2:C37">
    <sortCondition ref="B2:B37"/>
  </sortState>
  <pageMargins left="0.31496062992125984" right="0.31496062992125984" top="0.35433070866141736" bottom="0.35433070866141736" header="0.31496062992125984" footer="0.31496062992125984"/>
  <pageSetup paperSize="9" scale="57" orientation="portrait" r:id="rId1"/>
  <rowBreaks count="1" manualBreakCount="1">
    <brk id="16" max="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8"/>
  <sheetViews>
    <sheetView topLeftCell="A7" zoomScaleNormal="100" workbookViewId="0">
      <selection activeCell="A7" sqref="A1:H1048576"/>
    </sheetView>
  </sheetViews>
  <sheetFormatPr defaultRowHeight="15.05" x14ac:dyDescent="0.3"/>
  <cols>
    <col min="1" max="1" width="12.6640625" customWidth="1"/>
    <col min="2" max="2" width="8" customWidth="1"/>
    <col min="3" max="3" width="8.88671875" customWidth="1"/>
    <col min="4" max="4" width="6.6640625" customWidth="1"/>
    <col min="5" max="5" width="10.44140625" customWidth="1"/>
    <col min="6" max="6" width="8" customWidth="1"/>
    <col min="7" max="7" width="14.5546875" customWidth="1"/>
    <col min="8" max="8" width="10.44140625" customWidth="1"/>
    <col min="9" max="9" width="9.5546875" customWidth="1"/>
    <col min="258" max="258" width="14.5546875" customWidth="1"/>
    <col min="259" max="259" width="14" customWidth="1"/>
    <col min="260" max="260" width="18.109375" customWidth="1"/>
    <col min="263" max="263" width="14.5546875" customWidth="1"/>
    <col min="514" max="514" width="14.5546875" customWidth="1"/>
    <col min="515" max="515" width="14" customWidth="1"/>
    <col min="516" max="516" width="18.109375" customWidth="1"/>
    <col min="519" max="519" width="14.5546875" customWidth="1"/>
    <col min="770" max="770" width="14.5546875" customWidth="1"/>
    <col min="771" max="771" width="14" customWidth="1"/>
    <col min="772" max="772" width="18.109375" customWidth="1"/>
    <col min="775" max="775" width="14.5546875" customWidth="1"/>
    <col min="1026" max="1026" width="14.5546875" customWidth="1"/>
    <col min="1027" max="1027" width="14" customWidth="1"/>
    <col min="1028" max="1028" width="18.109375" customWidth="1"/>
    <col min="1031" max="1031" width="14.5546875" customWidth="1"/>
    <col min="1282" max="1282" width="14.5546875" customWidth="1"/>
    <col min="1283" max="1283" width="14" customWidth="1"/>
    <col min="1284" max="1284" width="18.109375" customWidth="1"/>
    <col min="1287" max="1287" width="14.5546875" customWidth="1"/>
    <col min="1538" max="1538" width="14.5546875" customWidth="1"/>
    <col min="1539" max="1539" width="14" customWidth="1"/>
    <col min="1540" max="1540" width="18.109375" customWidth="1"/>
    <col min="1543" max="1543" width="14.5546875" customWidth="1"/>
    <col min="1794" max="1794" width="14.5546875" customWidth="1"/>
    <col min="1795" max="1795" width="14" customWidth="1"/>
    <col min="1796" max="1796" width="18.109375" customWidth="1"/>
    <col min="1799" max="1799" width="14.5546875" customWidth="1"/>
    <col min="2050" max="2050" width="14.5546875" customWidth="1"/>
    <col min="2051" max="2051" width="14" customWidth="1"/>
    <col min="2052" max="2052" width="18.109375" customWidth="1"/>
    <col min="2055" max="2055" width="14.5546875" customWidth="1"/>
    <col min="2306" max="2306" width="14.5546875" customWidth="1"/>
    <col min="2307" max="2307" width="14" customWidth="1"/>
    <col min="2308" max="2308" width="18.109375" customWidth="1"/>
    <col min="2311" max="2311" width="14.5546875" customWidth="1"/>
    <col min="2562" max="2562" width="14.5546875" customWidth="1"/>
    <col min="2563" max="2563" width="14" customWidth="1"/>
    <col min="2564" max="2564" width="18.109375" customWidth="1"/>
    <col min="2567" max="2567" width="14.5546875" customWidth="1"/>
    <col min="2818" max="2818" width="14.5546875" customWidth="1"/>
    <col min="2819" max="2819" width="14" customWidth="1"/>
    <col min="2820" max="2820" width="18.109375" customWidth="1"/>
    <col min="2823" max="2823" width="14.5546875" customWidth="1"/>
    <col min="3074" max="3074" width="14.5546875" customWidth="1"/>
    <col min="3075" max="3075" width="14" customWidth="1"/>
    <col min="3076" max="3076" width="18.109375" customWidth="1"/>
    <col min="3079" max="3079" width="14.5546875" customWidth="1"/>
    <col min="3330" max="3330" width="14.5546875" customWidth="1"/>
    <col min="3331" max="3331" width="14" customWidth="1"/>
    <col min="3332" max="3332" width="18.109375" customWidth="1"/>
    <col min="3335" max="3335" width="14.5546875" customWidth="1"/>
    <col min="3586" max="3586" width="14.5546875" customWidth="1"/>
    <col min="3587" max="3587" width="14" customWidth="1"/>
    <col min="3588" max="3588" width="18.109375" customWidth="1"/>
    <col min="3591" max="3591" width="14.5546875" customWidth="1"/>
    <col min="3842" max="3842" width="14.5546875" customWidth="1"/>
    <col min="3843" max="3843" width="14" customWidth="1"/>
    <col min="3844" max="3844" width="18.109375" customWidth="1"/>
    <col min="3847" max="3847" width="14.5546875" customWidth="1"/>
    <col min="4098" max="4098" width="14.5546875" customWidth="1"/>
    <col min="4099" max="4099" width="14" customWidth="1"/>
    <col min="4100" max="4100" width="18.109375" customWidth="1"/>
    <col min="4103" max="4103" width="14.5546875" customWidth="1"/>
    <col min="4354" max="4354" width="14.5546875" customWidth="1"/>
    <col min="4355" max="4355" width="14" customWidth="1"/>
    <col min="4356" max="4356" width="18.109375" customWidth="1"/>
    <col min="4359" max="4359" width="14.5546875" customWidth="1"/>
    <col min="4610" max="4610" width="14.5546875" customWidth="1"/>
    <col min="4611" max="4611" width="14" customWidth="1"/>
    <col min="4612" max="4612" width="18.109375" customWidth="1"/>
    <col min="4615" max="4615" width="14.5546875" customWidth="1"/>
    <col min="4866" max="4866" width="14.5546875" customWidth="1"/>
    <col min="4867" max="4867" width="14" customWidth="1"/>
    <col min="4868" max="4868" width="18.109375" customWidth="1"/>
    <col min="4871" max="4871" width="14.5546875" customWidth="1"/>
    <col min="5122" max="5122" width="14.5546875" customWidth="1"/>
    <col min="5123" max="5123" width="14" customWidth="1"/>
    <col min="5124" max="5124" width="18.109375" customWidth="1"/>
    <col min="5127" max="5127" width="14.5546875" customWidth="1"/>
    <col min="5378" max="5378" width="14.5546875" customWidth="1"/>
    <col min="5379" max="5379" width="14" customWidth="1"/>
    <col min="5380" max="5380" width="18.109375" customWidth="1"/>
    <col min="5383" max="5383" width="14.5546875" customWidth="1"/>
    <col min="5634" max="5634" width="14.5546875" customWidth="1"/>
    <col min="5635" max="5635" width="14" customWidth="1"/>
    <col min="5636" max="5636" width="18.109375" customWidth="1"/>
    <col min="5639" max="5639" width="14.5546875" customWidth="1"/>
    <col min="5890" max="5890" width="14.5546875" customWidth="1"/>
    <col min="5891" max="5891" width="14" customWidth="1"/>
    <col min="5892" max="5892" width="18.109375" customWidth="1"/>
    <col min="5895" max="5895" width="14.5546875" customWidth="1"/>
    <col min="6146" max="6146" width="14.5546875" customWidth="1"/>
    <col min="6147" max="6147" width="14" customWidth="1"/>
    <col min="6148" max="6148" width="18.109375" customWidth="1"/>
    <col min="6151" max="6151" width="14.5546875" customWidth="1"/>
    <col min="6402" max="6402" width="14.5546875" customWidth="1"/>
    <col min="6403" max="6403" width="14" customWidth="1"/>
    <col min="6404" max="6404" width="18.109375" customWidth="1"/>
    <col min="6407" max="6407" width="14.5546875" customWidth="1"/>
    <col min="6658" max="6658" width="14.5546875" customWidth="1"/>
    <col min="6659" max="6659" width="14" customWidth="1"/>
    <col min="6660" max="6660" width="18.109375" customWidth="1"/>
    <col min="6663" max="6663" width="14.5546875" customWidth="1"/>
    <col min="6914" max="6914" width="14.5546875" customWidth="1"/>
    <col min="6915" max="6915" width="14" customWidth="1"/>
    <col min="6916" max="6916" width="18.109375" customWidth="1"/>
    <col min="6919" max="6919" width="14.5546875" customWidth="1"/>
    <col min="7170" max="7170" width="14.5546875" customWidth="1"/>
    <col min="7171" max="7171" width="14" customWidth="1"/>
    <col min="7172" max="7172" width="18.109375" customWidth="1"/>
    <col min="7175" max="7175" width="14.5546875" customWidth="1"/>
    <col min="7426" max="7426" width="14.5546875" customWidth="1"/>
    <col min="7427" max="7427" width="14" customWidth="1"/>
    <col min="7428" max="7428" width="18.109375" customWidth="1"/>
    <col min="7431" max="7431" width="14.5546875" customWidth="1"/>
    <col min="7682" max="7682" width="14.5546875" customWidth="1"/>
    <col min="7683" max="7683" width="14" customWidth="1"/>
    <col min="7684" max="7684" width="18.109375" customWidth="1"/>
    <col min="7687" max="7687" width="14.5546875" customWidth="1"/>
    <col min="7938" max="7938" width="14.5546875" customWidth="1"/>
    <col min="7939" max="7939" width="14" customWidth="1"/>
    <col min="7940" max="7940" width="18.109375" customWidth="1"/>
    <col min="7943" max="7943" width="14.5546875" customWidth="1"/>
    <col min="8194" max="8194" width="14.5546875" customWidth="1"/>
    <col min="8195" max="8195" width="14" customWidth="1"/>
    <col min="8196" max="8196" width="18.109375" customWidth="1"/>
    <col min="8199" max="8199" width="14.5546875" customWidth="1"/>
    <col min="8450" max="8450" width="14.5546875" customWidth="1"/>
    <col min="8451" max="8451" width="14" customWidth="1"/>
    <col min="8452" max="8452" width="18.109375" customWidth="1"/>
    <col min="8455" max="8455" width="14.5546875" customWidth="1"/>
    <col min="8706" max="8706" width="14.5546875" customWidth="1"/>
    <col min="8707" max="8707" width="14" customWidth="1"/>
    <col min="8708" max="8708" width="18.109375" customWidth="1"/>
    <col min="8711" max="8711" width="14.5546875" customWidth="1"/>
    <col min="8962" max="8962" width="14.5546875" customWidth="1"/>
    <col min="8963" max="8963" width="14" customWidth="1"/>
    <col min="8964" max="8964" width="18.109375" customWidth="1"/>
    <col min="8967" max="8967" width="14.5546875" customWidth="1"/>
    <col min="9218" max="9218" width="14.5546875" customWidth="1"/>
    <col min="9219" max="9219" width="14" customWidth="1"/>
    <col min="9220" max="9220" width="18.109375" customWidth="1"/>
    <col min="9223" max="9223" width="14.5546875" customWidth="1"/>
    <col min="9474" max="9474" width="14.5546875" customWidth="1"/>
    <col min="9475" max="9475" width="14" customWidth="1"/>
    <col min="9476" max="9476" width="18.109375" customWidth="1"/>
    <col min="9479" max="9479" width="14.5546875" customWidth="1"/>
    <col min="9730" max="9730" width="14.5546875" customWidth="1"/>
    <col min="9731" max="9731" width="14" customWidth="1"/>
    <col min="9732" max="9732" width="18.109375" customWidth="1"/>
    <col min="9735" max="9735" width="14.5546875" customWidth="1"/>
    <col min="9986" max="9986" width="14.5546875" customWidth="1"/>
    <col min="9987" max="9987" width="14" customWidth="1"/>
    <col min="9988" max="9988" width="18.109375" customWidth="1"/>
    <col min="9991" max="9991" width="14.5546875" customWidth="1"/>
    <col min="10242" max="10242" width="14.5546875" customWidth="1"/>
    <col min="10243" max="10243" width="14" customWidth="1"/>
    <col min="10244" max="10244" width="18.109375" customWidth="1"/>
    <col min="10247" max="10247" width="14.5546875" customWidth="1"/>
    <col min="10498" max="10498" width="14.5546875" customWidth="1"/>
    <col min="10499" max="10499" width="14" customWidth="1"/>
    <col min="10500" max="10500" width="18.109375" customWidth="1"/>
    <col min="10503" max="10503" width="14.5546875" customWidth="1"/>
    <col min="10754" max="10754" width="14.5546875" customWidth="1"/>
    <col min="10755" max="10755" width="14" customWidth="1"/>
    <col min="10756" max="10756" width="18.109375" customWidth="1"/>
    <col min="10759" max="10759" width="14.5546875" customWidth="1"/>
    <col min="11010" max="11010" width="14.5546875" customWidth="1"/>
    <col min="11011" max="11011" width="14" customWidth="1"/>
    <col min="11012" max="11012" width="18.109375" customWidth="1"/>
    <col min="11015" max="11015" width="14.5546875" customWidth="1"/>
    <col min="11266" max="11266" width="14.5546875" customWidth="1"/>
    <col min="11267" max="11267" width="14" customWidth="1"/>
    <col min="11268" max="11268" width="18.109375" customWidth="1"/>
    <col min="11271" max="11271" width="14.5546875" customWidth="1"/>
    <col min="11522" max="11522" width="14.5546875" customWidth="1"/>
    <col min="11523" max="11523" width="14" customWidth="1"/>
    <col min="11524" max="11524" width="18.109375" customWidth="1"/>
    <col min="11527" max="11527" width="14.5546875" customWidth="1"/>
    <col min="11778" max="11778" width="14.5546875" customWidth="1"/>
    <col min="11779" max="11779" width="14" customWidth="1"/>
    <col min="11780" max="11780" width="18.109375" customWidth="1"/>
    <col min="11783" max="11783" width="14.5546875" customWidth="1"/>
    <col min="12034" max="12034" width="14.5546875" customWidth="1"/>
    <col min="12035" max="12035" width="14" customWidth="1"/>
    <col min="12036" max="12036" width="18.109375" customWidth="1"/>
    <col min="12039" max="12039" width="14.5546875" customWidth="1"/>
    <col min="12290" max="12290" width="14.5546875" customWidth="1"/>
    <col min="12291" max="12291" width="14" customWidth="1"/>
    <col min="12292" max="12292" width="18.109375" customWidth="1"/>
    <col min="12295" max="12295" width="14.5546875" customWidth="1"/>
    <col min="12546" max="12546" width="14.5546875" customWidth="1"/>
    <col min="12547" max="12547" width="14" customWidth="1"/>
    <col min="12548" max="12548" width="18.109375" customWidth="1"/>
    <col min="12551" max="12551" width="14.5546875" customWidth="1"/>
    <col min="12802" max="12802" width="14.5546875" customWidth="1"/>
    <col min="12803" max="12803" width="14" customWidth="1"/>
    <col min="12804" max="12804" width="18.109375" customWidth="1"/>
    <col min="12807" max="12807" width="14.5546875" customWidth="1"/>
    <col min="13058" max="13058" width="14.5546875" customWidth="1"/>
    <col min="13059" max="13059" width="14" customWidth="1"/>
    <col min="13060" max="13060" width="18.109375" customWidth="1"/>
    <col min="13063" max="13063" width="14.5546875" customWidth="1"/>
    <col min="13314" max="13314" width="14.5546875" customWidth="1"/>
    <col min="13315" max="13315" width="14" customWidth="1"/>
    <col min="13316" max="13316" width="18.109375" customWidth="1"/>
    <col min="13319" max="13319" width="14.5546875" customWidth="1"/>
    <col min="13570" max="13570" width="14.5546875" customWidth="1"/>
    <col min="13571" max="13571" width="14" customWidth="1"/>
    <col min="13572" max="13572" width="18.109375" customWidth="1"/>
    <col min="13575" max="13575" width="14.5546875" customWidth="1"/>
    <col min="13826" max="13826" width="14.5546875" customWidth="1"/>
    <col min="13827" max="13827" width="14" customWidth="1"/>
    <col min="13828" max="13828" width="18.109375" customWidth="1"/>
    <col min="13831" max="13831" width="14.5546875" customWidth="1"/>
    <col min="14082" max="14082" width="14.5546875" customWidth="1"/>
    <col min="14083" max="14083" width="14" customWidth="1"/>
    <col min="14084" max="14084" width="18.109375" customWidth="1"/>
    <col min="14087" max="14087" width="14.5546875" customWidth="1"/>
    <col min="14338" max="14338" width="14.5546875" customWidth="1"/>
    <col min="14339" max="14339" width="14" customWidth="1"/>
    <col min="14340" max="14340" width="18.109375" customWidth="1"/>
    <col min="14343" max="14343" width="14.5546875" customWidth="1"/>
    <col min="14594" max="14594" width="14.5546875" customWidth="1"/>
    <col min="14595" max="14595" width="14" customWidth="1"/>
    <col min="14596" max="14596" width="18.109375" customWidth="1"/>
    <col min="14599" max="14599" width="14.5546875" customWidth="1"/>
    <col min="14850" max="14850" width="14.5546875" customWidth="1"/>
    <col min="14851" max="14851" width="14" customWidth="1"/>
    <col min="14852" max="14852" width="18.109375" customWidth="1"/>
    <col min="14855" max="14855" width="14.5546875" customWidth="1"/>
    <col min="15106" max="15106" width="14.5546875" customWidth="1"/>
    <col min="15107" max="15107" width="14" customWidth="1"/>
    <col min="15108" max="15108" width="18.109375" customWidth="1"/>
    <col min="15111" max="15111" width="14.5546875" customWidth="1"/>
    <col min="15362" max="15362" width="14.5546875" customWidth="1"/>
    <col min="15363" max="15363" width="14" customWidth="1"/>
    <col min="15364" max="15364" width="18.109375" customWidth="1"/>
    <col min="15367" max="15367" width="14.5546875" customWidth="1"/>
    <col min="15618" max="15618" width="14.5546875" customWidth="1"/>
    <col min="15619" max="15619" width="14" customWidth="1"/>
    <col min="15620" max="15620" width="18.109375" customWidth="1"/>
    <col min="15623" max="15623" width="14.5546875" customWidth="1"/>
    <col min="15874" max="15874" width="14.5546875" customWidth="1"/>
    <col min="15875" max="15875" width="14" customWidth="1"/>
    <col min="15876" max="15876" width="18.109375" customWidth="1"/>
    <col min="15879" max="15879" width="14.5546875" customWidth="1"/>
    <col min="16130" max="16130" width="14.5546875" customWidth="1"/>
    <col min="16131" max="16131" width="14" customWidth="1"/>
    <col min="16132" max="16132" width="18.109375" customWidth="1"/>
    <col min="16135" max="16135" width="14.5546875" customWidth="1"/>
  </cols>
  <sheetData>
    <row r="1" spans="1:8" ht="15.65" x14ac:dyDescent="0.3">
      <c r="A1" s="1050" t="s">
        <v>1033</v>
      </c>
      <c r="B1" s="1050"/>
      <c r="C1" s="1050"/>
      <c r="D1" s="1050"/>
      <c r="E1" s="1050"/>
      <c r="F1" s="1050"/>
      <c r="G1" s="1050"/>
      <c r="H1" s="1050"/>
    </row>
    <row r="2" spans="1:8" x14ac:dyDescent="0.3">
      <c r="A2" s="373"/>
      <c r="B2" s="373"/>
      <c r="C2" s="373"/>
      <c r="D2" s="373"/>
      <c r="E2" s="373"/>
      <c r="F2" s="373"/>
      <c r="G2" s="373"/>
    </row>
    <row r="3" spans="1:8" ht="15.65" x14ac:dyDescent="0.3">
      <c r="A3" s="374"/>
      <c r="B3" s="374"/>
      <c r="C3" s="374"/>
      <c r="D3" s="374"/>
      <c r="E3" s="374"/>
      <c r="F3" s="374"/>
      <c r="G3" s="373"/>
    </row>
    <row r="4" spans="1:8" ht="15.65" x14ac:dyDescent="0.3">
      <c r="A4" s="375"/>
      <c r="B4" s="375"/>
      <c r="C4" s="375"/>
      <c r="D4" s="375"/>
      <c r="E4" s="375"/>
      <c r="F4" s="375"/>
      <c r="G4" s="373"/>
    </row>
    <row r="5" spans="1:8" ht="17.55" x14ac:dyDescent="0.3">
      <c r="A5" s="375" t="s">
        <v>1034</v>
      </c>
      <c r="B5" s="375"/>
      <c r="C5" s="375"/>
      <c r="D5" s="419" t="e">
        <f>кадры!#REF!</f>
        <v>#REF!</v>
      </c>
      <c r="E5" s="419"/>
      <c r="F5" s="419"/>
      <c r="G5" s="419"/>
      <c r="H5" s="389"/>
    </row>
    <row r="6" spans="1:8" ht="15.65" x14ac:dyDescent="0.3">
      <c r="A6" s="375"/>
      <c r="B6" s="375"/>
      <c r="C6" s="375"/>
      <c r="D6" s="375"/>
      <c r="E6" s="375"/>
      <c r="F6" s="375"/>
      <c r="G6" s="373"/>
    </row>
    <row r="7" spans="1:8" ht="15.65" x14ac:dyDescent="0.3">
      <c r="A7" s="375" t="s">
        <v>1035</v>
      </c>
      <c r="B7" s="376" t="e">
        <f>кадры!#REF!</f>
        <v>#REF!</v>
      </c>
      <c r="E7" s="377" t="s">
        <v>1037</v>
      </c>
      <c r="F7" s="376" t="e">
        <f>кадры!#REF!</f>
        <v>#REF!</v>
      </c>
      <c r="G7" s="375" t="s">
        <v>1038</v>
      </c>
    </row>
    <row r="8" spans="1:8" ht="10.65" customHeight="1" x14ac:dyDescent="0.3">
      <c r="A8" s="375"/>
      <c r="B8" s="378" t="s">
        <v>1071</v>
      </c>
      <c r="C8" s="375"/>
      <c r="D8" s="375"/>
      <c r="E8" s="375"/>
      <c r="F8" s="375"/>
      <c r="G8" s="373"/>
    </row>
    <row r="9" spans="1:8" ht="15.65" x14ac:dyDescent="0.3">
      <c r="A9" s="375" t="s">
        <v>1039</v>
      </c>
      <c r="B9" s="375"/>
      <c r="C9" s="1054" t="e">
        <f>кадры!#REF!</f>
        <v>#REF!</v>
      </c>
      <c r="D9" s="1054"/>
      <c r="E9" s="1054"/>
      <c r="F9" s="375"/>
      <c r="G9" s="373"/>
    </row>
    <row r="10" spans="1:8" ht="10.65" customHeight="1" x14ac:dyDescent="0.3">
      <c r="A10" s="375"/>
      <c r="B10" s="375"/>
      <c r="C10" s="379"/>
      <c r="D10" s="379" t="s">
        <v>1064</v>
      </c>
      <c r="E10" s="379"/>
      <c r="F10" s="375"/>
      <c r="G10" s="373"/>
    </row>
    <row r="11" spans="1:8" ht="15.65" x14ac:dyDescent="0.3">
      <c r="A11" s="375"/>
      <c r="B11" s="375"/>
      <c r="C11" s="375"/>
      <c r="D11" s="375"/>
      <c r="E11" s="375"/>
      <c r="F11" s="375"/>
      <c r="G11" s="373"/>
    </row>
    <row r="12" spans="1:8" ht="15.65" x14ac:dyDescent="0.3">
      <c r="A12" s="375" t="s">
        <v>1040</v>
      </c>
      <c r="B12" s="375"/>
      <c r="C12" s="380" t="s">
        <v>1041</v>
      </c>
      <c r="D12" s="380"/>
      <c r="F12" s="410" t="e">
        <f>кадры!#REF!</f>
        <v>#REF!</v>
      </c>
      <c r="G12" s="394"/>
      <c r="H12" s="389"/>
    </row>
    <row r="13" spans="1:8" ht="15.65" x14ac:dyDescent="0.3">
      <c r="A13" s="375"/>
      <c r="B13" s="375"/>
      <c r="C13" s="380" t="s">
        <v>1042</v>
      </c>
      <c r="D13" s="381"/>
      <c r="E13" s="404"/>
      <c r="F13" s="383"/>
      <c r="G13" s="384"/>
      <c r="H13" s="390"/>
    </row>
    <row r="14" spans="1:8" ht="15.65" x14ac:dyDescent="0.3">
      <c r="A14" s="375"/>
      <c r="B14" s="375"/>
      <c r="C14" s="385" t="s">
        <v>1043</v>
      </c>
      <c r="D14" s="375"/>
      <c r="F14" s="382" t="s">
        <v>1933</v>
      </c>
      <c r="G14" s="387"/>
      <c r="H14" s="390"/>
    </row>
    <row r="15" spans="1:8" ht="15.65" x14ac:dyDescent="0.3">
      <c r="A15" s="375"/>
      <c r="B15" s="375"/>
      <c r="C15" s="375" t="s">
        <v>1044</v>
      </c>
      <c r="D15" s="381"/>
      <c r="E15" s="404"/>
      <c r="F15" s="383"/>
      <c r="G15" s="384"/>
      <c r="H15" s="390"/>
    </row>
    <row r="16" spans="1:8" ht="15.65" x14ac:dyDescent="0.3">
      <c r="A16" s="375"/>
      <c r="B16" s="375"/>
      <c r="C16" s="375"/>
      <c r="D16" s="375"/>
      <c r="E16" s="375"/>
      <c r="F16" s="375"/>
      <c r="G16" s="373"/>
    </row>
    <row r="17" spans="1:8" ht="15.65" x14ac:dyDescent="0.3">
      <c r="A17" s="375" t="s">
        <v>1045</v>
      </c>
      <c r="B17" s="375"/>
      <c r="C17" s="376" t="e">
        <f>кадры!#REF!</f>
        <v>#REF!</v>
      </c>
      <c r="D17" s="403" t="e">
        <f>кадры!#REF!</f>
        <v>#REF!</v>
      </c>
      <c r="E17" s="403"/>
      <c r="F17" s="394"/>
      <c r="G17" s="394"/>
      <c r="H17" s="389"/>
    </row>
    <row r="18" spans="1:8" ht="10.65" customHeight="1" x14ac:dyDescent="0.3">
      <c r="A18" s="375"/>
      <c r="B18" s="375"/>
      <c r="C18" s="379" t="s">
        <v>1046</v>
      </c>
      <c r="D18" s="378" t="s">
        <v>1069</v>
      </c>
      <c r="E18" s="375"/>
      <c r="F18" s="375"/>
      <c r="G18" s="373"/>
    </row>
    <row r="19" spans="1:8" ht="15.65" x14ac:dyDescent="0.3">
      <c r="A19" s="375" t="s">
        <v>1067</v>
      </c>
      <c r="B19" s="404"/>
      <c r="C19" s="1053" t="e">
        <f>кадры!#REF!</f>
        <v>#REF!</v>
      </c>
      <c r="D19" s="1053"/>
      <c r="E19" s="389"/>
      <c r="F19" s="403"/>
      <c r="G19" s="403"/>
      <c r="H19" s="389"/>
    </row>
    <row r="20" spans="1:8" ht="10.65" customHeight="1" x14ac:dyDescent="0.3">
      <c r="A20" s="375"/>
      <c r="B20" s="375"/>
      <c r="C20" s="378" t="s">
        <v>1070</v>
      </c>
      <c r="D20" s="375"/>
      <c r="E20" s="1052"/>
      <c r="F20" s="1052"/>
      <c r="G20" s="1052"/>
    </row>
    <row r="21" spans="1:8" ht="15.65" x14ac:dyDescent="0.3">
      <c r="A21" s="375"/>
      <c r="B21" s="375"/>
      <c r="C21" s="375"/>
      <c r="D21" s="375"/>
      <c r="E21" s="375"/>
      <c r="F21" s="375"/>
      <c r="G21" s="373"/>
    </row>
    <row r="22" spans="1:8" ht="15.65" x14ac:dyDescent="0.3">
      <c r="A22" s="375" t="s">
        <v>1047</v>
      </c>
      <c r="B22" s="375"/>
      <c r="C22" s="375"/>
      <c r="D22" s="375"/>
      <c r="F22" s="403" t="s">
        <v>1048</v>
      </c>
      <c r="G22" s="403"/>
      <c r="H22" s="389"/>
    </row>
    <row r="23" spans="1:8" ht="15.65" x14ac:dyDescent="0.3">
      <c r="A23" s="375" t="s">
        <v>1049</v>
      </c>
      <c r="B23" s="376" t="e">
        <f>кадры!#REF!</f>
        <v>#REF!</v>
      </c>
      <c r="C23" s="1051" t="s">
        <v>1050</v>
      </c>
      <c r="D23" s="1051"/>
      <c r="E23" s="409" t="e">
        <f>кадры!#REF!</f>
        <v>#REF!</v>
      </c>
      <c r="F23" s="375"/>
      <c r="G23" s="373"/>
    </row>
    <row r="24" spans="1:8" ht="32.25" customHeight="1" x14ac:dyDescent="0.3">
      <c r="A24" s="413" t="s">
        <v>1066</v>
      </c>
      <c r="B24" s="1049" t="e">
        <f>кадры!#REF!</f>
        <v>#REF!</v>
      </c>
      <c r="C24" s="1049"/>
      <c r="D24" s="1049"/>
      <c r="E24" s="1049"/>
      <c r="F24" s="1049"/>
      <c r="G24" s="1049"/>
      <c r="H24" s="1049"/>
    </row>
    <row r="25" spans="1:8" ht="15.65" x14ac:dyDescent="0.3">
      <c r="A25" s="375" t="s">
        <v>1051</v>
      </c>
      <c r="B25" s="375"/>
      <c r="C25" s="938" t="e">
        <f>кадры!#REF!</f>
        <v>#REF!</v>
      </c>
      <c r="F25" s="391" t="s">
        <v>1052</v>
      </c>
      <c r="G25" s="405" t="e">
        <f>кадры!#REF!</f>
        <v>#REF!</v>
      </c>
      <c r="H25" s="389"/>
    </row>
    <row r="26" spans="1:8" ht="15.65" x14ac:dyDescent="0.3">
      <c r="A26" s="375"/>
      <c r="B26" s="375"/>
      <c r="C26" s="392"/>
      <c r="D26" s="391"/>
      <c r="E26" s="393"/>
      <c r="F26" s="393"/>
      <c r="G26" s="378"/>
    </row>
    <row r="27" spans="1:8" ht="15.65" x14ac:dyDescent="0.3">
      <c r="A27" s="375" t="s">
        <v>1053</v>
      </c>
      <c r="B27" s="375"/>
      <c r="C27" s="375"/>
      <c r="E27" s="409" t="e">
        <f>кадры!#REF!</f>
        <v>#REF!</v>
      </c>
      <c r="F27" s="394"/>
      <c r="G27" s="416" t="s">
        <v>1054</v>
      </c>
    </row>
    <row r="28" spans="1:8" ht="15.65" x14ac:dyDescent="0.3">
      <c r="A28" s="375" t="s">
        <v>1055</v>
      </c>
      <c r="B28" s="375"/>
      <c r="C28" s="375"/>
      <c r="E28" s="401" t="e">
        <f>кадры!#REF!</f>
        <v>#REF!</v>
      </c>
      <c r="F28" s="395"/>
      <c r="G28" s="416" t="s">
        <v>1056</v>
      </c>
    </row>
    <row r="29" spans="1:8" ht="15.65" x14ac:dyDescent="0.3">
      <c r="A29" s="375"/>
      <c r="B29" s="375"/>
      <c r="C29" s="375"/>
      <c r="E29" s="417"/>
      <c r="F29" s="418"/>
      <c r="G29" s="416"/>
    </row>
    <row r="30" spans="1:8" ht="15.65" x14ac:dyDescent="0.3">
      <c r="A30" s="375" t="s">
        <v>1057</v>
      </c>
      <c r="B30" s="375"/>
      <c r="C30" s="375"/>
      <c r="D30" s="407"/>
      <c r="E30" s="383" t="s">
        <v>842</v>
      </c>
      <c r="F30" s="383"/>
      <c r="G30" s="396"/>
    </row>
    <row r="31" spans="1:8" ht="15.65" x14ac:dyDescent="0.3">
      <c r="A31" s="375" t="s">
        <v>1065</v>
      </c>
      <c r="B31" s="375"/>
      <c r="C31" s="397"/>
      <c r="D31" s="408"/>
      <c r="E31" s="382"/>
      <c r="F31" s="386"/>
      <c r="G31" s="415"/>
    </row>
    <row r="32" spans="1:8" ht="10.65" customHeight="1" x14ac:dyDescent="0.3">
      <c r="A32" s="375"/>
      <c r="B32" s="375"/>
      <c r="C32" s="375"/>
      <c r="E32" s="412" t="s">
        <v>1926</v>
      </c>
      <c r="F32" s="375"/>
      <c r="G32" s="373"/>
    </row>
    <row r="33" spans="1:8" ht="15.65" x14ac:dyDescent="0.3">
      <c r="A33" s="375" t="s">
        <v>1058</v>
      </c>
      <c r="B33" s="375"/>
      <c r="C33" s="375"/>
      <c r="D33" s="375"/>
      <c r="E33" s="406"/>
      <c r="F33" s="414"/>
      <c r="G33" s="516"/>
      <c r="H33" s="112"/>
    </row>
    <row r="34" spans="1:8" ht="15.65" x14ac:dyDescent="0.3">
      <c r="A34" s="375"/>
      <c r="B34" s="375"/>
      <c r="C34" s="375"/>
      <c r="D34" s="375"/>
      <c r="E34" s="398"/>
      <c r="F34" s="399"/>
      <c r="G34" s="400"/>
      <c r="H34" s="112"/>
    </row>
    <row r="35" spans="1:8" ht="15.65" x14ac:dyDescent="0.3">
      <c r="A35" s="375" t="s">
        <v>1059</v>
      </c>
      <c r="B35" s="375"/>
      <c r="C35" s="664" t="e">
        <f>кадры!#REF!</f>
        <v>#REF!</v>
      </c>
      <c r="D35" s="388" t="e">
        <f>кадры!#REF!</f>
        <v>#REF!</v>
      </c>
      <c r="E35" s="411" t="s">
        <v>1060</v>
      </c>
      <c r="G35" s="402" t="e">
        <f>кадры!#REF!</f>
        <v>#REF!</v>
      </c>
      <c r="H35" s="112"/>
    </row>
    <row r="36" spans="1:8" ht="15.65" x14ac:dyDescent="0.3">
      <c r="A36" s="375" t="s">
        <v>1061</v>
      </c>
      <c r="B36" s="375"/>
      <c r="C36" s="375"/>
      <c r="D36" s="376"/>
      <c r="E36" s="375"/>
      <c r="F36" s="375"/>
      <c r="G36" s="373"/>
      <c r="H36" s="112"/>
    </row>
    <row r="37" spans="1:8" ht="15.65" x14ac:dyDescent="0.3">
      <c r="A37" s="375" t="s">
        <v>1062</v>
      </c>
      <c r="B37" s="375"/>
      <c r="C37" s="376">
        <v>0</v>
      </c>
      <c r="D37" s="375"/>
      <c r="E37" s="375"/>
      <c r="F37" s="375"/>
      <c r="G37" s="373"/>
    </row>
    <row r="38" spans="1:8" ht="15.65" x14ac:dyDescent="0.3">
      <c r="A38" s="375"/>
      <c r="B38" s="375"/>
      <c r="C38" s="375"/>
      <c r="D38" s="375"/>
      <c r="E38" s="375"/>
      <c r="F38" s="375"/>
      <c r="G38" s="373"/>
    </row>
  </sheetData>
  <mergeCells count="6">
    <mergeCell ref="B24:H24"/>
    <mergeCell ref="A1:H1"/>
    <mergeCell ref="C23:D23"/>
    <mergeCell ref="E20:G20"/>
    <mergeCell ref="C19:D19"/>
    <mergeCell ref="C9:E9"/>
  </mergeCells>
  <pageMargins left="0.31496062992125984" right="0.11811023622047245" top="0.15748031496062992" bottom="0.35433070866141736" header="0.31496062992125984" footer="0.31496062992125984"/>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
  <sheetViews>
    <sheetView topLeftCell="K1" workbookViewId="0">
      <selection activeCell="Q8" sqref="Q8"/>
    </sheetView>
  </sheetViews>
  <sheetFormatPr defaultColWidth="9.109375" defaultRowHeight="13.15" x14ac:dyDescent="0.25"/>
  <cols>
    <col min="1" max="1" width="6.5546875" style="506" hidden="1" customWidth="1"/>
    <col min="2" max="2" width="22.109375" style="506" hidden="1" customWidth="1"/>
    <col min="3" max="3" width="5.5546875" style="506" hidden="1" customWidth="1"/>
    <col min="4" max="4" width="6.5546875" style="506" hidden="1" customWidth="1"/>
    <col min="5" max="5" width="22.109375" style="506" hidden="1" customWidth="1"/>
    <col min="6" max="6" width="5.5546875" style="506" hidden="1" customWidth="1"/>
    <col min="7" max="7" width="6.5546875" style="506" hidden="1" customWidth="1"/>
    <col min="8" max="8" width="22.109375" style="506" hidden="1" customWidth="1"/>
    <col min="9" max="9" width="5.5546875" style="506" hidden="1" customWidth="1"/>
    <col min="10" max="10" width="0" style="506" hidden="1" customWidth="1"/>
    <col min="11" max="11" width="10.88671875" style="506" customWidth="1"/>
    <col min="12" max="14" width="9.6640625" style="506" customWidth="1"/>
    <col min="15" max="16384" width="9.109375" style="506"/>
  </cols>
  <sheetData>
    <row r="1" spans="1:14" ht="30.05" x14ac:dyDescent="0.25">
      <c r="A1" s="505" t="s">
        <v>984</v>
      </c>
      <c r="B1" s="505" t="s">
        <v>1251</v>
      </c>
      <c r="C1" s="505"/>
      <c r="D1" s="505" t="s">
        <v>984</v>
      </c>
      <c r="E1" s="505" t="s">
        <v>1251</v>
      </c>
      <c r="F1" s="505"/>
      <c r="G1" s="505" t="s">
        <v>984</v>
      </c>
      <c r="H1" s="505" t="s">
        <v>1251</v>
      </c>
      <c r="I1" s="505"/>
      <c r="K1" s="507" t="s">
        <v>1581</v>
      </c>
      <c r="L1" s="508" t="s">
        <v>1584</v>
      </c>
      <c r="M1" s="507" t="s">
        <v>1582</v>
      </c>
      <c r="N1" s="507" t="s">
        <v>1583</v>
      </c>
    </row>
    <row r="2" spans="1:14" ht="15.05" x14ac:dyDescent="0.25">
      <c r="A2" s="505">
        <v>1</v>
      </c>
      <c r="B2" s="505"/>
      <c r="C2" s="505"/>
      <c r="D2" s="505">
        <v>31</v>
      </c>
      <c r="E2" s="505"/>
      <c r="F2" s="505"/>
      <c r="G2" s="505">
        <v>61</v>
      </c>
      <c r="H2" s="505"/>
      <c r="I2" s="505"/>
      <c r="K2" s="509" t="s">
        <v>3</v>
      </c>
      <c r="L2" s="510">
        <v>11066</v>
      </c>
      <c r="M2" s="511">
        <f>L2*1.2</f>
        <v>13279.199999999999</v>
      </c>
      <c r="N2" s="511">
        <f>L2*1.3</f>
        <v>14385.800000000001</v>
      </c>
    </row>
    <row r="3" spans="1:14" ht="15.05" x14ac:dyDescent="0.25">
      <c r="A3" s="505">
        <f>A2+1</f>
        <v>2</v>
      </c>
      <c r="B3" s="505"/>
      <c r="C3" s="505"/>
      <c r="D3" s="505">
        <f>D2+1</f>
        <v>32</v>
      </c>
      <c r="E3" s="505"/>
      <c r="F3" s="505"/>
      <c r="G3" s="505">
        <f>G2+1</f>
        <v>62</v>
      </c>
      <c r="H3" s="505"/>
      <c r="I3" s="505"/>
      <c r="K3" s="509" t="s">
        <v>31</v>
      </c>
      <c r="L3" s="510">
        <v>10259</v>
      </c>
      <c r="M3" s="511">
        <f>L3*1.2</f>
        <v>12310.8</v>
      </c>
      <c r="N3" s="511">
        <f>L3*1.3</f>
        <v>13336.7</v>
      </c>
    </row>
    <row r="4" spans="1:14" ht="15.05" x14ac:dyDescent="0.25">
      <c r="A4" s="505">
        <f t="shared" ref="A4:A31" si="0">A3+1</f>
        <v>3</v>
      </c>
      <c r="B4" s="505"/>
      <c r="C4" s="505"/>
      <c r="D4" s="505">
        <f t="shared" ref="D4:D31" si="1">D3+1</f>
        <v>33</v>
      </c>
      <c r="E4" s="505"/>
      <c r="F4" s="505"/>
      <c r="G4" s="505">
        <f t="shared" ref="G4:G31" si="2">G3+1</f>
        <v>63</v>
      </c>
      <c r="H4" s="505"/>
      <c r="I4" s="505"/>
      <c r="K4" s="509" t="s">
        <v>339</v>
      </c>
      <c r="L4" s="510">
        <v>8853</v>
      </c>
      <c r="M4" s="511">
        <f>L4*1.2</f>
        <v>10623.6</v>
      </c>
      <c r="N4" s="511">
        <f>L4*1.3</f>
        <v>11508.9</v>
      </c>
    </row>
    <row r="5" spans="1:14" ht="15.05" x14ac:dyDescent="0.25">
      <c r="A5" s="505">
        <f t="shared" si="0"/>
        <v>4</v>
      </c>
      <c r="B5" s="505"/>
      <c r="C5" s="505"/>
      <c r="D5" s="505">
        <f t="shared" si="1"/>
        <v>34</v>
      </c>
      <c r="E5" s="505"/>
      <c r="F5" s="505"/>
      <c r="G5" s="505">
        <f t="shared" si="2"/>
        <v>64</v>
      </c>
      <c r="H5" s="505"/>
      <c r="I5" s="505"/>
      <c r="K5" s="509" t="s">
        <v>342</v>
      </c>
      <c r="L5" s="510">
        <v>8045</v>
      </c>
      <c r="M5" s="511">
        <f>L5*1.2</f>
        <v>9654</v>
      </c>
      <c r="N5" s="511">
        <f>L5*1.3</f>
        <v>10458.5</v>
      </c>
    </row>
    <row r="6" spans="1:14" x14ac:dyDescent="0.25">
      <c r="A6" s="505">
        <f t="shared" si="0"/>
        <v>5</v>
      </c>
      <c r="B6" s="505"/>
      <c r="C6" s="505"/>
      <c r="D6" s="505">
        <f t="shared" si="1"/>
        <v>35</v>
      </c>
      <c r="E6" s="505"/>
      <c r="F6" s="505"/>
      <c r="G6" s="505">
        <f t="shared" si="2"/>
        <v>65</v>
      </c>
      <c r="H6" s="505"/>
      <c r="I6" s="505"/>
    </row>
    <row r="7" spans="1:14" x14ac:dyDescent="0.25">
      <c r="A7" s="505">
        <f t="shared" si="0"/>
        <v>6</v>
      </c>
      <c r="B7" s="505"/>
      <c r="C7" s="505"/>
      <c r="D7" s="505">
        <f t="shared" si="1"/>
        <v>36</v>
      </c>
      <c r="E7" s="505"/>
      <c r="F7" s="505"/>
      <c r="G7" s="505">
        <f t="shared" si="2"/>
        <v>66</v>
      </c>
      <c r="H7" s="505"/>
      <c r="I7" s="505"/>
    </row>
    <row r="8" spans="1:14" x14ac:dyDescent="0.25">
      <c r="A8" s="505">
        <f t="shared" si="0"/>
        <v>7</v>
      </c>
      <c r="B8" s="505"/>
      <c r="C8" s="505"/>
      <c r="D8" s="505">
        <f t="shared" si="1"/>
        <v>37</v>
      </c>
      <c r="E8" s="505"/>
      <c r="F8" s="505"/>
      <c r="G8" s="505">
        <f t="shared" si="2"/>
        <v>67</v>
      </c>
      <c r="H8" s="505"/>
      <c r="I8" s="505"/>
    </row>
    <row r="9" spans="1:14" x14ac:dyDescent="0.25">
      <c r="A9" s="505">
        <f t="shared" si="0"/>
        <v>8</v>
      </c>
      <c r="B9" s="505"/>
      <c r="C9" s="505"/>
      <c r="D9" s="505">
        <f t="shared" si="1"/>
        <v>38</v>
      </c>
      <c r="E9" s="505"/>
      <c r="F9" s="505"/>
      <c r="G9" s="505">
        <f t="shared" si="2"/>
        <v>68</v>
      </c>
      <c r="H9" s="505"/>
      <c r="I9" s="505"/>
    </row>
    <row r="10" spans="1:14" x14ac:dyDescent="0.25">
      <c r="A10" s="505">
        <f t="shared" si="0"/>
        <v>9</v>
      </c>
      <c r="B10" s="505"/>
      <c r="C10" s="505"/>
      <c r="D10" s="505">
        <f t="shared" si="1"/>
        <v>39</v>
      </c>
      <c r="E10" s="505"/>
      <c r="F10" s="505"/>
      <c r="G10" s="505">
        <f t="shared" si="2"/>
        <v>69</v>
      </c>
      <c r="H10" s="505"/>
      <c r="I10" s="505"/>
    </row>
    <row r="11" spans="1:14" x14ac:dyDescent="0.25">
      <c r="A11" s="505">
        <f t="shared" si="0"/>
        <v>10</v>
      </c>
      <c r="B11" s="505"/>
      <c r="C11" s="505"/>
      <c r="D11" s="505">
        <f t="shared" si="1"/>
        <v>40</v>
      </c>
      <c r="E11" s="505"/>
      <c r="F11" s="505"/>
      <c r="G11" s="505">
        <f t="shared" si="2"/>
        <v>70</v>
      </c>
      <c r="H11" s="505"/>
      <c r="I11" s="505"/>
    </row>
    <row r="12" spans="1:14" x14ac:dyDescent="0.25">
      <c r="A12" s="505">
        <f t="shared" si="0"/>
        <v>11</v>
      </c>
      <c r="B12" s="505"/>
      <c r="C12" s="505"/>
      <c r="D12" s="505">
        <f t="shared" si="1"/>
        <v>41</v>
      </c>
      <c r="E12" s="505"/>
      <c r="F12" s="505"/>
      <c r="G12" s="505">
        <f t="shared" si="2"/>
        <v>71</v>
      </c>
      <c r="H12" s="505"/>
      <c r="I12" s="505"/>
    </row>
    <row r="13" spans="1:14" x14ac:dyDescent="0.25">
      <c r="A13" s="505">
        <f t="shared" si="0"/>
        <v>12</v>
      </c>
      <c r="B13" s="505"/>
      <c r="C13" s="505"/>
      <c r="D13" s="505">
        <f t="shared" si="1"/>
        <v>42</v>
      </c>
      <c r="E13" s="505"/>
      <c r="F13" s="505"/>
      <c r="G13" s="505">
        <f t="shared" si="2"/>
        <v>72</v>
      </c>
      <c r="H13" s="505"/>
      <c r="I13" s="505"/>
    </row>
    <row r="14" spans="1:14" ht="30.05" x14ac:dyDescent="0.25">
      <c r="A14" s="505">
        <f t="shared" si="0"/>
        <v>13</v>
      </c>
      <c r="B14" s="505"/>
      <c r="C14" s="505"/>
      <c r="D14" s="505">
        <f t="shared" si="1"/>
        <v>43</v>
      </c>
      <c r="E14" s="505"/>
      <c r="F14" s="505"/>
      <c r="G14" s="505">
        <f t="shared" si="2"/>
        <v>73</v>
      </c>
      <c r="H14" s="505"/>
      <c r="I14" s="505"/>
      <c r="K14" s="507" t="s">
        <v>1581</v>
      </c>
      <c r="L14" s="508" t="s">
        <v>1584</v>
      </c>
      <c r="M14" s="507" t="s">
        <v>1582</v>
      </c>
      <c r="N14" s="507" t="s">
        <v>1583</v>
      </c>
    </row>
    <row r="15" spans="1:14" ht="15.05" x14ac:dyDescent="0.25">
      <c r="A15" s="505">
        <f t="shared" si="0"/>
        <v>14</v>
      </c>
      <c r="B15" s="505"/>
      <c r="C15" s="505"/>
      <c r="D15" s="505">
        <f t="shared" si="1"/>
        <v>44</v>
      </c>
      <c r="E15" s="505"/>
      <c r="F15" s="505"/>
      <c r="G15" s="505">
        <f t="shared" si="2"/>
        <v>74</v>
      </c>
      <c r="H15" s="505"/>
      <c r="I15" s="505"/>
      <c r="K15" s="509" t="s">
        <v>3</v>
      </c>
      <c r="L15" s="510">
        <v>11066</v>
      </c>
      <c r="M15" s="511">
        <f>L15*1.2</f>
        <v>13279.199999999999</v>
      </c>
      <c r="N15" s="511">
        <f>L15*1.3</f>
        <v>14385.800000000001</v>
      </c>
    </row>
    <row r="16" spans="1:14" ht="15.05" x14ac:dyDescent="0.25">
      <c r="A16" s="505">
        <f t="shared" si="0"/>
        <v>15</v>
      </c>
      <c r="B16" s="505"/>
      <c r="C16" s="505"/>
      <c r="D16" s="505">
        <f t="shared" si="1"/>
        <v>45</v>
      </c>
      <c r="E16" s="505"/>
      <c r="F16" s="505"/>
      <c r="G16" s="505">
        <f t="shared" si="2"/>
        <v>75</v>
      </c>
      <c r="H16" s="505"/>
      <c r="I16" s="505"/>
      <c r="K16" s="509" t="s">
        <v>31</v>
      </c>
      <c r="L16" s="510">
        <v>10259</v>
      </c>
      <c r="M16" s="511">
        <f>L16*1.2</f>
        <v>12310.8</v>
      </c>
      <c r="N16" s="511">
        <f>L16*1.3</f>
        <v>13336.7</v>
      </c>
    </row>
    <row r="17" spans="1:14" ht="15.05" x14ac:dyDescent="0.25">
      <c r="A17" s="505">
        <f t="shared" si="0"/>
        <v>16</v>
      </c>
      <c r="B17" s="505"/>
      <c r="C17" s="505"/>
      <c r="D17" s="505">
        <f t="shared" si="1"/>
        <v>46</v>
      </c>
      <c r="E17" s="505"/>
      <c r="F17" s="505"/>
      <c r="G17" s="505">
        <f t="shared" si="2"/>
        <v>76</v>
      </c>
      <c r="H17" s="505"/>
      <c r="I17" s="505"/>
      <c r="K17" s="509" t="s">
        <v>339</v>
      </c>
      <c r="L17" s="510">
        <v>8853</v>
      </c>
      <c r="M17" s="511">
        <f>L17*1.2</f>
        <v>10623.6</v>
      </c>
      <c r="N17" s="511">
        <f>L17*1.3</f>
        <v>11508.9</v>
      </c>
    </row>
    <row r="18" spans="1:14" ht="15.05" x14ac:dyDescent="0.25">
      <c r="A18" s="505">
        <f t="shared" si="0"/>
        <v>17</v>
      </c>
      <c r="B18" s="505"/>
      <c r="C18" s="505"/>
      <c r="D18" s="505">
        <f t="shared" si="1"/>
        <v>47</v>
      </c>
      <c r="E18" s="505"/>
      <c r="F18" s="505"/>
      <c r="G18" s="505">
        <f t="shared" si="2"/>
        <v>77</v>
      </c>
      <c r="H18" s="505"/>
      <c r="I18" s="505"/>
      <c r="K18" s="509" t="s">
        <v>342</v>
      </c>
      <c r="L18" s="510">
        <v>8045</v>
      </c>
      <c r="M18" s="511">
        <f>L18*1.2</f>
        <v>9654</v>
      </c>
      <c r="N18" s="511">
        <f>L18*1.3</f>
        <v>10458.5</v>
      </c>
    </row>
    <row r="19" spans="1:14" x14ac:dyDescent="0.25">
      <c r="A19" s="505">
        <f t="shared" si="0"/>
        <v>18</v>
      </c>
      <c r="B19" s="505"/>
      <c r="C19" s="505"/>
      <c r="D19" s="505">
        <f t="shared" si="1"/>
        <v>48</v>
      </c>
      <c r="E19" s="505"/>
      <c r="F19" s="505"/>
      <c r="G19" s="505">
        <f t="shared" si="2"/>
        <v>78</v>
      </c>
      <c r="H19" s="505"/>
      <c r="I19" s="505"/>
    </row>
    <row r="20" spans="1:14" x14ac:dyDescent="0.25">
      <c r="A20" s="505">
        <f t="shared" si="0"/>
        <v>19</v>
      </c>
      <c r="B20" s="505"/>
      <c r="C20" s="505"/>
      <c r="D20" s="505">
        <f t="shared" si="1"/>
        <v>49</v>
      </c>
      <c r="E20" s="505"/>
      <c r="F20" s="505"/>
      <c r="G20" s="505">
        <f t="shared" si="2"/>
        <v>79</v>
      </c>
      <c r="H20" s="505"/>
      <c r="I20" s="505"/>
    </row>
    <row r="21" spans="1:14" x14ac:dyDescent="0.25">
      <c r="A21" s="505">
        <f t="shared" si="0"/>
        <v>20</v>
      </c>
      <c r="B21" s="505"/>
      <c r="C21" s="505"/>
      <c r="D21" s="505">
        <f t="shared" si="1"/>
        <v>50</v>
      </c>
      <c r="E21" s="505"/>
      <c r="F21" s="505"/>
      <c r="G21" s="505">
        <f t="shared" si="2"/>
        <v>80</v>
      </c>
      <c r="H21" s="505"/>
      <c r="I21" s="505"/>
    </row>
    <row r="22" spans="1:14" x14ac:dyDescent="0.25">
      <c r="A22" s="505">
        <f t="shared" si="0"/>
        <v>21</v>
      </c>
      <c r="B22" s="505"/>
      <c r="C22" s="505"/>
      <c r="D22" s="505">
        <f t="shared" si="1"/>
        <v>51</v>
      </c>
      <c r="E22" s="505"/>
      <c r="F22" s="505"/>
      <c r="G22" s="505">
        <f t="shared" si="2"/>
        <v>81</v>
      </c>
      <c r="H22" s="505"/>
      <c r="I22" s="505"/>
    </row>
    <row r="23" spans="1:14" x14ac:dyDescent="0.25">
      <c r="A23" s="505">
        <f t="shared" si="0"/>
        <v>22</v>
      </c>
      <c r="B23" s="505"/>
      <c r="C23" s="505"/>
      <c r="D23" s="505">
        <f t="shared" si="1"/>
        <v>52</v>
      </c>
      <c r="E23" s="505"/>
      <c r="F23" s="505"/>
      <c r="G23" s="505">
        <f t="shared" si="2"/>
        <v>82</v>
      </c>
      <c r="H23" s="505"/>
      <c r="I23" s="505"/>
    </row>
    <row r="24" spans="1:14" x14ac:dyDescent="0.25">
      <c r="A24" s="505">
        <f t="shared" si="0"/>
        <v>23</v>
      </c>
      <c r="B24" s="505"/>
      <c r="C24" s="505"/>
      <c r="D24" s="505">
        <f t="shared" si="1"/>
        <v>53</v>
      </c>
      <c r="E24" s="505"/>
      <c r="F24" s="505"/>
      <c r="G24" s="505">
        <f t="shared" si="2"/>
        <v>83</v>
      </c>
      <c r="H24" s="505"/>
      <c r="I24" s="505"/>
    </row>
    <row r="25" spans="1:14" x14ac:dyDescent="0.25">
      <c r="A25" s="505">
        <f t="shared" si="0"/>
        <v>24</v>
      </c>
      <c r="B25" s="505"/>
      <c r="C25" s="505"/>
      <c r="D25" s="505">
        <f t="shared" si="1"/>
        <v>54</v>
      </c>
      <c r="E25" s="505"/>
      <c r="F25" s="505"/>
      <c r="G25" s="505">
        <f t="shared" si="2"/>
        <v>84</v>
      </c>
      <c r="H25" s="505"/>
      <c r="I25" s="505"/>
    </row>
    <row r="26" spans="1:14" x14ac:dyDescent="0.25">
      <c r="A26" s="505">
        <f t="shared" si="0"/>
        <v>25</v>
      </c>
      <c r="B26" s="505"/>
      <c r="C26" s="505"/>
      <c r="D26" s="505">
        <f t="shared" si="1"/>
        <v>55</v>
      </c>
      <c r="E26" s="505"/>
      <c r="F26" s="505"/>
      <c r="G26" s="505">
        <f t="shared" si="2"/>
        <v>85</v>
      </c>
      <c r="H26" s="505"/>
      <c r="I26" s="505"/>
    </row>
    <row r="27" spans="1:14" x14ac:dyDescent="0.25">
      <c r="A27" s="505">
        <f t="shared" si="0"/>
        <v>26</v>
      </c>
      <c r="B27" s="505"/>
      <c r="C27" s="505"/>
      <c r="D27" s="505">
        <f t="shared" si="1"/>
        <v>56</v>
      </c>
      <c r="E27" s="505"/>
      <c r="F27" s="505"/>
      <c r="G27" s="505">
        <f t="shared" si="2"/>
        <v>86</v>
      </c>
      <c r="H27" s="505"/>
      <c r="I27" s="505"/>
    </row>
    <row r="28" spans="1:14" x14ac:dyDescent="0.25">
      <c r="A28" s="505">
        <f t="shared" si="0"/>
        <v>27</v>
      </c>
      <c r="B28" s="505"/>
      <c r="C28" s="505"/>
      <c r="D28" s="505">
        <f t="shared" si="1"/>
        <v>57</v>
      </c>
      <c r="E28" s="505"/>
      <c r="F28" s="505"/>
      <c r="G28" s="505">
        <f t="shared" si="2"/>
        <v>87</v>
      </c>
      <c r="H28" s="505"/>
      <c r="I28" s="505"/>
    </row>
    <row r="29" spans="1:14" x14ac:dyDescent="0.25">
      <c r="A29" s="505">
        <f t="shared" si="0"/>
        <v>28</v>
      </c>
      <c r="B29" s="505"/>
      <c r="C29" s="505"/>
      <c r="D29" s="505">
        <f t="shared" si="1"/>
        <v>58</v>
      </c>
      <c r="E29" s="505"/>
      <c r="F29" s="505"/>
      <c r="G29" s="505">
        <f t="shared" si="2"/>
        <v>88</v>
      </c>
      <c r="H29" s="505"/>
      <c r="I29" s="505"/>
    </row>
    <row r="30" spans="1:14" x14ac:dyDescent="0.25">
      <c r="A30" s="505">
        <f t="shared" si="0"/>
        <v>29</v>
      </c>
      <c r="B30" s="505"/>
      <c r="C30" s="505"/>
      <c r="D30" s="505">
        <f t="shared" si="1"/>
        <v>59</v>
      </c>
      <c r="E30" s="505"/>
      <c r="F30" s="505"/>
      <c r="G30" s="505">
        <f t="shared" si="2"/>
        <v>89</v>
      </c>
      <c r="H30" s="505"/>
      <c r="I30" s="505"/>
    </row>
    <row r="31" spans="1:14" x14ac:dyDescent="0.25">
      <c r="A31" s="505">
        <f t="shared" si="0"/>
        <v>30</v>
      </c>
      <c r="B31" s="505"/>
      <c r="C31" s="505"/>
      <c r="D31" s="505">
        <f t="shared" si="1"/>
        <v>60</v>
      </c>
      <c r="E31" s="505"/>
      <c r="F31" s="505"/>
      <c r="G31" s="505">
        <f t="shared" si="2"/>
        <v>90</v>
      </c>
      <c r="H31" s="505"/>
      <c r="I31" s="505"/>
    </row>
  </sheetData>
  <pageMargins left="0.39370078740157483" right="0.39370078740157483" top="0.39370078740157483" bottom="0.39370078740157483" header="0.31496062992125984" footer="0.31496062992125984"/>
  <pageSetup paperSize="9" fitToHeight="2"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E10" sqref="E10"/>
    </sheetView>
  </sheetViews>
  <sheetFormatPr defaultColWidth="9.109375" defaultRowHeight="15.05" x14ac:dyDescent="0.3"/>
  <cols>
    <col min="1" max="1" width="9.109375" style="47"/>
    <col min="2" max="2" width="12" style="47" customWidth="1"/>
    <col min="3" max="3" width="10.6640625" style="47" bestFit="1" customWidth="1"/>
    <col min="4" max="4" width="9.5546875" style="47" bestFit="1" customWidth="1"/>
    <col min="5" max="5" width="7.88671875" style="47" bestFit="1" customWidth="1"/>
    <col min="6" max="6" width="21.33203125" style="464" customWidth="1"/>
    <col min="7" max="16384" width="9.109375" style="47"/>
  </cols>
  <sheetData>
    <row r="1" spans="1:6" ht="18.2" x14ac:dyDescent="0.3">
      <c r="A1" s="465"/>
      <c r="B1" s="465" t="s">
        <v>1498</v>
      </c>
      <c r="C1" s="465" t="s">
        <v>1499</v>
      </c>
      <c r="D1" s="465" t="s">
        <v>1500</v>
      </c>
      <c r="E1" s="465" t="s">
        <v>366</v>
      </c>
      <c r="F1" s="466" t="s">
        <v>1502</v>
      </c>
    </row>
    <row r="2" spans="1:6" ht="18.2" x14ac:dyDescent="0.3">
      <c r="A2" s="465" t="s">
        <v>1494</v>
      </c>
      <c r="B2" s="465">
        <v>8</v>
      </c>
      <c r="C2" s="465">
        <v>0</v>
      </c>
      <c r="D2" s="465">
        <v>0</v>
      </c>
      <c r="E2" s="465">
        <f t="shared" ref="E2:E7" si="0">SUM(B2:D2)</f>
        <v>8</v>
      </c>
      <c r="F2" s="467"/>
    </row>
    <row r="3" spans="1:6" ht="18.2" x14ac:dyDescent="0.3">
      <c r="A3" s="465" t="s">
        <v>1495</v>
      </c>
      <c r="B3" s="465">
        <v>3</v>
      </c>
      <c r="C3" s="465">
        <v>1</v>
      </c>
      <c r="D3" s="465">
        <v>0</v>
      </c>
      <c r="E3" s="465">
        <f t="shared" si="0"/>
        <v>4</v>
      </c>
      <c r="F3" s="467" t="s">
        <v>1761</v>
      </c>
    </row>
    <row r="4" spans="1:6" ht="18.2" x14ac:dyDescent="0.3">
      <c r="A4" s="465" t="s">
        <v>473</v>
      </c>
      <c r="B4" s="465">
        <v>13</v>
      </c>
      <c r="C4" s="465">
        <v>1</v>
      </c>
      <c r="D4" s="465">
        <v>0</v>
      </c>
      <c r="E4" s="465">
        <f t="shared" si="0"/>
        <v>14</v>
      </c>
      <c r="F4" s="467" t="s">
        <v>1760</v>
      </c>
    </row>
    <row r="5" spans="1:6" ht="18.2" x14ac:dyDescent="0.3">
      <c r="A5" s="465" t="s">
        <v>1496</v>
      </c>
      <c r="B5" s="465">
        <v>29</v>
      </c>
      <c r="C5" s="465">
        <v>1</v>
      </c>
      <c r="D5" s="465">
        <v>0</v>
      </c>
      <c r="E5" s="465">
        <f t="shared" si="0"/>
        <v>30</v>
      </c>
      <c r="F5" s="467" t="s">
        <v>1759</v>
      </c>
    </row>
    <row r="6" spans="1:6" ht="36.35" x14ac:dyDescent="0.3">
      <c r="A6" s="465" t="s">
        <v>1497</v>
      </c>
      <c r="B6" s="465">
        <v>14</v>
      </c>
      <c r="C6" s="465">
        <v>2</v>
      </c>
      <c r="D6" s="465">
        <v>1</v>
      </c>
      <c r="E6" s="465">
        <f t="shared" si="0"/>
        <v>17</v>
      </c>
      <c r="F6" s="467" t="s">
        <v>1501</v>
      </c>
    </row>
    <row r="7" spans="1:6" s="463" customFormat="1" ht="18.2" x14ac:dyDescent="0.3">
      <c r="A7" s="468" t="s">
        <v>366</v>
      </c>
      <c r="B7" s="468">
        <f>SUM(B2:B6)</f>
        <v>67</v>
      </c>
      <c r="C7" s="468">
        <f>SUM(C2:C6)</f>
        <v>5</v>
      </c>
      <c r="D7" s="468">
        <f>SUM(D2:D6)</f>
        <v>1</v>
      </c>
      <c r="E7" s="469">
        <f t="shared" si="0"/>
        <v>73</v>
      </c>
      <c r="F7" s="470"/>
    </row>
  </sheetData>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view="pageBreakPreview" zoomScale="106" zoomScaleNormal="100" zoomScaleSheetLayoutView="106" workbookViewId="0">
      <selection activeCell="AM20" sqref="AM20"/>
    </sheetView>
  </sheetViews>
  <sheetFormatPr defaultRowHeight="12.55" x14ac:dyDescent="0.2"/>
  <cols>
    <col min="1" max="22" width="2.6640625" style="695" customWidth="1"/>
    <col min="23" max="23" width="2.6640625" style="719" customWidth="1"/>
    <col min="24" max="24" width="2.6640625" style="695" customWidth="1"/>
    <col min="25" max="25" width="2.6640625" style="719" customWidth="1"/>
    <col min="26" max="27" width="2.6640625" style="695" customWidth="1"/>
    <col min="28" max="28" width="2.44140625" style="695" customWidth="1"/>
    <col min="29" max="32" width="2.6640625" style="695" customWidth="1"/>
    <col min="33" max="33" width="2.88671875" style="695" customWidth="1"/>
    <col min="34" max="254" width="9.109375" style="695"/>
    <col min="255" max="261" width="2.6640625" style="695" customWidth="1"/>
    <col min="262" max="262" width="1" style="695" customWidth="1"/>
    <col min="263" max="263" width="3.5546875" style="695" customWidth="1"/>
    <col min="264" max="264" width="3.109375" style="695" customWidth="1"/>
    <col min="265" max="265" width="1.6640625" style="695" customWidth="1"/>
    <col min="266" max="266" width="2.5546875" style="695" customWidth="1"/>
    <col min="267" max="267" width="1.88671875" style="695" customWidth="1"/>
    <col min="268" max="268" width="2.6640625" style="695" customWidth="1"/>
    <col min="269" max="269" width="1.5546875" style="695" bestFit="1" customWidth="1"/>
    <col min="270" max="270" width="1.33203125" style="695" customWidth="1"/>
    <col min="271" max="271" width="2.6640625" style="695" customWidth="1"/>
    <col min="272" max="273" width="3.44140625" style="695" customWidth="1"/>
    <col min="274" max="274" width="0.88671875" style="695" customWidth="1"/>
    <col min="275" max="275" width="2.44140625" style="695" customWidth="1"/>
    <col min="276" max="277" width="2.6640625" style="695" customWidth="1"/>
    <col min="278" max="278" width="1.5546875" style="695" customWidth="1"/>
    <col min="279" max="280" width="1.5546875" style="695" bestFit="1" customWidth="1"/>
    <col min="281" max="281" width="2.88671875" style="695" customWidth="1"/>
    <col min="282" max="282" width="0.88671875" style="695" customWidth="1"/>
    <col min="283" max="283" width="4.6640625" style="695" customWidth="1"/>
    <col min="284" max="284" width="2.6640625" style="695" customWidth="1"/>
    <col min="285" max="285" width="3" style="695" bestFit="1" customWidth="1"/>
    <col min="286" max="289" width="2.6640625" style="695" customWidth="1"/>
    <col min="290" max="510" width="9.109375" style="695"/>
    <col min="511" max="517" width="2.6640625" style="695" customWidth="1"/>
    <col min="518" max="518" width="1" style="695" customWidth="1"/>
    <col min="519" max="519" width="3.5546875" style="695" customWidth="1"/>
    <col min="520" max="520" width="3.109375" style="695" customWidth="1"/>
    <col min="521" max="521" width="1.6640625" style="695" customWidth="1"/>
    <col min="522" max="522" width="2.5546875" style="695" customWidth="1"/>
    <col min="523" max="523" width="1.88671875" style="695" customWidth="1"/>
    <col min="524" max="524" width="2.6640625" style="695" customWidth="1"/>
    <col min="525" max="525" width="1.5546875" style="695" bestFit="1" customWidth="1"/>
    <col min="526" max="526" width="1.33203125" style="695" customWidth="1"/>
    <col min="527" max="527" width="2.6640625" style="695" customWidth="1"/>
    <col min="528" max="529" width="3.44140625" style="695" customWidth="1"/>
    <col min="530" max="530" width="0.88671875" style="695" customWidth="1"/>
    <col min="531" max="531" width="2.44140625" style="695" customWidth="1"/>
    <col min="532" max="533" width="2.6640625" style="695" customWidth="1"/>
    <col min="534" max="534" width="1.5546875" style="695" customWidth="1"/>
    <col min="535" max="536" width="1.5546875" style="695" bestFit="1" customWidth="1"/>
    <col min="537" max="537" width="2.88671875" style="695" customWidth="1"/>
    <col min="538" max="538" width="0.88671875" style="695" customWidth="1"/>
    <col min="539" max="539" width="4.6640625" style="695" customWidth="1"/>
    <col min="540" max="540" width="2.6640625" style="695" customWidth="1"/>
    <col min="541" max="541" width="3" style="695" bestFit="1" customWidth="1"/>
    <col min="542" max="545" width="2.6640625" style="695" customWidth="1"/>
    <col min="546" max="766" width="9.109375" style="695"/>
    <col min="767" max="773" width="2.6640625" style="695" customWidth="1"/>
    <col min="774" max="774" width="1" style="695" customWidth="1"/>
    <col min="775" max="775" width="3.5546875" style="695" customWidth="1"/>
    <col min="776" max="776" width="3.109375" style="695" customWidth="1"/>
    <col min="777" max="777" width="1.6640625" style="695" customWidth="1"/>
    <col min="778" max="778" width="2.5546875" style="695" customWidth="1"/>
    <col min="779" max="779" width="1.88671875" style="695" customWidth="1"/>
    <col min="780" max="780" width="2.6640625" style="695" customWidth="1"/>
    <col min="781" max="781" width="1.5546875" style="695" bestFit="1" customWidth="1"/>
    <col min="782" max="782" width="1.33203125" style="695" customWidth="1"/>
    <col min="783" max="783" width="2.6640625" style="695" customWidth="1"/>
    <col min="784" max="785" width="3.44140625" style="695" customWidth="1"/>
    <col min="786" max="786" width="0.88671875" style="695" customWidth="1"/>
    <col min="787" max="787" width="2.44140625" style="695" customWidth="1"/>
    <col min="788" max="789" width="2.6640625" style="695" customWidth="1"/>
    <col min="790" max="790" width="1.5546875" style="695" customWidth="1"/>
    <col min="791" max="792" width="1.5546875" style="695" bestFit="1" customWidth="1"/>
    <col min="793" max="793" width="2.88671875" style="695" customWidth="1"/>
    <col min="794" max="794" width="0.88671875" style="695" customWidth="1"/>
    <col min="795" max="795" width="4.6640625" style="695" customWidth="1"/>
    <col min="796" max="796" width="2.6640625" style="695" customWidth="1"/>
    <col min="797" max="797" width="3" style="695" bestFit="1" customWidth="1"/>
    <col min="798" max="801" width="2.6640625" style="695" customWidth="1"/>
    <col min="802" max="1022" width="9.109375" style="695"/>
    <col min="1023" max="1029" width="2.6640625" style="695" customWidth="1"/>
    <col min="1030" max="1030" width="1" style="695" customWidth="1"/>
    <col min="1031" max="1031" width="3.5546875" style="695" customWidth="1"/>
    <col min="1032" max="1032" width="3.109375" style="695" customWidth="1"/>
    <col min="1033" max="1033" width="1.6640625" style="695" customWidth="1"/>
    <col min="1034" max="1034" width="2.5546875" style="695" customWidth="1"/>
    <col min="1035" max="1035" width="1.88671875" style="695" customWidth="1"/>
    <col min="1036" max="1036" width="2.6640625" style="695" customWidth="1"/>
    <col min="1037" max="1037" width="1.5546875" style="695" bestFit="1" customWidth="1"/>
    <col min="1038" max="1038" width="1.33203125" style="695" customWidth="1"/>
    <col min="1039" max="1039" width="2.6640625" style="695" customWidth="1"/>
    <col min="1040" max="1041" width="3.44140625" style="695" customWidth="1"/>
    <col min="1042" max="1042" width="0.88671875" style="695" customWidth="1"/>
    <col min="1043" max="1043" width="2.44140625" style="695" customWidth="1"/>
    <col min="1044" max="1045" width="2.6640625" style="695" customWidth="1"/>
    <col min="1046" max="1046" width="1.5546875" style="695" customWidth="1"/>
    <col min="1047" max="1048" width="1.5546875" style="695" bestFit="1" customWidth="1"/>
    <col min="1049" max="1049" width="2.88671875" style="695" customWidth="1"/>
    <col min="1050" max="1050" width="0.88671875" style="695" customWidth="1"/>
    <col min="1051" max="1051" width="4.6640625" style="695" customWidth="1"/>
    <col min="1052" max="1052" width="2.6640625" style="695" customWidth="1"/>
    <col min="1053" max="1053" width="3" style="695" bestFit="1" customWidth="1"/>
    <col min="1054" max="1057" width="2.6640625" style="695" customWidth="1"/>
    <col min="1058" max="1278" width="9.109375" style="695"/>
    <col min="1279" max="1285" width="2.6640625" style="695" customWidth="1"/>
    <col min="1286" max="1286" width="1" style="695" customWidth="1"/>
    <col min="1287" max="1287" width="3.5546875" style="695" customWidth="1"/>
    <col min="1288" max="1288" width="3.109375" style="695" customWidth="1"/>
    <col min="1289" max="1289" width="1.6640625" style="695" customWidth="1"/>
    <col min="1290" max="1290" width="2.5546875" style="695" customWidth="1"/>
    <col min="1291" max="1291" width="1.88671875" style="695" customWidth="1"/>
    <col min="1292" max="1292" width="2.6640625" style="695" customWidth="1"/>
    <col min="1293" max="1293" width="1.5546875" style="695" bestFit="1" customWidth="1"/>
    <col min="1294" max="1294" width="1.33203125" style="695" customWidth="1"/>
    <col min="1295" max="1295" width="2.6640625" style="695" customWidth="1"/>
    <col min="1296" max="1297" width="3.44140625" style="695" customWidth="1"/>
    <col min="1298" max="1298" width="0.88671875" style="695" customWidth="1"/>
    <col min="1299" max="1299" width="2.44140625" style="695" customWidth="1"/>
    <col min="1300" max="1301" width="2.6640625" style="695" customWidth="1"/>
    <col min="1302" max="1302" width="1.5546875" style="695" customWidth="1"/>
    <col min="1303" max="1304" width="1.5546875" style="695" bestFit="1" customWidth="1"/>
    <col min="1305" max="1305" width="2.88671875" style="695" customWidth="1"/>
    <col min="1306" max="1306" width="0.88671875" style="695" customWidth="1"/>
    <col min="1307" max="1307" width="4.6640625" style="695" customWidth="1"/>
    <col min="1308" max="1308" width="2.6640625" style="695" customWidth="1"/>
    <col min="1309" max="1309" width="3" style="695" bestFit="1" customWidth="1"/>
    <col min="1310" max="1313" width="2.6640625" style="695" customWidth="1"/>
    <col min="1314" max="1534" width="9.109375" style="695"/>
    <col min="1535" max="1541" width="2.6640625" style="695" customWidth="1"/>
    <col min="1542" max="1542" width="1" style="695" customWidth="1"/>
    <col min="1543" max="1543" width="3.5546875" style="695" customWidth="1"/>
    <col min="1544" max="1544" width="3.109375" style="695" customWidth="1"/>
    <col min="1545" max="1545" width="1.6640625" style="695" customWidth="1"/>
    <col min="1546" max="1546" width="2.5546875" style="695" customWidth="1"/>
    <col min="1547" max="1547" width="1.88671875" style="695" customWidth="1"/>
    <col min="1548" max="1548" width="2.6640625" style="695" customWidth="1"/>
    <col min="1549" max="1549" width="1.5546875" style="695" bestFit="1" customWidth="1"/>
    <col min="1550" max="1550" width="1.33203125" style="695" customWidth="1"/>
    <col min="1551" max="1551" width="2.6640625" style="695" customWidth="1"/>
    <col min="1552" max="1553" width="3.44140625" style="695" customWidth="1"/>
    <col min="1554" max="1554" width="0.88671875" style="695" customWidth="1"/>
    <col min="1555" max="1555" width="2.44140625" style="695" customWidth="1"/>
    <col min="1556" max="1557" width="2.6640625" style="695" customWidth="1"/>
    <col min="1558" max="1558" width="1.5546875" style="695" customWidth="1"/>
    <col min="1559" max="1560" width="1.5546875" style="695" bestFit="1" customWidth="1"/>
    <col min="1561" max="1561" width="2.88671875" style="695" customWidth="1"/>
    <col min="1562" max="1562" width="0.88671875" style="695" customWidth="1"/>
    <col min="1563" max="1563" width="4.6640625" style="695" customWidth="1"/>
    <col min="1564" max="1564" width="2.6640625" style="695" customWidth="1"/>
    <col min="1565" max="1565" width="3" style="695" bestFit="1" customWidth="1"/>
    <col min="1566" max="1569" width="2.6640625" style="695" customWidth="1"/>
    <col min="1570" max="1790" width="9.109375" style="695"/>
    <col min="1791" max="1797" width="2.6640625" style="695" customWidth="1"/>
    <col min="1798" max="1798" width="1" style="695" customWidth="1"/>
    <col min="1799" max="1799" width="3.5546875" style="695" customWidth="1"/>
    <col min="1800" max="1800" width="3.109375" style="695" customWidth="1"/>
    <col min="1801" max="1801" width="1.6640625" style="695" customWidth="1"/>
    <col min="1802" max="1802" width="2.5546875" style="695" customWidth="1"/>
    <col min="1803" max="1803" width="1.88671875" style="695" customWidth="1"/>
    <col min="1804" max="1804" width="2.6640625" style="695" customWidth="1"/>
    <col min="1805" max="1805" width="1.5546875" style="695" bestFit="1" customWidth="1"/>
    <col min="1806" max="1806" width="1.33203125" style="695" customWidth="1"/>
    <col min="1807" max="1807" width="2.6640625" style="695" customWidth="1"/>
    <col min="1808" max="1809" width="3.44140625" style="695" customWidth="1"/>
    <col min="1810" max="1810" width="0.88671875" style="695" customWidth="1"/>
    <col min="1811" max="1811" width="2.44140625" style="695" customWidth="1"/>
    <col min="1812" max="1813" width="2.6640625" style="695" customWidth="1"/>
    <col min="1814" max="1814" width="1.5546875" style="695" customWidth="1"/>
    <col min="1815" max="1816" width="1.5546875" style="695" bestFit="1" customWidth="1"/>
    <col min="1817" max="1817" width="2.88671875" style="695" customWidth="1"/>
    <col min="1818" max="1818" width="0.88671875" style="695" customWidth="1"/>
    <col min="1819" max="1819" width="4.6640625" style="695" customWidth="1"/>
    <col min="1820" max="1820" width="2.6640625" style="695" customWidth="1"/>
    <col min="1821" max="1821" width="3" style="695" bestFit="1" customWidth="1"/>
    <col min="1822" max="1825" width="2.6640625" style="695" customWidth="1"/>
    <col min="1826" max="2046" width="9.109375" style="695"/>
    <col min="2047" max="2053" width="2.6640625" style="695" customWidth="1"/>
    <col min="2054" max="2054" width="1" style="695" customWidth="1"/>
    <col min="2055" max="2055" width="3.5546875" style="695" customWidth="1"/>
    <col min="2056" max="2056" width="3.109375" style="695" customWidth="1"/>
    <col min="2057" max="2057" width="1.6640625" style="695" customWidth="1"/>
    <col min="2058" max="2058" width="2.5546875" style="695" customWidth="1"/>
    <col min="2059" max="2059" width="1.88671875" style="695" customWidth="1"/>
    <col min="2060" max="2060" width="2.6640625" style="695" customWidth="1"/>
    <col min="2061" max="2061" width="1.5546875" style="695" bestFit="1" customWidth="1"/>
    <col min="2062" max="2062" width="1.33203125" style="695" customWidth="1"/>
    <col min="2063" max="2063" width="2.6640625" style="695" customWidth="1"/>
    <col min="2064" max="2065" width="3.44140625" style="695" customWidth="1"/>
    <col min="2066" max="2066" width="0.88671875" style="695" customWidth="1"/>
    <col min="2067" max="2067" width="2.44140625" style="695" customWidth="1"/>
    <col min="2068" max="2069" width="2.6640625" style="695" customWidth="1"/>
    <col min="2070" max="2070" width="1.5546875" style="695" customWidth="1"/>
    <col min="2071" max="2072" width="1.5546875" style="695" bestFit="1" customWidth="1"/>
    <col min="2073" max="2073" width="2.88671875" style="695" customWidth="1"/>
    <col min="2074" max="2074" width="0.88671875" style="695" customWidth="1"/>
    <col min="2075" max="2075" width="4.6640625" style="695" customWidth="1"/>
    <col min="2076" max="2076" width="2.6640625" style="695" customWidth="1"/>
    <col min="2077" max="2077" width="3" style="695" bestFit="1" customWidth="1"/>
    <col min="2078" max="2081" width="2.6640625" style="695" customWidth="1"/>
    <col min="2082" max="2302" width="9.109375" style="695"/>
    <col min="2303" max="2309" width="2.6640625" style="695" customWidth="1"/>
    <col min="2310" max="2310" width="1" style="695" customWidth="1"/>
    <col min="2311" max="2311" width="3.5546875" style="695" customWidth="1"/>
    <col min="2312" max="2312" width="3.109375" style="695" customWidth="1"/>
    <col min="2313" max="2313" width="1.6640625" style="695" customWidth="1"/>
    <col min="2314" max="2314" width="2.5546875" style="695" customWidth="1"/>
    <col min="2315" max="2315" width="1.88671875" style="695" customWidth="1"/>
    <col min="2316" max="2316" width="2.6640625" style="695" customWidth="1"/>
    <col min="2317" max="2317" width="1.5546875" style="695" bestFit="1" customWidth="1"/>
    <col min="2318" max="2318" width="1.33203125" style="695" customWidth="1"/>
    <col min="2319" max="2319" width="2.6640625" style="695" customWidth="1"/>
    <col min="2320" max="2321" width="3.44140625" style="695" customWidth="1"/>
    <col min="2322" max="2322" width="0.88671875" style="695" customWidth="1"/>
    <col min="2323" max="2323" width="2.44140625" style="695" customWidth="1"/>
    <col min="2324" max="2325" width="2.6640625" style="695" customWidth="1"/>
    <col min="2326" max="2326" width="1.5546875" style="695" customWidth="1"/>
    <col min="2327" max="2328" width="1.5546875" style="695" bestFit="1" customWidth="1"/>
    <col min="2329" max="2329" width="2.88671875" style="695" customWidth="1"/>
    <col min="2330" max="2330" width="0.88671875" style="695" customWidth="1"/>
    <col min="2331" max="2331" width="4.6640625" style="695" customWidth="1"/>
    <col min="2332" max="2332" width="2.6640625" style="695" customWidth="1"/>
    <col min="2333" max="2333" width="3" style="695" bestFit="1" customWidth="1"/>
    <col min="2334" max="2337" width="2.6640625" style="695" customWidth="1"/>
    <col min="2338" max="2558" width="9.109375" style="695"/>
    <col min="2559" max="2565" width="2.6640625" style="695" customWidth="1"/>
    <col min="2566" max="2566" width="1" style="695" customWidth="1"/>
    <col min="2567" max="2567" width="3.5546875" style="695" customWidth="1"/>
    <col min="2568" max="2568" width="3.109375" style="695" customWidth="1"/>
    <col min="2569" max="2569" width="1.6640625" style="695" customWidth="1"/>
    <col min="2570" max="2570" width="2.5546875" style="695" customWidth="1"/>
    <col min="2571" max="2571" width="1.88671875" style="695" customWidth="1"/>
    <col min="2572" max="2572" width="2.6640625" style="695" customWidth="1"/>
    <col min="2573" max="2573" width="1.5546875" style="695" bestFit="1" customWidth="1"/>
    <col min="2574" max="2574" width="1.33203125" style="695" customWidth="1"/>
    <col min="2575" max="2575" width="2.6640625" style="695" customWidth="1"/>
    <col min="2576" max="2577" width="3.44140625" style="695" customWidth="1"/>
    <col min="2578" max="2578" width="0.88671875" style="695" customWidth="1"/>
    <col min="2579" max="2579" width="2.44140625" style="695" customWidth="1"/>
    <col min="2580" max="2581" width="2.6640625" style="695" customWidth="1"/>
    <col min="2582" max="2582" width="1.5546875" style="695" customWidth="1"/>
    <col min="2583" max="2584" width="1.5546875" style="695" bestFit="1" customWidth="1"/>
    <col min="2585" max="2585" width="2.88671875" style="695" customWidth="1"/>
    <col min="2586" max="2586" width="0.88671875" style="695" customWidth="1"/>
    <col min="2587" max="2587" width="4.6640625" style="695" customWidth="1"/>
    <col min="2588" max="2588" width="2.6640625" style="695" customWidth="1"/>
    <col min="2589" max="2589" width="3" style="695" bestFit="1" customWidth="1"/>
    <col min="2590" max="2593" width="2.6640625" style="695" customWidth="1"/>
    <col min="2594" max="2814" width="9.109375" style="695"/>
    <col min="2815" max="2821" width="2.6640625" style="695" customWidth="1"/>
    <col min="2822" max="2822" width="1" style="695" customWidth="1"/>
    <col min="2823" max="2823" width="3.5546875" style="695" customWidth="1"/>
    <col min="2824" max="2824" width="3.109375" style="695" customWidth="1"/>
    <col min="2825" max="2825" width="1.6640625" style="695" customWidth="1"/>
    <col min="2826" max="2826" width="2.5546875" style="695" customWidth="1"/>
    <col min="2827" max="2827" width="1.88671875" style="695" customWidth="1"/>
    <col min="2828" max="2828" width="2.6640625" style="695" customWidth="1"/>
    <col min="2829" max="2829" width="1.5546875" style="695" bestFit="1" customWidth="1"/>
    <col min="2830" max="2830" width="1.33203125" style="695" customWidth="1"/>
    <col min="2831" max="2831" width="2.6640625" style="695" customWidth="1"/>
    <col min="2832" max="2833" width="3.44140625" style="695" customWidth="1"/>
    <col min="2834" max="2834" width="0.88671875" style="695" customWidth="1"/>
    <col min="2835" max="2835" width="2.44140625" style="695" customWidth="1"/>
    <col min="2836" max="2837" width="2.6640625" style="695" customWidth="1"/>
    <col min="2838" max="2838" width="1.5546875" style="695" customWidth="1"/>
    <col min="2839" max="2840" width="1.5546875" style="695" bestFit="1" customWidth="1"/>
    <col min="2841" max="2841" width="2.88671875" style="695" customWidth="1"/>
    <col min="2842" max="2842" width="0.88671875" style="695" customWidth="1"/>
    <col min="2843" max="2843" width="4.6640625" style="695" customWidth="1"/>
    <col min="2844" max="2844" width="2.6640625" style="695" customWidth="1"/>
    <col min="2845" max="2845" width="3" style="695" bestFit="1" customWidth="1"/>
    <col min="2846" max="2849" width="2.6640625" style="695" customWidth="1"/>
    <col min="2850" max="3070" width="9.109375" style="695"/>
    <col min="3071" max="3077" width="2.6640625" style="695" customWidth="1"/>
    <col min="3078" max="3078" width="1" style="695" customWidth="1"/>
    <col min="3079" max="3079" width="3.5546875" style="695" customWidth="1"/>
    <col min="3080" max="3080" width="3.109375" style="695" customWidth="1"/>
    <col min="3081" max="3081" width="1.6640625" style="695" customWidth="1"/>
    <col min="3082" max="3082" width="2.5546875" style="695" customWidth="1"/>
    <col min="3083" max="3083" width="1.88671875" style="695" customWidth="1"/>
    <col min="3084" max="3084" width="2.6640625" style="695" customWidth="1"/>
    <col min="3085" max="3085" width="1.5546875" style="695" bestFit="1" customWidth="1"/>
    <col min="3086" max="3086" width="1.33203125" style="695" customWidth="1"/>
    <col min="3087" max="3087" width="2.6640625" style="695" customWidth="1"/>
    <col min="3088" max="3089" width="3.44140625" style="695" customWidth="1"/>
    <col min="3090" max="3090" width="0.88671875" style="695" customWidth="1"/>
    <col min="3091" max="3091" width="2.44140625" style="695" customWidth="1"/>
    <col min="3092" max="3093" width="2.6640625" style="695" customWidth="1"/>
    <col min="3094" max="3094" width="1.5546875" style="695" customWidth="1"/>
    <col min="3095" max="3096" width="1.5546875" style="695" bestFit="1" customWidth="1"/>
    <col min="3097" max="3097" width="2.88671875" style="695" customWidth="1"/>
    <col min="3098" max="3098" width="0.88671875" style="695" customWidth="1"/>
    <col min="3099" max="3099" width="4.6640625" style="695" customWidth="1"/>
    <col min="3100" max="3100" width="2.6640625" style="695" customWidth="1"/>
    <col min="3101" max="3101" width="3" style="695" bestFit="1" customWidth="1"/>
    <col min="3102" max="3105" width="2.6640625" style="695" customWidth="1"/>
    <col min="3106" max="3326" width="9.109375" style="695"/>
    <col min="3327" max="3333" width="2.6640625" style="695" customWidth="1"/>
    <col min="3334" max="3334" width="1" style="695" customWidth="1"/>
    <col min="3335" max="3335" width="3.5546875" style="695" customWidth="1"/>
    <col min="3336" max="3336" width="3.109375" style="695" customWidth="1"/>
    <col min="3337" max="3337" width="1.6640625" style="695" customWidth="1"/>
    <col min="3338" max="3338" width="2.5546875" style="695" customWidth="1"/>
    <col min="3339" max="3339" width="1.88671875" style="695" customWidth="1"/>
    <col min="3340" max="3340" width="2.6640625" style="695" customWidth="1"/>
    <col min="3341" max="3341" width="1.5546875" style="695" bestFit="1" customWidth="1"/>
    <col min="3342" max="3342" width="1.33203125" style="695" customWidth="1"/>
    <col min="3343" max="3343" width="2.6640625" style="695" customWidth="1"/>
    <col min="3344" max="3345" width="3.44140625" style="695" customWidth="1"/>
    <col min="3346" max="3346" width="0.88671875" style="695" customWidth="1"/>
    <col min="3347" max="3347" width="2.44140625" style="695" customWidth="1"/>
    <col min="3348" max="3349" width="2.6640625" style="695" customWidth="1"/>
    <col min="3350" max="3350" width="1.5546875" style="695" customWidth="1"/>
    <col min="3351" max="3352" width="1.5546875" style="695" bestFit="1" customWidth="1"/>
    <col min="3353" max="3353" width="2.88671875" style="695" customWidth="1"/>
    <col min="3354" max="3354" width="0.88671875" style="695" customWidth="1"/>
    <col min="3355" max="3355" width="4.6640625" style="695" customWidth="1"/>
    <col min="3356" max="3356" width="2.6640625" style="695" customWidth="1"/>
    <col min="3357" max="3357" width="3" style="695" bestFit="1" customWidth="1"/>
    <col min="3358" max="3361" width="2.6640625" style="695" customWidth="1"/>
    <col min="3362" max="3582" width="9.109375" style="695"/>
    <col min="3583" max="3589" width="2.6640625" style="695" customWidth="1"/>
    <col min="3590" max="3590" width="1" style="695" customWidth="1"/>
    <col min="3591" max="3591" width="3.5546875" style="695" customWidth="1"/>
    <col min="3592" max="3592" width="3.109375" style="695" customWidth="1"/>
    <col min="3593" max="3593" width="1.6640625" style="695" customWidth="1"/>
    <col min="3594" max="3594" width="2.5546875" style="695" customWidth="1"/>
    <col min="3595" max="3595" width="1.88671875" style="695" customWidth="1"/>
    <col min="3596" max="3596" width="2.6640625" style="695" customWidth="1"/>
    <col min="3597" max="3597" width="1.5546875" style="695" bestFit="1" customWidth="1"/>
    <col min="3598" max="3598" width="1.33203125" style="695" customWidth="1"/>
    <col min="3599" max="3599" width="2.6640625" style="695" customWidth="1"/>
    <col min="3600" max="3601" width="3.44140625" style="695" customWidth="1"/>
    <col min="3602" max="3602" width="0.88671875" style="695" customWidth="1"/>
    <col min="3603" max="3603" width="2.44140625" style="695" customWidth="1"/>
    <col min="3604" max="3605" width="2.6640625" style="695" customWidth="1"/>
    <col min="3606" max="3606" width="1.5546875" style="695" customWidth="1"/>
    <col min="3607" max="3608" width="1.5546875" style="695" bestFit="1" customWidth="1"/>
    <col min="3609" max="3609" width="2.88671875" style="695" customWidth="1"/>
    <col min="3610" max="3610" width="0.88671875" style="695" customWidth="1"/>
    <col min="3611" max="3611" width="4.6640625" style="695" customWidth="1"/>
    <col min="3612" max="3612" width="2.6640625" style="695" customWidth="1"/>
    <col min="3613" max="3613" width="3" style="695" bestFit="1" customWidth="1"/>
    <col min="3614" max="3617" width="2.6640625" style="695" customWidth="1"/>
    <col min="3618" max="3838" width="9.109375" style="695"/>
    <col min="3839" max="3845" width="2.6640625" style="695" customWidth="1"/>
    <col min="3846" max="3846" width="1" style="695" customWidth="1"/>
    <col min="3847" max="3847" width="3.5546875" style="695" customWidth="1"/>
    <col min="3848" max="3848" width="3.109375" style="695" customWidth="1"/>
    <col min="3849" max="3849" width="1.6640625" style="695" customWidth="1"/>
    <col min="3850" max="3850" width="2.5546875" style="695" customWidth="1"/>
    <col min="3851" max="3851" width="1.88671875" style="695" customWidth="1"/>
    <col min="3852" max="3852" width="2.6640625" style="695" customWidth="1"/>
    <col min="3853" max="3853" width="1.5546875" style="695" bestFit="1" customWidth="1"/>
    <col min="3854" max="3854" width="1.33203125" style="695" customWidth="1"/>
    <col min="3855" max="3855" width="2.6640625" style="695" customWidth="1"/>
    <col min="3856" max="3857" width="3.44140625" style="695" customWidth="1"/>
    <col min="3858" max="3858" width="0.88671875" style="695" customWidth="1"/>
    <col min="3859" max="3859" width="2.44140625" style="695" customWidth="1"/>
    <col min="3860" max="3861" width="2.6640625" style="695" customWidth="1"/>
    <col min="3862" max="3862" width="1.5546875" style="695" customWidth="1"/>
    <col min="3863" max="3864" width="1.5546875" style="695" bestFit="1" customWidth="1"/>
    <col min="3865" max="3865" width="2.88671875" style="695" customWidth="1"/>
    <col min="3866" max="3866" width="0.88671875" style="695" customWidth="1"/>
    <col min="3867" max="3867" width="4.6640625" style="695" customWidth="1"/>
    <col min="3868" max="3868" width="2.6640625" style="695" customWidth="1"/>
    <col min="3869" max="3869" width="3" style="695" bestFit="1" customWidth="1"/>
    <col min="3870" max="3873" width="2.6640625" style="695" customWidth="1"/>
    <col min="3874" max="4094" width="9.109375" style="695"/>
    <col min="4095" max="4101" width="2.6640625" style="695" customWidth="1"/>
    <col min="4102" max="4102" width="1" style="695" customWidth="1"/>
    <col min="4103" max="4103" width="3.5546875" style="695" customWidth="1"/>
    <col min="4104" max="4104" width="3.109375" style="695" customWidth="1"/>
    <col min="4105" max="4105" width="1.6640625" style="695" customWidth="1"/>
    <col min="4106" max="4106" width="2.5546875" style="695" customWidth="1"/>
    <col min="4107" max="4107" width="1.88671875" style="695" customWidth="1"/>
    <col min="4108" max="4108" width="2.6640625" style="695" customWidth="1"/>
    <col min="4109" max="4109" width="1.5546875" style="695" bestFit="1" customWidth="1"/>
    <col min="4110" max="4110" width="1.33203125" style="695" customWidth="1"/>
    <col min="4111" max="4111" width="2.6640625" style="695" customWidth="1"/>
    <col min="4112" max="4113" width="3.44140625" style="695" customWidth="1"/>
    <col min="4114" max="4114" width="0.88671875" style="695" customWidth="1"/>
    <col min="4115" max="4115" width="2.44140625" style="695" customWidth="1"/>
    <col min="4116" max="4117" width="2.6640625" style="695" customWidth="1"/>
    <col min="4118" max="4118" width="1.5546875" style="695" customWidth="1"/>
    <col min="4119" max="4120" width="1.5546875" style="695" bestFit="1" customWidth="1"/>
    <col min="4121" max="4121" width="2.88671875" style="695" customWidth="1"/>
    <col min="4122" max="4122" width="0.88671875" style="695" customWidth="1"/>
    <col min="4123" max="4123" width="4.6640625" style="695" customWidth="1"/>
    <col min="4124" max="4124" width="2.6640625" style="695" customWidth="1"/>
    <col min="4125" max="4125" width="3" style="695" bestFit="1" customWidth="1"/>
    <col min="4126" max="4129" width="2.6640625" style="695" customWidth="1"/>
    <col min="4130" max="4350" width="9.109375" style="695"/>
    <col min="4351" max="4357" width="2.6640625" style="695" customWidth="1"/>
    <col min="4358" max="4358" width="1" style="695" customWidth="1"/>
    <col min="4359" max="4359" width="3.5546875" style="695" customWidth="1"/>
    <col min="4360" max="4360" width="3.109375" style="695" customWidth="1"/>
    <col min="4361" max="4361" width="1.6640625" style="695" customWidth="1"/>
    <col min="4362" max="4362" width="2.5546875" style="695" customWidth="1"/>
    <col min="4363" max="4363" width="1.88671875" style="695" customWidth="1"/>
    <col min="4364" max="4364" width="2.6640625" style="695" customWidth="1"/>
    <col min="4365" max="4365" width="1.5546875" style="695" bestFit="1" customWidth="1"/>
    <col min="4366" max="4366" width="1.33203125" style="695" customWidth="1"/>
    <col min="4367" max="4367" width="2.6640625" style="695" customWidth="1"/>
    <col min="4368" max="4369" width="3.44140625" style="695" customWidth="1"/>
    <col min="4370" max="4370" width="0.88671875" style="695" customWidth="1"/>
    <col min="4371" max="4371" width="2.44140625" style="695" customWidth="1"/>
    <col min="4372" max="4373" width="2.6640625" style="695" customWidth="1"/>
    <col min="4374" max="4374" width="1.5546875" style="695" customWidth="1"/>
    <col min="4375" max="4376" width="1.5546875" style="695" bestFit="1" customWidth="1"/>
    <col min="4377" max="4377" width="2.88671875" style="695" customWidth="1"/>
    <col min="4378" max="4378" width="0.88671875" style="695" customWidth="1"/>
    <col min="4379" max="4379" width="4.6640625" style="695" customWidth="1"/>
    <col min="4380" max="4380" width="2.6640625" style="695" customWidth="1"/>
    <col min="4381" max="4381" width="3" style="695" bestFit="1" customWidth="1"/>
    <col min="4382" max="4385" width="2.6640625" style="695" customWidth="1"/>
    <col min="4386" max="4606" width="9.109375" style="695"/>
    <col min="4607" max="4613" width="2.6640625" style="695" customWidth="1"/>
    <col min="4614" max="4614" width="1" style="695" customWidth="1"/>
    <col min="4615" max="4615" width="3.5546875" style="695" customWidth="1"/>
    <col min="4616" max="4616" width="3.109375" style="695" customWidth="1"/>
    <col min="4617" max="4617" width="1.6640625" style="695" customWidth="1"/>
    <col min="4618" max="4618" width="2.5546875" style="695" customWidth="1"/>
    <col min="4619" max="4619" width="1.88671875" style="695" customWidth="1"/>
    <col min="4620" max="4620" width="2.6640625" style="695" customWidth="1"/>
    <col min="4621" max="4621" width="1.5546875" style="695" bestFit="1" customWidth="1"/>
    <col min="4622" max="4622" width="1.33203125" style="695" customWidth="1"/>
    <col min="4623" max="4623" width="2.6640625" style="695" customWidth="1"/>
    <col min="4624" max="4625" width="3.44140625" style="695" customWidth="1"/>
    <col min="4626" max="4626" width="0.88671875" style="695" customWidth="1"/>
    <col min="4627" max="4627" width="2.44140625" style="695" customWidth="1"/>
    <col min="4628" max="4629" width="2.6640625" style="695" customWidth="1"/>
    <col min="4630" max="4630" width="1.5546875" style="695" customWidth="1"/>
    <col min="4631" max="4632" width="1.5546875" style="695" bestFit="1" customWidth="1"/>
    <col min="4633" max="4633" width="2.88671875" style="695" customWidth="1"/>
    <col min="4634" max="4634" width="0.88671875" style="695" customWidth="1"/>
    <col min="4635" max="4635" width="4.6640625" style="695" customWidth="1"/>
    <col min="4636" max="4636" width="2.6640625" style="695" customWidth="1"/>
    <col min="4637" max="4637" width="3" style="695" bestFit="1" customWidth="1"/>
    <col min="4638" max="4641" width="2.6640625" style="695" customWidth="1"/>
    <col min="4642" max="4862" width="9.109375" style="695"/>
    <col min="4863" max="4869" width="2.6640625" style="695" customWidth="1"/>
    <col min="4870" max="4870" width="1" style="695" customWidth="1"/>
    <col min="4871" max="4871" width="3.5546875" style="695" customWidth="1"/>
    <col min="4872" max="4872" width="3.109375" style="695" customWidth="1"/>
    <col min="4873" max="4873" width="1.6640625" style="695" customWidth="1"/>
    <col min="4874" max="4874" width="2.5546875" style="695" customWidth="1"/>
    <col min="4875" max="4875" width="1.88671875" style="695" customWidth="1"/>
    <col min="4876" max="4876" width="2.6640625" style="695" customWidth="1"/>
    <col min="4877" max="4877" width="1.5546875" style="695" bestFit="1" customWidth="1"/>
    <col min="4878" max="4878" width="1.33203125" style="695" customWidth="1"/>
    <col min="4879" max="4879" width="2.6640625" style="695" customWidth="1"/>
    <col min="4880" max="4881" width="3.44140625" style="695" customWidth="1"/>
    <col min="4882" max="4882" width="0.88671875" style="695" customWidth="1"/>
    <col min="4883" max="4883" width="2.44140625" style="695" customWidth="1"/>
    <col min="4884" max="4885" width="2.6640625" style="695" customWidth="1"/>
    <col min="4886" max="4886" width="1.5546875" style="695" customWidth="1"/>
    <col min="4887" max="4888" width="1.5546875" style="695" bestFit="1" customWidth="1"/>
    <col min="4889" max="4889" width="2.88671875" style="695" customWidth="1"/>
    <col min="4890" max="4890" width="0.88671875" style="695" customWidth="1"/>
    <col min="4891" max="4891" width="4.6640625" style="695" customWidth="1"/>
    <col min="4892" max="4892" width="2.6640625" style="695" customWidth="1"/>
    <col min="4893" max="4893" width="3" style="695" bestFit="1" customWidth="1"/>
    <col min="4894" max="4897" width="2.6640625" style="695" customWidth="1"/>
    <col min="4898" max="5118" width="9.109375" style="695"/>
    <col min="5119" max="5125" width="2.6640625" style="695" customWidth="1"/>
    <col min="5126" max="5126" width="1" style="695" customWidth="1"/>
    <col min="5127" max="5127" width="3.5546875" style="695" customWidth="1"/>
    <col min="5128" max="5128" width="3.109375" style="695" customWidth="1"/>
    <col min="5129" max="5129" width="1.6640625" style="695" customWidth="1"/>
    <col min="5130" max="5130" width="2.5546875" style="695" customWidth="1"/>
    <col min="5131" max="5131" width="1.88671875" style="695" customWidth="1"/>
    <col min="5132" max="5132" width="2.6640625" style="695" customWidth="1"/>
    <col min="5133" max="5133" width="1.5546875" style="695" bestFit="1" customWidth="1"/>
    <col min="5134" max="5134" width="1.33203125" style="695" customWidth="1"/>
    <col min="5135" max="5135" width="2.6640625" style="695" customWidth="1"/>
    <col min="5136" max="5137" width="3.44140625" style="695" customWidth="1"/>
    <col min="5138" max="5138" width="0.88671875" style="695" customWidth="1"/>
    <col min="5139" max="5139" width="2.44140625" style="695" customWidth="1"/>
    <col min="5140" max="5141" width="2.6640625" style="695" customWidth="1"/>
    <col min="5142" max="5142" width="1.5546875" style="695" customWidth="1"/>
    <col min="5143" max="5144" width="1.5546875" style="695" bestFit="1" customWidth="1"/>
    <col min="5145" max="5145" width="2.88671875" style="695" customWidth="1"/>
    <col min="5146" max="5146" width="0.88671875" style="695" customWidth="1"/>
    <col min="5147" max="5147" width="4.6640625" style="695" customWidth="1"/>
    <col min="5148" max="5148" width="2.6640625" style="695" customWidth="1"/>
    <col min="5149" max="5149" width="3" style="695" bestFit="1" customWidth="1"/>
    <col min="5150" max="5153" width="2.6640625" style="695" customWidth="1"/>
    <col min="5154" max="5374" width="9.109375" style="695"/>
    <col min="5375" max="5381" width="2.6640625" style="695" customWidth="1"/>
    <col min="5382" max="5382" width="1" style="695" customWidth="1"/>
    <col min="5383" max="5383" width="3.5546875" style="695" customWidth="1"/>
    <col min="5384" max="5384" width="3.109375" style="695" customWidth="1"/>
    <col min="5385" max="5385" width="1.6640625" style="695" customWidth="1"/>
    <col min="5386" max="5386" width="2.5546875" style="695" customWidth="1"/>
    <col min="5387" max="5387" width="1.88671875" style="695" customWidth="1"/>
    <col min="5388" max="5388" width="2.6640625" style="695" customWidth="1"/>
    <col min="5389" max="5389" width="1.5546875" style="695" bestFit="1" customWidth="1"/>
    <col min="5390" max="5390" width="1.33203125" style="695" customWidth="1"/>
    <col min="5391" max="5391" width="2.6640625" style="695" customWidth="1"/>
    <col min="5392" max="5393" width="3.44140625" style="695" customWidth="1"/>
    <col min="5394" max="5394" width="0.88671875" style="695" customWidth="1"/>
    <col min="5395" max="5395" width="2.44140625" style="695" customWidth="1"/>
    <col min="5396" max="5397" width="2.6640625" style="695" customWidth="1"/>
    <col min="5398" max="5398" width="1.5546875" style="695" customWidth="1"/>
    <col min="5399" max="5400" width="1.5546875" style="695" bestFit="1" customWidth="1"/>
    <col min="5401" max="5401" width="2.88671875" style="695" customWidth="1"/>
    <col min="5402" max="5402" width="0.88671875" style="695" customWidth="1"/>
    <col min="5403" max="5403" width="4.6640625" style="695" customWidth="1"/>
    <col min="5404" max="5404" width="2.6640625" style="695" customWidth="1"/>
    <col min="5405" max="5405" width="3" style="695" bestFit="1" customWidth="1"/>
    <col min="5406" max="5409" width="2.6640625" style="695" customWidth="1"/>
    <col min="5410" max="5630" width="9.109375" style="695"/>
    <col min="5631" max="5637" width="2.6640625" style="695" customWidth="1"/>
    <col min="5638" max="5638" width="1" style="695" customWidth="1"/>
    <col min="5639" max="5639" width="3.5546875" style="695" customWidth="1"/>
    <col min="5640" max="5640" width="3.109375" style="695" customWidth="1"/>
    <col min="5641" max="5641" width="1.6640625" style="695" customWidth="1"/>
    <col min="5642" max="5642" width="2.5546875" style="695" customWidth="1"/>
    <col min="5643" max="5643" width="1.88671875" style="695" customWidth="1"/>
    <col min="5644" max="5644" width="2.6640625" style="695" customWidth="1"/>
    <col min="5645" max="5645" width="1.5546875" style="695" bestFit="1" customWidth="1"/>
    <col min="5646" max="5646" width="1.33203125" style="695" customWidth="1"/>
    <col min="5647" max="5647" width="2.6640625" style="695" customWidth="1"/>
    <col min="5648" max="5649" width="3.44140625" style="695" customWidth="1"/>
    <col min="5650" max="5650" width="0.88671875" style="695" customWidth="1"/>
    <col min="5651" max="5651" width="2.44140625" style="695" customWidth="1"/>
    <col min="5652" max="5653" width="2.6640625" style="695" customWidth="1"/>
    <col min="5654" max="5654" width="1.5546875" style="695" customWidth="1"/>
    <col min="5655" max="5656" width="1.5546875" style="695" bestFit="1" customWidth="1"/>
    <col min="5657" max="5657" width="2.88671875" style="695" customWidth="1"/>
    <col min="5658" max="5658" width="0.88671875" style="695" customWidth="1"/>
    <col min="5659" max="5659" width="4.6640625" style="695" customWidth="1"/>
    <col min="5660" max="5660" width="2.6640625" style="695" customWidth="1"/>
    <col min="5661" max="5661" width="3" style="695" bestFit="1" customWidth="1"/>
    <col min="5662" max="5665" width="2.6640625" style="695" customWidth="1"/>
    <col min="5666" max="5886" width="9.109375" style="695"/>
    <col min="5887" max="5893" width="2.6640625" style="695" customWidth="1"/>
    <col min="5894" max="5894" width="1" style="695" customWidth="1"/>
    <col min="5895" max="5895" width="3.5546875" style="695" customWidth="1"/>
    <col min="5896" max="5896" width="3.109375" style="695" customWidth="1"/>
    <col min="5897" max="5897" width="1.6640625" style="695" customWidth="1"/>
    <col min="5898" max="5898" width="2.5546875" style="695" customWidth="1"/>
    <col min="5899" max="5899" width="1.88671875" style="695" customWidth="1"/>
    <col min="5900" max="5900" width="2.6640625" style="695" customWidth="1"/>
    <col min="5901" max="5901" width="1.5546875" style="695" bestFit="1" customWidth="1"/>
    <col min="5902" max="5902" width="1.33203125" style="695" customWidth="1"/>
    <col min="5903" max="5903" width="2.6640625" style="695" customWidth="1"/>
    <col min="5904" max="5905" width="3.44140625" style="695" customWidth="1"/>
    <col min="5906" max="5906" width="0.88671875" style="695" customWidth="1"/>
    <col min="5907" max="5907" width="2.44140625" style="695" customWidth="1"/>
    <col min="5908" max="5909" width="2.6640625" style="695" customWidth="1"/>
    <col min="5910" max="5910" width="1.5546875" style="695" customWidth="1"/>
    <col min="5911" max="5912" width="1.5546875" style="695" bestFit="1" customWidth="1"/>
    <col min="5913" max="5913" width="2.88671875" style="695" customWidth="1"/>
    <col min="5914" max="5914" width="0.88671875" style="695" customWidth="1"/>
    <col min="5915" max="5915" width="4.6640625" style="695" customWidth="1"/>
    <col min="5916" max="5916" width="2.6640625" style="695" customWidth="1"/>
    <col min="5917" max="5917" width="3" style="695" bestFit="1" customWidth="1"/>
    <col min="5918" max="5921" width="2.6640625" style="695" customWidth="1"/>
    <col min="5922" max="6142" width="9.109375" style="695"/>
    <col min="6143" max="6149" width="2.6640625" style="695" customWidth="1"/>
    <col min="6150" max="6150" width="1" style="695" customWidth="1"/>
    <col min="6151" max="6151" width="3.5546875" style="695" customWidth="1"/>
    <col min="6152" max="6152" width="3.109375" style="695" customWidth="1"/>
    <col min="6153" max="6153" width="1.6640625" style="695" customWidth="1"/>
    <col min="6154" max="6154" width="2.5546875" style="695" customWidth="1"/>
    <col min="6155" max="6155" width="1.88671875" style="695" customWidth="1"/>
    <col min="6156" max="6156" width="2.6640625" style="695" customWidth="1"/>
    <col min="6157" max="6157" width="1.5546875" style="695" bestFit="1" customWidth="1"/>
    <col min="6158" max="6158" width="1.33203125" style="695" customWidth="1"/>
    <col min="6159" max="6159" width="2.6640625" style="695" customWidth="1"/>
    <col min="6160" max="6161" width="3.44140625" style="695" customWidth="1"/>
    <col min="6162" max="6162" width="0.88671875" style="695" customWidth="1"/>
    <col min="6163" max="6163" width="2.44140625" style="695" customWidth="1"/>
    <col min="6164" max="6165" width="2.6640625" style="695" customWidth="1"/>
    <col min="6166" max="6166" width="1.5546875" style="695" customWidth="1"/>
    <col min="6167" max="6168" width="1.5546875" style="695" bestFit="1" customWidth="1"/>
    <col min="6169" max="6169" width="2.88671875" style="695" customWidth="1"/>
    <col min="6170" max="6170" width="0.88671875" style="695" customWidth="1"/>
    <col min="6171" max="6171" width="4.6640625" style="695" customWidth="1"/>
    <col min="6172" max="6172" width="2.6640625" style="695" customWidth="1"/>
    <col min="6173" max="6173" width="3" style="695" bestFit="1" customWidth="1"/>
    <col min="6174" max="6177" width="2.6640625" style="695" customWidth="1"/>
    <col min="6178" max="6398" width="9.109375" style="695"/>
    <col min="6399" max="6405" width="2.6640625" style="695" customWidth="1"/>
    <col min="6406" max="6406" width="1" style="695" customWidth="1"/>
    <col min="6407" max="6407" width="3.5546875" style="695" customWidth="1"/>
    <col min="6408" max="6408" width="3.109375" style="695" customWidth="1"/>
    <col min="6409" max="6409" width="1.6640625" style="695" customWidth="1"/>
    <col min="6410" max="6410" width="2.5546875" style="695" customWidth="1"/>
    <col min="6411" max="6411" width="1.88671875" style="695" customWidth="1"/>
    <col min="6412" max="6412" width="2.6640625" style="695" customWidth="1"/>
    <col min="6413" max="6413" width="1.5546875" style="695" bestFit="1" customWidth="1"/>
    <col min="6414" max="6414" width="1.33203125" style="695" customWidth="1"/>
    <col min="6415" max="6415" width="2.6640625" style="695" customWidth="1"/>
    <col min="6416" max="6417" width="3.44140625" style="695" customWidth="1"/>
    <col min="6418" max="6418" width="0.88671875" style="695" customWidth="1"/>
    <col min="6419" max="6419" width="2.44140625" style="695" customWidth="1"/>
    <col min="6420" max="6421" width="2.6640625" style="695" customWidth="1"/>
    <col min="6422" max="6422" width="1.5546875" style="695" customWidth="1"/>
    <col min="6423" max="6424" width="1.5546875" style="695" bestFit="1" customWidth="1"/>
    <col min="6425" max="6425" width="2.88671875" style="695" customWidth="1"/>
    <col min="6426" max="6426" width="0.88671875" style="695" customWidth="1"/>
    <col min="6427" max="6427" width="4.6640625" style="695" customWidth="1"/>
    <col min="6428" max="6428" width="2.6640625" style="695" customWidth="1"/>
    <col min="6429" max="6429" width="3" style="695" bestFit="1" customWidth="1"/>
    <col min="6430" max="6433" width="2.6640625" style="695" customWidth="1"/>
    <col min="6434" max="6654" width="9.109375" style="695"/>
    <col min="6655" max="6661" width="2.6640625" style="695" customWidth="1"/>
    <col min="6662" max="6662" width="1" style="695" customWidth="1"/>
    <col min="6663" max="6663" width="3.5546875" style="695" customWidth="1"/>
    <col min="6664" max="6664" width="3.109375" style="695" customWidth="1"/>
    <col min="6665" max="6665" width="1.6640625" style="695" customWidth="1"/>
    <col min="6666" max="6666" width="2.5546875" style="695" customWidth="1"/>
    <col min="6667" max="6667" width="1.88671875" style="695" customWidth="1"/>
    <col min="6668" max="6668" width="2.6640625" style="695" customWidth="1"/>
    <col min="6669" max="6669" width="1.5546875" style="695" bestFit="1" customWidth="1"/>
    <col min="6670" max="6670" width="1.33203125" style="695" customWidth="1"/>
    <col min="6671" max="6671" width="2.6640625" style="695" customWidth="1"/>
    <col min="6672" max="6673" width="3.44140625" style="695" customWidth="1"/>
    <col min="6674" max="6674" width="0.88671875" style="695" customWidth="1"/>
    <col min="6675" max="6675" width="2.44140625" style="695" customWidth="1"/>
    <col min="6676" max="6677" width="2.6640625" style="695" customWidth="1"/>
    <col min="6678" max="6678" width="1.5546875" style="695" customWidth="1"/>
    <col min="6679" max="6680" width="1.5546875" style="695" bestFit="1" customWidth="1"/>
    <col min="6681" max="6681" width="2.88671875" style="695" customWidth="1"/>
    <col min="6682" max="6682" width="0.88671875" style="695" customWidth="1"/>
    <col min="6683" max="6683" width="4.6640625" style="695" customWidth="1"/>
    <col min="6684" max="6684" width="2.6640625" style="695" customWidth="1"/>
    <col min="6685" max="6685" width="3" style="695" bestFit="1" customWidth="1"/>
    <col min="6686" max="6689" width="2.6640625" style="695" customWidth="1"/>
    <col min="6690" max="6910" width="9.109375" style="695"/>
    <col min="6911" max="6917" width="2.6640625" style="695" customWidth="1"/>
    <col min="6918" max="6918" width="1" style="695" customWidth="1"/>
    <col min="6919" max="6919" width="3.5546875" style="695" customWidth="1"/>
    <col min="6920" max="6920" width="3.109375" style="695" customWidth="1"/>
    <col min="6921" max="6921" width="1.6640625" style="695" customWidth="1"/>
    <col min="6922" max="6922" width="2.5546875" style="695" customWidth="1"/>
    <col min="6923" max="6923" width="1.88671875" style="695" customWidth="1"/>
    <col min="6924" max="6924" width="2.6640625" style="695" customWidth="1"/>
    <col min="6925" max="6925" width="1.5546875" style="695" bestFit="1" customWidth="1"/>
    <col min="6926" max="6926" width="1.33203125" style="695" customWidth="1"/>
    <col min="6927" max="6927" width="2.6640625" style="695" customWidth="1"/>
    <col min="6928" max="6929" width="3.44140625" style="695" customWidth="1"/>
    <col min="6930" max="6930" width="0.88671875" style="695" customWidth="1"/>
    <col min="6931" max="6931" width="2.44140625" style="695" customWidth="1"/>
    <col min="6932" max="6933" width="2.6640625" style="695" customWidth="1"/>
    <col min="6934" max="6934" width="1.5546875" style="695" customWidth="1"/>
    <col min="6935" max="6936" width="1.5546875" style="695" bestFit="1" customWidth="1"/>
    <col min="6937" max="6937" width="2.88671875" style="695" customWidth="1"/>
    <col min="6938" max="6938" width="0.88671875" style="695" customWidth="1"/>
    <col min="6939" max="6939" width="4.6640625" style="695" customWidth="1"/>
    <col min="6940" max="6940" width="2.6640625" style="695" customWidth="1"/>
    <col min="6941" max="6941" width="3" style="695" bestFit="1" customWidth="1"/>
    <col min="6942" max="6945" width="2.6640625" style="695" customWidth="1"/>
    <col min="6946" max="7166" width="9.109375" style="695"/>
    <col min="7167" max="7173" width="2.6640625" style="695" customWidth="1"/>
    <col min="7174" max="7174" width="1" style="695" customWidth="1"/>
    <col min="7175" max="7175" width="3.5546875" style="695" customWidth="1"/>
    <col min="7176" max="7176" width="3.109375" style="695" customWidth="1"/>
    <col min="7177" max="7177" width="1.6640625" style="695" customWidth="1"/>
    <col min="7178" max="7178" width="2.5546875" style="695" customWidth="1"/>
    <col min="7179" max="7179" width="1.88671875" style="695" customWidth="1"/>
    <col min="7180" max="7180" width="2.6640625" style="695" customWidth="1"/>
    <col min="7181" max="7181" width="1.5546875" style="695" bestFit="1" customWidth="1"/>
    <col min="7182" max="7182" width="1.33203125" style="695" customWidth="1"/>
    <col min="7183" max="7183" width="2.6640625" style="695" customWidth="1"/>
    <col min="7184" max="7185" width="3.44140625" style="695" customWidth="1"/>
    <col min="7186" max="7186" width="0.88671875" style="695" customWidth="1"/>
    <col min="7187" max="7187" width="2.44140625" style="695" customWidth="1"/>
    <col min="7188" max="7189" width="2.6640625" style="695" customWidth="1"/>
    <col min="7190" max="7190" width="1.5546875" style="695" customWidth="1"/>
    <col min="7191" max="7192" width="1.5546875" style="695" bestFit="1" customWidth="1"/>
    <col min="7193" max="7193" width="2.88671875" style="695" customWidth="1"/>
    <col min="7194" max="7194" width="0.88671875" style="695" customWidth="1"/>
    <col min="7195" max="7195" width="4.6640625" style="695" customWidth="1"/>
    <col min="7196" max="7196" width="2.6640625" style="695" customWidth="1"/>
    <col min="7197" max="7197" width="3" style="695" bestFit="1" customWidth="1"/>
    <col min="7198" max="7201" width="2.6640625" style="695" customWidth="1"/>
    <col min="7202" max="7422" width="9.109375" style="695"/>
    <col min="7423" max="7429" width="2.6640625" style="695" customWidth="1"/>
    <col min="7430" max="7430" width="1" style="695" customWidth="1"/>
    <col min="7431" max="7431" width="3.5546875" style="695" customWidth="1"/>
    <col min="7432" max="7432" width="3.109375" style="695" customWidth="1"/>
    <col min="7433" max="7433" width="1.6640625" style="695" customWidth="1"/>
    <col min="7434" max="7434" width="2.5546875" style="695" customWidth="1"/>
    <col min="7435" max="7435" width="1.88671875" style="695" customWidth="1"/>
    <col min="7436" max="7436" width="2.6640625" style="695" customWidth="1"/>
    <col min="7437" max="7437" width="1.5546875" style="695" bestFit="1" customWidth="1"/>
    <col min="7438" max="7438" width="1.33203125" style="695" customWidth="1"/>
    <col min="7439" max="7439" width="2.6640625" style="695" customWidth="1"/>
    <col min="7440" max="7441" width="3.44140625" style="695" customWidth="1"/>
    <col min="7442" max="7442" width="0.88671875" style="695" customWidth="1"/>
    <col min="7443" max="7443" width="2.44140625" style="695" customWidth="1"/>
    <col min="7444" max="7445" width="2.6640625" style="695" customWidth="1"/>
    <col min="7446" max="7446" width="1.5546875" style="695" customWidth="1"/>
    <col min="7447" max="7448" width="1.5546875" style="695" bestFit="1" customWidth="1"/>
    <col min="7449" max="7449" width="2.88671875" style="695" customWidth="1"/>
    <col min="7450" max="7450" width="0.88671875" style="695" customWidth="1"/>
    <col min="7451" max="7451" width="4.6640625" style="695" customWidth="1"/>
    <col min="7452" max="7452" width="2.6640625" style="695" customWidth="1"/>
    <col min="7453" max="7453" width="3" style="695" bestFit="1" customWidth="1"/>
    <col min="7454" max="7457" width="2.6640625" style="695" customWidth="1"/>
    <col min="7458" max="7678" width="9.109375" style="695"/>
    <col min="7679" max="7685" width="2.6640625" style="695" customWidth="1"/>
    <col min="7686" max="7686" width="1" style="695" customWidth="1"/>
    <col min="7687" max="7687" width="3.5546875" style="695" customWidth="1"/>
    <col min="7688" max="7688" width="3.109375" style="695" customWidth="1"/>
    <col min="7689" max="7689" width="1.6640625" style="695" customWidth="1"/>
    <col min="7690" max="7690" width="2.5546875" style="695" customWidth="1"/>
    <col min="7691" max="7691" width="1.88671875" style="695" customWidth="1"/>
    <col min="7692" max="7692" width="2.6640625" style="695" customWidth="1"/>
    <col min="7693" max="7693" width="1.5546875" style="695" bestFit="1" customWidth="1"/>
    <col min="7694" max="7694" width="1.33203125" style="695" customWidth="1"/>
    <col min="7695" max="7695" width="2.6640625" style="695" customWidth="1"/>
    <col min="7696" max="7697" width="3.44140625" style="695" customWidth="1"/>
    <col min="7698" max="7698" width="0.88671875" style="695" customWidth="1"/>
    <col min="7699" max="7699" width="2.44140625" style="695" customWidth="1"/>
    <col min="7700" max="7701" width="2.6640625" style="695" customWidth="1"/>
    <col min="7702" max="7702" width="1.5546875" style="695" customWidth="1"/>
    <col min="7703" max="7704" width="1.5546875" style="695" bestFit="1" customWidth="1"/>
    <col min="7705" max="7705" width="2.88671875" style="695" customWidth="1"/>
    <col min="7706" max="7706" width="0.88671875" style="695" customWidth="1"/>
    <col min="7707" max="7707" width="4.6640625" style="695" customWidth="1"/>
    <col min="7708" max="7708" width="2.6640625" style="695" customWidth="1"/>
    <col min="7709" max="7709" width="3" style="695" bestFit="1" customWidth="1"/>
    <col min="7710" max="7713" width="2.6640625" style="695" customWidth="1"/>
    <col min="7714" max="7934" width="9.109375" style="695"/>
    <col min="7935" max="7941" width="2.6640625" style="695" customWidth="1"/>
    <col min="7942" max="7942" width="1" style="695" customWidth="1"/>
    <col min="7943" max="7943" width="3.5546875" style="695" customWidth="1"/>
    <col min="7944" max="7944" width="3.109375" style="695" customWidth="1"/>
    <col min="7945" max="7945" width="1.6640625" style="695" customWidth="1"/>
    <col min="7946" max="7946" width="2.5546875" style="695" customWidth="1"/>
    <col min="7947" max="7947" width="1.88671875" style="695" customWidth="1"/>
    <col min="7948" max="7948" width="2.6640625" style="695" customWidth="1"/>
    <col min="7949" max="7949" width="1.5546875" style="695" bestFit="1" customWidth="1"/>
    <col min="7950" max="7950" width="1.33203125" style="695" customWidth="1"/>
    <col min="7951" max="7951" width="2.6640625" style="695" customWidth="1"/>
    <col min="7952" max="7953" width="3.44140625" style="695" customWidth="1"/>
    <col min="7954" max="7954" width="0.88671875" style="695" customWidth="1"/>
    <col min="7955" max="7955" width="2.44140625" style="695" customWidth="1"/>
    <col min="7956" max="7957" width="2.6640625" style="695" customWidth="1"/>
    <col min="7958" max="7958" width="1.5546875" style="695" customWidth="1"/>
    <col min="7959" max="7960" width="1.5546875" style="695" bestFit="1" customWidth="1"/>
    <col min="7961" max="7961" width="2.88671875" style="695" customWidth="1"/>
    <col min="7962" max="7962" width="0.88671875" style="695" customWidth="1"/>
    <col min="7963" max="7963" width="4.6640625" style="695" customWidth="1"/>
    <col min="7964" max="7964" width="2.6640625" style="695" customWidth="1"/>
    <col min="7965" max="7965" width="3" style="695" bestFit="1" customWidth="1"/>
    <col min="7966" max="7969" width="2.6640625" style="695" customWidth="1"/>
    <col min="7970" max="8190" width="9.109375" style="695"/>
    <col min="8191" max="8197" width="2.6640625" style="695" customWidth="1"/>
    <col min="8198" max="8198" width="1" style="695" customWidth="1"/>
    <col min="8199" max="8199" width="3.5546875" style="695" customWidth="1"/>
    <col min="8200" max="8200" width="3.109375" style="695" customWidth="1"/>
    <col min="8201" max="8201" width="1.6640625" style="695" customWidth="1"/>
    <col min="8202" max="8202" width="2.5546875" style="695" customWidth="1"/>
    <col min="8203" max="8203" width="1.88671875" style="695" customWidth="1"/>
    <col min="8204" max="8204" width="2.6640625" style="695" customWidth="1"/>
    <col min="8205" max="8205" width="1.5546875" style="695" bestFit="1" customWidth="1"/>
    <col min="8206" max="8206" width="1.33203125" style="695" customWidth="1"/>
    <col min="8207" max="8207" width="2.6640625" style="695" customWidth="1"/>
    <col min="8208" max="8209" width="3.44140625" style="695" customWidth="1"/>
    <col min="8210" max="8210" width="0.88671875" style="695" customWidth="1"/>
    <col min="8211" max="8211" width="2.44140625" style="695" customWidth="1"/>
    <col min="8212" max="8213" width="2.6640625" style="695" customWidth="1"/>
    <col min="8214" max="8214" width="1.5546875" style="695" customWidth="1"/>
    <col min="8215" max="8216" width="1.5546875" style="695" bestFit="1" customWidth="1"/>
    <col min="8217" max="8217" width="2.88671875" style="695" customWidth="1"/>
    <col min="8218" max="8218" width="0.88671875" style="695" customWidth="1"/>
    <col min="8219" max="8219" width="4.6640625" style="695" customWidth="1"/>
    <col min="8220" max="8220" width="2.6640625" style="695" customWidth="1"/>
    <col min="8221" max="8221" width="3" style="695" bestFit="1" customWidth="1"/>
    <col min="8222" max="8225" width="2.6640625" style="695" customWidth="1"/>
    <col min="8226" max="8446" width="9.109375" style="695"/>
    <col min="8447" max="8453" width="2.6640625" style="695" customWidth="1"/>
    <col min="8454" max="8454" width="1" style="695" customWidth="1"/>
    <col min="8455" max="8455" width="3.5546875" style="695" customWidth="1"/>
    <col min="8456" max="8456" width="3.109375" style="695" customWidth="1"/>
    <col min="8457" max="8457" width="1.6640625" style="695" customWidth="1"/>
    <col min="8458" max="8458" width="2.5546875" style="695" customWidth="1"/>
    <col min="8459" max="8459" width="1.88671875" style="695" customWidth="1"/>
    <col min="8460" max="8460" width="2.6640625" style="695" customWidth="1"/>
    <col min="8461" max="8461" width="1.5546875" style="695" bestFit="1" customWidth="1"/>
    <col min="8462" max="8462" width="1.33203125" style="695" customWidth="1"/>
    <col min="8463" max="8463" width="2.6640625" style="695" customWidth="1"/>
    <col min="8464" max="8465" width="3.44140625" style="695" customWidth="1"/>
    <col min="8466" max="8466" width="0.88671875" style="695" customWidth="1"/>
    <col min="8467" max="8467" width="2.44140625" style="695" customWidth="1"/>
    <col min="8468" max="8469" width="2.6640625" style="695" customWidth="1"/>
    <col min="8470" max="8470" width="1.5546875" style="695" customWidth="1"/>
    <col min="8471" max="8472" width="1.5546875" style="695" bestFit="1" customWidth="1"/>
    <col min="8473" max="8473" width="2.88671875" style="695" customWidth="1"/>
    <col min="8474" max="8474" width="0.88671875" style="695" customWidth="1"/>
    <col min="8475" max="8475" width="4.6640625" style="695" customWidth="1"/>
    <col min="8476" max="8476" width="2.6640625" style="695" customWidth="1"/>
    <col min="8477" max="8477" width="3" style="695" bestFit="1" customWidth="1"/>
    <col min="8478" max="8481" width="2.6640625" style="695" customWidth="1"/>
    <col min="8482" max="8702" width="9.109375" style="695"/>
    <col min="8703" max="8709" width="2.6640625" style="695" customWidth="1"/>
    <col min="8710" max="8710" width="1" style="695" customWidth="1"/>
    <col min="8711" max="8711" width="3.5546875" style="695" customWidth="1"/>
    <col min="8712" max="8712" width="3.109375" style="695" customWidth="1"/>
    <col min="8713" max="8713" width="1.6640625" style="695" customWidth="1"/>
    <col min="8714" max="8714" width="2.5546875" style="695" customWidth="1"/>
    <col min="8715" max="8715" width="1.88671875" style="695" customWidth="1"/>
    <col min="8716" max="8716" width="2.6640625" style="695" customWidth="1"/>
    <col min="8717" max="8717" width="1.5546875" style="695" bestFit="1" customWidth="1"/>
    <col min="8718" max="8718" width="1.33203125" style="695" customWidth="1"/>
    <col min="8719" max="8719" width="2.6640625" style="695" customWidth="1"/>
    <col min="8720" max="8721" width="3.44140625" style="695" customWidth="1"/>
    <col min="8722" max="8722" width="0.88671875" style="695" customWidth="1"/>
    <col min="8723" max="8723" width="2.44140625" style="695" customWidth="1"/>
    <col min="8724" max="8725" width="2.6640625" style="695" customWidth="1"/>
    <col min="8726" max="8726" width="1.5546875" style="695" customWidth="1"/>
    <col min="8727" max="8728" width="1.5546875" style="695" bestFit="1" customWidth="1"/>
    <col min="8729" max="8729" width="2.88671875" style="695" customWidth="1"/>
    <col min="8730" max="8730" width="0.88671875" style="695" customWidth="1"/>
    <col min="8731" max="8731" width="4.6640625" style="695" customWidth="1"/>
    <col min="8732" max="8732" width="2.6640625" style="695" customWidth="1"/>
    <col min="8733" max="8733" width="3" style="695" bestFit="1" customWidth="1"/>
    <col min="8734" max="8737" width="2.6640625" style="695" customWidth="1"/>
    <col min="8738" max="8958" width="9.109375" style="695"/>
    <col min="8959" max="8965" width="2.6640625" style="695" customWidth="1"/>
    <col min="8966" max="8966" width="1" style="695" customWidth="1"/>
    <col min="8967" max="8967" width="3.5546875" style="695" customWidth="1"/>
    <col min="8968" max="8968" width="3.109375" style="695" customWidth="1"/>
    <col min="8969" max="8969" width="1.6640625" style="695" customWidth="1"/>
    <col min="8970" max="8970" width="2.5546875" style="695" customWidth="1"/>
    <col min="8971" max="8971" width="1.88671875" style="695" customWidth="1"/>
    <col min="8972" max="8972" width="2.6640625" style="695" customWidth="1"/>
    <col min="8973" max="8973" width="1.5546875" style="695" bestFit="1" customWidth="1"/>
    <col min="8974" max="8974" width="1.33203125" style="695" customWidth="1"/>
    <col min="8975" max="8975" width="2.6640625" style="695" customWidth="1"/>
    <col min="8976" max="8977" width="3.44140625" style="695" customWidth="1"/>
    <col min="8978" max="8978" width="0.88671875" style="695" customWidth="1"/>
    <col min="8979" max="8979" width="2.44140625" style="695" customWidth="1"/>
    <col min="8980" max="8981" width="2.6640625" style="695" customWidth="1"/>
    <col min="8982" max="8982" width="1.5546875" style="695" customWidth="1"/>
    <col min="8983" max="8984" width="1.5546875" style="695" bestFit="1" customWidth="1"/>
    <col min="8985" max="8985" width="2.88671875" style="695" customWidth="1"/>
    <col min="8986" max="8986" width="0.88671875" style="695" customWidth="1"/>
    <col min="8987" max="8987" width="4.6640625" style="695" customWidth="1"/>
    <col min="8988" max="8988" width="2.6640625" style="695" customWidth="1"/>
    <col min="8989" max="8989" width="3" style="695" bestFit="1" customWidth="1"/>
    <col min="8990" max="8993" width="2.6640625" style="695" customWidth="1"/>
    <col min="8994" max="9214" width="9.109375" style="695"/>
    <col min="9215" max="9221" width="2.6640625" style="695" customWidth="1"/>
    <col min="9222" max="9222" width="1" style="695" customWidth="1"/>
    <col min="9223" max="9223" width="3.5546875" style="695" customWidth="1"/>
    <col min="9224" max="9224" width="3.109375" style="695" customWidth="1"/>
    <col min="9225" max="9225" width="1.6640625" style="695" customWidth="1"/>
    <col min="9226" max="9226" width="2.5546875" style="695" customWidth="1"/>
    <col min="9227" max="9227" width="1.88671875" style="695" customWidth="1"/>
    <col min="9228" max="9228" width="2.6640625" style="695" customWidth="1"/>
    <col min="9229" max="9229" width="1.5546875" style="695" bestFit="1" customWidth="1"/>
    <col min="9230" max="9230" width="1.33203125" style="695" customWidth="1"/>
    <col min="9231" max="9231" width="2.6640625" style="695" customWidth="1"/>
    <col min="9232" max="9233" width="3.44140625" style="695" customWidth="1"/>
    <col min="9234" max="9234" width="0.88671875" style="695" customWidth="1"/>
    <col min="9235" max="9235" width="2.44140625" style="695" customWidth="1"/>
    <col min="9236" max="9237" width="2.6640625" style="695" customWidth="1"/>
    <col min="9238" max="9238" width="1.5546875" style="695" customWidth="1"/>
    <col min="9239" max="9240" width="1.5546875" style="695" bestFit="1" customWidth="1"/>
    <col min="9241" max="9241" width="2.88671875" style="695" customWidth="1"/>
    <col min="9242" max="9242" width="0.88671875" style="695" customWidth="1"/>
    <col min="9243" max="9243" width="4.6640625" style="695" customWidth="1"/>
    <col min="9244" max="9244" width="2.6640625" style="695" customWidth="1"/>
    <col min="9245" max="9245" width="3" style="695" bestFit="1" customWidth="1"/>
    <col min="9246" max="9249" width="2.6640625" style="695" customWidth="1"/>
    <col min="9250" max="9470" width="9.109375" style="695"/>
    <col min="9471" max="9477" width="2.6640625" style="695" customWidth="1"/>
    <col min="9478" max="9478" width="1" style="695" customWidth="1"/>
    <col min="9479" max="9479" width="3.5546875" style="695" customWidth="1"/>
    <col min="9480" max="9480" width="3.109375" style="695" customWidth="1"/>
    <col min="9481" max="9481" width="1.6640625" style="695" customWidth="1"/>
    <col min="9482" max="9482" width="2.5546875" style="695" customWidth="1"/>
    <col min="9483" max="9483" width="1.88671875" style="695" customWidth="1"/>
    <col min="9484" max="9484" width="2.6640625" style="695" customWidth="1"/>
    <col min="9485" max="9485" width="1.5546875" style="695" bestFit="1" customWidth="1"/>
    <col min="9486" max="9486" width="1.33203125" style="695" customWidth="1"/>
    <col min="9487" max="9487" width="2.6640625" style="695" customWidth="1"/>
    <col min="9488" max="9489" width="3.44140625" style="695" customWidth="1"/>
    <col min="9490" max="9490" width="0.88671875" style="695" customWidth="1"/>
    <col min="9491" max="9491" width="2.44140625" style="695" customWidth="1"/>
    <col min="9492" max="9493" width="2.6640625" style="695" customWidth="1"/>
    <col min="9494" max="9494" width="1.5546875" style="695" customWidth="1"/>
    <col min="9495" max="9496" width="1.5546875" style="695" bestFit="1" customWidth="1"/>
    <col min="9497" max="9497" width="2.88671875" style="695" customWidth="1"/>
    <col min="9498" max="9498" width="0.88671875" style="695" customWidth="1"/>
    <col min="9499" max="9499" width="4.6640625" style="695" customWidth="1"/>
    <col min="9500" max="9500" width="2.6640625" style="695" customWidth="1"/>
    <col min="9501" max="9501" width="3" style="695" bestFit="1" customWidth="1"/>
    <col min="9502" max="9505" width="2.6640625" style="695" customWidth="1"/>
    <col min="9506" max="9726" width="9.109375" style="695"/>
    <col min="9727" max="9733" width="2.6640625" style="695" customWidth="1"/>
    <col min="9734" max="9734" width="1" style="695" customWidth="1"/>
    <col min="9735" max="9735" width="3.5546875" style="695" customWidth="1"/>
    <col min="9736" max="9736" width="3.109375" style="695" customWidth="1"/>
    <col min="9737" max="9737" width="1.6640625" style="695" customWidth="1"/>
    <col min="9738" max="9738" width="2.5546875" style="695" customWidth="1"/>
    <col min="9739" max="9739" width="1.88671875" style="695" customWidth="1"/>
    <col min="9740" max="9740" width="2.6640625" style="695" customWidth="1"/>
    <col min="9741" max="9741" width="1.5546875" style="695" bestFit="1" customWidth="1"/>
    <col min="9742" max="9742" width="1.33203125" style="695" customWidth="1"/>
    <col min="9743" max="9743" width="2.6640625" style="695" customWidth="1"/>
    <col min="9744" max="9745" width="3.44140625" style="695" customWidth="1"/>
    <col min="9746" max="9746" width="0.88671875" style="695" customWidth="1"/>
    <col min="9747" max="9747" width="2.44140625" style="695" customWidth="1"/>
    <col min="9748" max="9749" width="2.6640625" style="695" customWidth="1"/>
    <col min="9750" max="9750" width="1.5546875" style="695" customWidth="1"/>
    <col min="9751" max="9752" width="1.5546875" style="695" bestFit="1" customWidth="1"/>
    <col min="9753" max="9753" width="2.88671875" style="695" customWidth="1"/>
    <col min="9754" max="9754" width="0.88671875" style="695" customWidth="1"/>
    <col min="9755" max="9755" width="4.6640625" style="695" customWidth="1"/>
    <col min="9756" max="9756" width="2.6640625" style="695" customWidth="1"/>
    <col min="9757" max="9757" width="3" style="695" bestFit="1" customWidth="1"/>
    <col min="9758" max="9761" width="2.6640625" style="695" customWidth="1"/>
    <col min="9762" max="9982" width="9.109375" style="695"/>
    <col min="9983" max="9989" width="2.6640625" style="695" customWidth="1"/>
    <col min="9990" max="9990" width="1" style="695" customWidth="1"/>
    <col min="9991" max="9991" width="3.5546875" style="695" customWidth="1"/>
    <col min="9992" max="9992" width="3.109375" style="695" customWidth="1"/>
    <col min="9993" max="9993" width="1.6640625" style="695" customWidth="1"/>
    <col min="9994" max="9994" width="2.5546875" style="695" customWidth="1"/>
    <col min="9995" max="9995" width="1.88671875" style="695" customWidth="1"/>
    <col min="9996" max="9996" width="2.6640625" style="695" customWidth="1"/>
    <col min="9997" max="9997" width="1.5546875" style="695" bestFit="1" customWidth="1"/>
    <col min="9998" max="9998" width="1.33203125" style="695" customWidth="1"/>
    <col min="9999" max="9999" width="2.6640625" style="695" customWidth="1"/>
    <col min="10000" max="10001" width="3.44140625" style="695" customWidth="1"/>
    <col min="10002" max="10002" width="0.88671875" style="695" customWidth="1"/>
    <col min="10003" max="10003" width="2.44140625" style="695" customWidth="1"/>
    <col min="10004" max="10005" width="2.6640625" style="695" customWidth="1"/>
    <col min="10006" max="10006" width="1.5546875" style="695" customWidth="1"/>
    <col min="10007" max="10008" width="1.5546875" style="695" bestFit="1" customWidth="1"/>
    <col min="10009" max="10009" width="2.88671875" style="695" customWidth="1"/>
    <col min="10010" max="10010" width="0.88671875" style="695" customWidth="1"/>
    <col min="10011" max="10011" width="4.6640625" style="695" customWidth="1"/>
    <col min="10012" max="10012" width="2.6640625" style="695" customWidth="1"/>
    <col min="10013" max="10013" width="3" style="695" bestFit="1" customWidth="1"/>
    <col min="10014" max="10017" width="2.6640625" style="695" customWidth="1"/>
    <col min="10018" max="10238" width="9.109375" style="695"/>
    <col min="10239" max="10245" width="2.6640625" style="695" customWidth="1"/>
    <col min="10246" max="10246" width="1" style="695" customWidth="1"/>
    <col min="10247" max="10247" width="3.5546875" style="695" customWidth="1"/>
    <col min="10248" max="10248" width="3.109375" style="695" customWidth="1"/>
    <col min="10249" max="10249" width="1.6640625" style="695" customWidth="1"/>
    <col min="10250" max="10250" width="2.5546875" style="695" customWidth="1"/>
    <col min="10251" max="10251" width="1.88671875" style="695" customWidth="1"/>
    <col min="10252" max="10252" width="2.6640625" style="695" customWidth="1"/>
    <col min="10253" max="10253" width="1.5546875" style="695" bestFit="1" customWidth="1"/>
    <col min="10254" max="10254" width="1.33203125" style="695" customWidth="1"/>
    <col min="10255" max="10255" width="2.6640625" style="695" customWidth="1"/>
    <col min="10256" max="10257" width="3.44140625" style="695" customWidth="1"/>
    <col min="10258" max="10258" width="0.88671875" style="695" customWidth="1"/>
    <col min="10259" max="10259" width="2.44140625" style="695" customWidth="1"/>
    <col min="10260" max="10261" width="2.6640625" style="695" customWidth="1"/>
    <col min="10262" max="10262" width="1.5546875" style="695" customWidth="1"/>
    <col min="10263" max="10264" width="1.5546875" style="695" bestFit="1" customWidth="1"/>
    <col min="10265" max="10265" width="2.88671875" style="695" customWidth="1"/>
    <col min="10266" max="10266" width="0.88671875" style="695" customWidth="1"/>
    <col min="10267" max="10267" width="4.6640625" style="695" customWidth="1"/>
    <col min="10268" max="10268" width="2.6640625" style="695" customWidth="1"/>
    <col min="10269" max="10269" width="3" style="695" bestFit="1" customWidth="1"/>
    <col min="10270" max="10273" width="2.6640625" style="695" customWidth="1"/>
    <col min="10274" max="10494" width="9.109375" style="695"/>
    <col min="10495" max="10501" width="2.6640625" style="695" customWidth="1"/>
    <col min="10502" max="10502" width="1" style="695" customWidth="1"/>
    <col min="10503" max="10503" width="3.5546875" style="695" customWidth="1"/>
    <col min="10504" max="10504" width="3.109375" style="695" customWidth="1"/>
    <col min="10505" max="10505" width="1.6640625" style="695" customWidth="1"/>
    <col min="10506" max="10506" width="2.5546875" style="695" customWidth="1"/>
    <col min="10507" max="10507" width="1.88671875" style="695" customWidth="1"/>
    <col min="10508" max="10508" width="2.6640625" style="695" customWidth="1"/>
    <col min="10509" max="10509" width="1.5546875" style="695" bestFit="1" customWidth="1"/>
    <col min="10510" max="10510" width="1.33203125" style="695" customWidth="1"/>
    <col min="10511" max="10511" width="2.6640625" style="695" customWidth="1"/>
    <col min="10512" max="10513" width="3.44140625" style="695" customWidth="1"/>
    <col min="10514" max="10514" width="0.88671875" style="695" customWidth="1"/>
    <col min="10515" max="10515" width="2.44140625" style="695" customWidth="1"/>
    <col min="10516" max="10517" width="2.6640625" style="695" customWidth="1"/>
    <col min="10518" max="10518" width="1.5546875" style="695" customWidth="1"/>
    <col min="10519" max="10520" width="1.5546875" style="695" bestFit="1" customWidth="1"/>
    <col min="10521" max="10521" width="2.88671875" style="695" customWidth="1"/>
    <col min="10522" max="10522" width="0.88671875" style="695" customWidth="1"/>
    <col min="10523" max="10523" width="4.6640625" style="695" customWidth="1"/>
    <col min="10524" max="10524" width="2.6640625" style="695" customWidth="1"/>
    <col min="10525" max="10525" width="3" style="695" bestFit="1" customWidth="1"/>
    <col min="10526" max="10529" width="2.6640625" style="695" customWidth="1"/>
    <col min="10530" max="10750" width="9.109375" style="695"/>
    <col min="10751" max="10757" width="2.6640625" style="695" customWidth="1"/>
    <col min="10758" max="10758" width="1" style="695" customWidth="1"/>
    <col min="10759" max="10759" width="3.5546875" style="695" customWidth="1"/>
    <col min="10760" max="10760" width="3.109375" style="695" customWidth="1"/>
    <col min="10761" max="10761" width="1.6640625" style="695" customWidth="1"/>
    <col min="10762" max="10762" width="2.5546875" style="695" customWidth="1"/>
    <col min="10763" max="10763" width="1.88671875" style="695" customWidth="1"/>
    <col min="10764" max="10764" width="2.6640625" style="695" customWidth="1"/>
    <col min="10765" max="10765" width="1.5546875" style="695" bestFit="1" customWidth="1"/>
    <col min="10766" max="10766" width="1.33203125" style="695" customWidth="1"/>
    <col min="10767" max="10767" width="2.6640625" style="695" customWidth="1"/>
    <col min="10768" max="10769" width="3.44140625" style="695" customWidth="1"/>
    <col min="10770" max="10770" width="0.88671875" style="695" customWidth="1"/>
    <col min="10771" max="10771" width="2.44140625" style="695" customWidth="1"/>
    <col min="10772" max="10773" width="2.6640625" style="695" customWidth="1"/>
    <col min="10774" max="10774" width="1.5546875" style="695" customWidth="1"/>
    <col min="10775" max="10776" width="1.5546875" style="695" bestFit="1" customWidth="1"/>
    <col min="10777" max="10777" width="2.88671875" style="695" customWidth="1"/>
    <col min="10778" max="10778" width="0.88671875" style="695" customWidth="1"/>
    <col min="10779" max="10779" width="4.6640625" style="695" customWidth="1"/>
    <col min="10780" max="10780" width="2.6640625" style="695" customWidth="1"/>
    <col min="10781" max="10781" width="3" style="695" bestFit="1" customWidth="1"/>
    <col min="10782" max="10785" width="2.6640625" style="695" customWidth="1"/>
    <col min="10786" max="11006" width="9.109375" style="695"/>
    <col min="11007" max="11013" width="2.6640625" style="695" customWidth="1"/>
    <col min="11014" max="11014" width="1" style="695" customWidth="1"/>
    <col min="11015" max="11015" width="3.5546875" style="695" customWidth="1"/>
    <col min="11016" max="11016" width="3.109375" style="695" customWidth="1"/>
    <col min="11017" max="11017" width="1.6640625" style="695" customWidth="1"/>
    <col min="11018" max="11018" width="2.5546875" style="695" customWidth="1"/>
    <col min="11019" max="11019" width="1.88671875" style="695" customWidth="1"/>
    <col min="11020" max="11020" width="2.6640625" style="695" customWidth="1"/>
    <col min="11021" max="11021" width="1.5546875" style="695" bestFit="1" customWidth="1"/>
    <col min="11022" max="11022" width="1.33203125" style="695" customWidth="1"/>
    <col min="11023" max="11023" width="2.6640625" style="695" customWidth="1"/>
    <col min="11024" max="11025" width="3.44140625" style="695" customWidth="1"/>
    <col min="11026" max="11026" width="0.88671875" style="695" customWidth="1"/>
    <col min="11027" max="11027" width="2.44140625" style="695" customWidth="1"/>
    <col min="11028" max="11029" width="2.6640625" style="695" customWidth="1"/>
    <col min="11030" max="11030" width="1.5546875" style="695" customWidth="1"/>
    <col min="11031" max="11032" width="1.5546875" style="695" bestFit="1" customWidth="1"/>
    <col min="11033" max="11033" width="2.88671875" style="695" customWidth="1"/>
    <col min="11034" max="11034" width="0.88671875" style="695" customWidth="1"/>
    <col min="11035" max="11035" width="4.6640625" style="695" customWidth="1"/>
    <col min="11036" max="11036" width="2.6640625" style="695" customWidth="1"/>
    <col min="11037" max="11037" width="3" style="695" bestFit="1" customWidth="1"/>
    <col min="11038" max="11041" width="2.6640625" style="695" customWidth="1"/>
    <col min="11042" max="11262" width="9.109375" style="695"/>
    <col min="11263" max="11269" width="2.6640625" style="695" customWidth="1"/>
    <col min="11270" max="11270" width="1" style="695" customWidth="1"/>
    <col min="11271" max="11271" width="3.5546875" style="695" customWidth="1"/>
    <col min="11272" max="11272" width="3.109375" style="695" customWidth="1"/>
    <col min="11273" max="11273" width="1.6640625" style="695" customWidth="1"/>
    <col min="11274" max="11274" width="2.5546875" style="695" customWidth="1"/>
    <col min="11275" max="11275" width="1.88671875" style="695" customWidth="1"/>
    <col min="11276" max="11276" width="2.6640625" style="695" customWidth="1"/>
    <col min="11277" max="11277" width="1.5546875" style="695" bestFit="1" customWidth="1"/>
    <col min="11278" max="11278" width="1.33203125" style="695" customWidth="1"/>
    <col min="11279" max="11279" width="2.6640625" style="695" customWidth="1"/>
    <col min="11280" max="11281" width="3.44140625" style="695" customWidth="1"/>
    <col min="11282" max="11282" width="0.88671875" style="695" customWidth="1"/>
    <col min="11283" max="11283" width="2.44140625" style="695" customWidth="1"/>
    <col min="11284" max="11285" width="2.6640625" style="695" customWidth="1"/>
    <col min="11286" max="11286" width="1.5546875" style="695" customWidth="1"/>
    <col min="11287" max="11288" width="1.5546875" style="695" bestFit="1" customWidth="1"/>
    <col min="11289" max="11289" width="2.88671875" style="695" customWidth="1"/>
    <col min="11290" max="11290" width="0.88671875" style="695" customWidth="1"/>
    <col min="11291" max="11291" width="4.6640625" style="695" customWidth="1"/>
    <col min="11292" max="11292" width="2.6640625" style="695" customWidth="1"/>
    <col min="11293" max="11293" width="3" style="695" bestFit="1" customWidth="1"/>
    <col min="11294" max="11297" width="2.6640625" style="695" customWidth="1"/>
    <col min="11298" max="11518" width="9.109375" style="695"/>
    <col min="11519" max="11525" width="2.6640625" style="695" customWidth="1"/>
    <col min="11526" max="11526" width="1" style="695" customWidth="1"/>
    <col min="11527" max="11527" width="3.5546875" style="695" customWidth="1"/>
    <col min="11528" max="11528" width="3.109375" style="695" customWidth="1"/>
    <col min="11529" max="11529" width="1.6640625" style="695" customWidth="1"/>
    <col min="11530" max="11530" width="2.5546875" style="695" customWidth="1"/>
    <col min="11531" max="11531" width="1.88671875" style="695" customWidth="1"/>
    <col min="11532" max="11532" width="2.6640625" style="695" customWidth="1"/>
    <col min="11533" max="11533" width="1.5546875" style="695" bestFit="1" customWidth="1"/>
    <col min="11534" max="11534" width="1.33203125" style="695" customWidth="1"/>
    <col min="11535" max="11535" width="2.6640625" style="695" customWidth="1"/>
    <col min="11536" max="11537" width="3.44140625" style="695" customWidth="1"/>
    <col min="11538" max="11538" width="0.88671875" style="695" customWidth="1"/>
    <col min="11539" max="11539" width="2.44140625" style="695" customWidth="1"/>
    <col min="11540" max="11541" width="2.6640625" style="695" customWidth="1"/>
    <col min="11542" max="11542" width="1.5546875" style="695" customWidth="1"/>
    <col min="11543" max="11544" width="1.5546875" style="695" bestFit="1" customWidth="1"/>
    <col min="11545" max="11545" width="2.88671875" style="695" customWidth="1"/>
    <col min="11546" max="11546" width="0.88671875" style="695" customWidth="1"/>
    <col min="11547" max="11547" width="4.6640625" style="695" customWidth="1"/>
    <col min="11548" max="11548" width="2.6640625" style="695" customWidth="1"/>
    <col min="11549" max="11549" width="3" style="695" bestFit="1" customWidth="1"/>
    <col min="11550" max="11553" width="2.6640625" style="695" customWidth="1"/>
    <col min="11554" max="11774" width="9.109375" style="695"/>
    <col min="11775" max="11781" width="2.6640625" style="695" customWidth="1"/>
    <col min="11782" max="11782" width="1" style="695" customWidth="1"/>
    <col min="11783" max="11783" width="3.5546875" style="695" customWidth="1"/>
    <col min="11784" max="11784" width="3.109375" style="695" customWidth="1"/>
    <col min="11785" max="11785" width="1.6640625" style="695" customWidth="1"/>
    <col min="11786" max="11786" width="2.5546875" style="695" customWidth="1"/>
    <col min="11787" max="11787" width="1.88671875" style="695" customWidth="1"/>
    <col min="11788" max="11788" width="2.6640625" style="695" customWidth="1"/>
    <col min="11789" max="11789" width="1.5546875" style="695" bestFit="1" customWidth="1"/>
    <col min="11790" max="11790" width="1.33203125" style="695" customWidth="1"/>
    <col min="11791" max="11791" width="2.6640625" style="695" customWidth="1"/>
    <col min="11792" max="11793" width="3.44140625" style="695" customWidth="1"/>
    <col min="11794" max="11794" width="0.88671875" style="695" customWidth="1"/>
    <col min="11795" max="11795" width="2.44140625" style="695" customWidth="1"/>
    <col min="11796" max="11797" width="2.6640625" style="695" customWidth="1"/>
    <col min="11798" max="11798" width="1.5546875" style="695" customWidth="1"/>
    <col min="11799" max="11800" width="1.5546875" style="695" bestFit="1" customWidth="1"/>
    <col min="11801" max="11801" width="2.88671875" style="695" customWidth="1"/>
    <col min="11802" max="11802" width="0.88671875" style="695" customWidth="1"/>
    <col min="11803" max="11803" width="4.6640625" style="695" customWidth="1"/>
    <col min="11804" max="11804" width="2.6640625" style="695" customWidth="1"/>
    <col min="11805" max="11805" width="3" style="695" bestFit="1" customWidth="1"/>
    <col min="11806" max="11809" width="2.6640625" style="695" customWidth="1"/>
    <col min="11810" max="12030" width="9.109375" style="695"/>
    <col min="12031" max="12037" width="2.6640625" style="695" customWidth="1"/>
    <col min="12038" max="12038" width="1" style="695" customWidth="1"/>
    <col min="12039" max="12039" width="3.5546875" style="695" customWidth="1"/>
    <col min="12040" max="12040" width="3.109375" style="695" customWidth="1"/>
    <col min="12041" max="12041" width="1.6640625" style="695" customWidth="1"/>
    <col min="12042" max="12042" width="2.5546875" style="695" customWidth="1"/>
    <col min="12043" max="12043" width="1.88671875" style="695" customWidth="1"/>
    <col min="12044" max="12044" width="2.6640625" style="695" customWidth="1"/>
    <col min="12045" max="12045" width="1.5546875" style="695" bestFit="1" customWidth="1"/>
    <col min="12046" max="12046" width="1.33203125" style="695" customWidth="1"/>
    <col min="12047" max="12047" width="2.6640625" style="695" customWidth="1"/>
    <col min="12048" max="12049" width="3.44140625" style="695" customWidth="1"/>
    <col min="12050" max="12050" width="0.88671875" style="695" customWidth="1"/>
    <col min="12051" max="12051" width="2.44140625" style="695" customWidth="1"/>
    <col min="12052" max="12053" width="2.6640625" style="695" customWidth="1"/>
    <col min="12054" max="12054" width="1.5546875" style="695" customWidth="1"/>
    <col min="12055" max="12056" width="1.5546875" style="695" bestFit="1" customWidth="1"/>
    <col min="12057" max="12057" width="2.88671875" style="695" customWidth="1"/>
    <col min="12058" max="12058" width="0.88671875" style="695" customWidth="1"/>
    <col min="12059" max="12059" width="4.6640625" style="695" customWidth="1"/>
    <col min="12060" max="12060" width="2.6640625" style="695" customWidth="1"/>
    <col min="12061" max="12061" width="3" style="695" bestFit="1" customWidth="1"/>
    <col min="12062" max="12065" width="2.6640625" style="695" customWidth="1"/>
    <col min="12066" max="12286" width="9.109375" style="695"/>
    <col min="12287" max="12293" width="2.6640625" style="695" customWidth="1"/>
    <col min="12294" max="12294" width="1" style="695" customWidth="1"/>
    <col min="12295" max="12295" width="3.5546875" style="695" customWidth="1"/>
    <col min="12296" max="12296" width="3.109375" style="695" customWidth="1"/>
    <col min="12297" max="12297" width="1.6640625" style="695" customWidth="1"/>
    <col min="12298" max="12298" width="2.5546875" style="695" customWidth="1"/>
    <col min="12299" max="12299" width="1.88671875" style="695" customWidth="1"/>
    <col min="12300" max="12300" width="2.6640625" style="695" customWidth="1"/>
    <col min="12301" max="12301" width="1.5546875" style="695" bestFit="1" customWidth="1"/>
    <col min="12302" max="12302" width="1.33203125" style="695" customWidth="1"/>
    <col min="12303" max="12303" width="2.6640625" style="695" customWidth="1"/>
    <col min="12304" max="12305" width="3.44140625" style="695" customWidth="1"/>
    <col min="12306" max="12306" width="0.88671875" style="695" customWidth="1"/>
    <col min="12307" max="12307" width="2.44140625" style="695" customWidth="1"/>
    <col min="12308" max="12309" width="2.6640625" style="695" customWidth="1"/>
    <col min="12310" max="12310" width="1.5546875" style="695" customWidth="1"/>
    <col min="12311" max="12312" width="1.5546875" style="695" bestFit="1" customWidth="1"/>
    <col min="12313" max="12313" width="2.88671875" style="695" customWidth="1"/>
    <col min="12314" max="12314" width="0.88671875" style="695" customWidth="1"/>
    <col min="12315" max="12315" width="4.6640625" style="695" customWidth="1"/>
    <col min="12316" max="12316" width="2.6640625" style="695" customWidth="1"/>
    <col min="12317" max="12317" width="3" style="695" bestFit="1" customWidth="1"/>
    <col min="12318" max="12321" width="2.6640625" style="695" customWidth="1"/>
    <col min="12322" max="12542" width="9.109375" style="695"/>
    <col min="12543" max="12549" width="2.6640625" style="695" customWidth="1"/>
    <col min="12550" max="12550" width="1" style="695" customWidth="1"/>
    <col min="12551" max="12551" width="3.5546875" style="695" customWidth="1"/>
    <col min="12552" max="12552" width="3.109375" style="695" customWidth="1"/>
    <col min="12553" max="12553" width="1.6640625" style="695" customWidth="1"/>
    <col min="12554" max="12554" width="2.5546875" style="695" customWidth="1"/>
    <col min="12555" max="12555" width="1.88671875" style="695" customWidth="1"/>
    <col min="12556" max="12556" width="2.6640625" style="695" customWidth="1"/>
    <col min="12557" max="12557" width="1.5546875" style="695" bestFit="1" customWidth="1"/>
    <col min="12558" max="12558" width="1.33203125" style="695" customWidth="1"/>
    <col min="12559" max="12559" width="2.6640625" style="695" customWidth="1"/>
    <col min="12560" max="12561" width="3.44140625" style="695" customWidth="1"/>
    <col min="12562" max="12562" width="0.88671875" style="695" customWidth="1"/>
    <col min="12563" max="12563" width="2.44140625" style="695" customWidth="1"/>
    <col min="12564" max="12565" width="2.6640625" style="695" customWidth="1"/>
    <col min="12566" max="12566" width="1.5546875" style="695" customWidth="1"/>
    <col min="12567" max="12568" width="1.5546875" style="695" bestFit="1" customWidth="1"/>
    <col min="12569" max="12569" width="2.88671875" style="695" customWidth="1"/>
    <col min="12570" max="12570" width="0.88671875" style="695" customWidth="1"/>
    <col min="12571" max="12571" width="4.6640625" style="695" customWidth="1"/>
    <col min="12572" max="12572" width="2.6640625" style="695" customWidth="1"/>
    <col min="12573" max="12573" width="3" style="695" bestFit="1" customWidth="1"/>
    <col min="12574" max="12577" width="2.6640625" style="695" customWidth="1"/>
    <col min="12578" max="12798" width="9.109375" style="695"/>
    <col min="12799" max="12805" width="2.6640625" style="695" customWidth="1"/>
    <col min="12806" max="12806" width="1" style="695" customWidth="1"/>
    <col min="12807" max="12807" width="3.5546875" style="695" customWidth="1"/>
    <col min="12808" max="12808" width="3.109375" style="695" customWidth="1"/>
    <col min="12809" max="12809" width="1.6640625" style="695" customWidth="1"/>
    <col min="12810" max="12810" width="2.5546875" style="695" customWidth="1"/>
    <col min="12811" max="12811" width="1.88671875" style="695" customWidth="1"/>
    <col min="12812" max="12812" width="2.6640625" style="695" customWidth="1"/>
    <col min="12813" max="12813" width="1.5546875" style="695" bestFit="1" customWidth="1"/>
    <col min="12814" max="12814" width="1.33203125" style="695" customWidth="1"/>
    <col min="12815" max="12815" width="2.6640625" style="695" customWidth="1"/>
    <col min="12816" max="12817" width="3.44140625" style="695" customWidth="1"/>
    <col min="12818" max="12818" width="0.88671875" style="695" customWidth="1"/>
    <col min="12819" max="12819" width="2.44140625" style="695" customWidth="1"/>
    <col min="12820" max="12821" width="2.6640625" style="695" customWidth="1"/>
    <col min="12822" max="12822" width="1.5546875" style="695" customWidth="1"/>
    <col min="12823" max="12824" width="1.5546875" style="695" bestFit="1" customWidth="1"/>
    <col min="12825" max="12825" width="2.88671875" style="695" customWidth="1"/>
    <col min="12826" max="12826" width="0.88671875" style="695" customWidth="1"/>
    <col min="12827" max="12827" width="4.6640625" style="695" customWidth="1"/>
    <col min="12828" max="12828" width="2.6640625" style="695" customWidth="1"/>
    <col min="12829" max="12829" width="3" style="695" bestFit="1" customWidth="1"/>
    <col min="12830" max="12833" width="2.6640625" style="695" customWidth="1"/>
    <col min="12834" max="13054" width="9.109375" style="695"/>
    <col min="13055" max="13061" width="2.6640625" style="695" customWidth="1"/>
    <col min="13062" max="13062" width="1" style="695" customWidth="1"/>
    <col min="13063" max="13063" width="3.5546875" style="695" customWidth="1"/>
    <col min="13064" max="13064" width="3.109375" style="695" customWidth="1"/>
    <col min="13065" max="13065" width="1.6640625" style="695" customWidth="1"/>
    <col min="13066" max="13066" width="2.5546875" style="695" customWidth="1"/>
    <col min="13067" max="13067" width="1.88671875" style="695" customWidth="1"/>
    <col min="13068" max="13068" width="2.6640625" style="695" customWidth="1"/>
    <col min="13069" max="13069" width="1.5546875" style="695" bestFit="1" customWidth="1"/>
    <col min="13070" max="13070" width="1.33203125" style="695" customWidth="1"/>
    <col min="13071" max="13071" width="2.6640625" style="695" customWidth="1"/>
    <col min="13072" max="13073" width="3.44140625" style="695" customWidth="1"/>
    <col min="13074" max="13074" width="0.88671875" style="695" customWidth="1"/>
    <col min="13075" max="13075" width="2.44140625" style="695" customWidth="1"/>
    <col min="13076" max="13077" width="2.6640625" style="695" customWidth="1"/>
    <col min="13078" max="13078" width="1.5546875" style="695" customWidth="1"/>
    <col min="13079" max="13080" width="1.5546875" style="695" bestFit="1" customWidth="1"/>
    <col min="13081" max="13081" width="2.88671875" style="695" customWidth="1"/>
    <col min="13082" max="13082" width="0.88671875" style="695" customWidth="1"/>
    <col min="13083" max="13083" width="4.6640625" style="695" customWidth="1"/>
    <col min="13084" max="13084" width="2.6640625" style="695" customWidth="1"/>
    <col min="13085" max="13085" width="3" style="695" bestFit="1" customWidth="1"/>
    <col min="13086" max="13089" width="2.6640625" style="695" customWidth="1"/>
    <col min="13090" max="13310" width="9.109375" style="695"/>
    <col min="13311" max="13317" width="2.6640625" style="695" customWidth="1"/>
    <col min="13318" max="13318" width="1" style="695" customWidth="1"/>
    <col min="13319" max="13319" width="3.5546875" style="695" customWidth="1"/>
    <col min="13320" max="13320" width="3.109375" style="695" customWidth="1"/>
    <col min="13321" max="13321" width="1.6640625" style="695" customWidth="1"/>
    <col min="13322" max="13322" width="2.5546875" style="695" customWidth="1"/>
    <col min="13323" max="13323" width="1.88671875" style="695" customWidth="1"/>
    <col min="13324" max="13324" width="2.6640625" style="695" customWidth="1"/>
    <col min="13325" max="13325" width="1.5546875" style="695" bestFit="1" customWidth="1"/>
    <col min="13326" max="13326" width="1.33203125" style="695" customWidth="1"/>
    <col min="13327" max="13327" width="2.6640625" style="695" customWidth="1"/>
    <col min="13328" max="13329" width="3.44140625" style="695" customWidth="1"/>
    <col min="13330" max="13330" width="0.88671875" style="695" customWidth="1"/>
    <col min="13331" max="13331" width="2.44140625" style="695" customWidth="1"/>
    <col min="13332" max="13333" width="2.6640625" style="695" customWidth="1"/>
    <col min="13334" max="13334" width="1.5546875" style="695" customWidth="1"/>
    <col min="13335" max="13336" width="1.5546875" style="695" bestFit="1" customWidth="1"/>
    <col min="13337" max="13337" width="2.88671875" style="695" customWidth="1"/>
    <col min="13338" max="13338" width="0.88671875" style="695" customWidth="1"/>
    <col min="13339" max="13339" width="4.6640625" style="695" customWidth="1"/>
    <col min="13340" max="13340" width="2.6640625" style="695" customWidth="1"/>
    <col min="13341" max="13341" width="3" style="695" bestFit="1" customWidth="1"/>
    <col min="13342" max="13345" width="2.6640625" style="695" customWidth="1"/>
    <col min="13346" max="13566" width="9.109375" style="695"/>
    <col min="13567" max="13573" width="2.6640625" style="695" customWidth="1"/>
    <col min="13574" max="13574" width="1" style="695" customWidth="1"/>
    <col min="13575" max="13575" width="3.5546875" style="695" customWidth="1"/>
    <col min="13576" max="13576" width="3.109375" style="695" customWidth="1"/>
    <col min="13577" max="13577" width="1.6640625" style="695" customWidth="1"/>
    <col min="13578" max="13578" width="2.5546875" style="695" customWidth="1"/>
    <col min="13579" max="13579" width="1.88671875" style="695" customWidth="1"/>
    <col min="13580" max="13580" width="2.6640625" style="695" customWidth="1"/>
    <col min="13581" max="13581" width="1.5546875" style="695" bestFit="1" customWidth="1"/>
    <col min="13582" max="13582" width="1.33203125" style="695" customWidth="1"/>
    <col min="13583" max="13583" width="2.6640625" style="695" customWidth="1"/>
    <col min="13584" max="13585" width="3.44140625" style="695" customWidth="1"/>
    <col min="13586" max="13586" width="0.88671875" style="695" customWidth="1"/>
    <col min="13587" max="13587" width="2.44140625" style="695" customWidth="1"/>
    <col min="13588" max="13589" width="2.6640625" style="695" customWidth="1"/>
    <col min="13590" max="13590" width="1.5546875" style="695" customWidth="1"/>
    <col min="13591" max="13592" width="1.5546875" style="695" bestFit="1" customWidth="1"/>
    <col min="13593" max="13593" width="2.88671875" style="695" customWidth="1"/>
    <col min="13594" max="13594" width="0.88671875" style="695" customWidth="1"/>
    <col min="13595" max="13595" width="4.6640625" style="695" customWidth="1"/>
    <col min="13596" max="13596" width="2.6640625" style="695" customWidth="1"/>
    <col min="13597" max="13597" width="3" style="695" bestFit="1" customWidth="1"/>
    <col min="13598" max="13601" width="2.6640625" style="695" customWidth="1"/>
    <col min="13602" max="13822" width="9.109375" style="695"/>
    <col min="13823" max="13829" width="2.6640625" style="695" customWidth="1"/>
    <col min="13830" max="13830" width="1" style="695" customWidth="1"/>
    <col min="13831" max="13831" width="3.5546875" style="695" customWidth="1"/>
    <col min="13832" max="13832" width="3.109375" style="695" customWidth="1"/>
    <col min="13833" max="13833" width="1.6640625" style="695" customWidth="1"/>
    <col min="13834" max="13834" width="2.5546875" style="695" customWidth="1"/>
    <col min="13835" max="13835" width="1.88671875" style="695" customWidth="1"/>
    <col min="13836" max="13836" width="2.6640625" style="695" customWidth="1"/>
    <col min="13837" max="13837" width="1.5546875" style="695" bestFit="1" customWidth="1"/>
    <col min="13838" max="13838" width="1.33203125" style="695" customWidth="1"/>
    <col min="13839" max="13839" width="2.6640625" style="695" customWidth="1"/>
    <col min="13840" max="13841" width="3.44140625" style="695" customWidth="1"/>
    <col min="13842" max="13842" width="0.88671875" style="695" customWidth="1"/>
    <col min="13843" max="13843" width="2.44140625" style="695" customWidth="1"/>
    <col min="13844" max="13845" width="2.6640625" style="695" customWidth="1"/>
    <col min="13846" max="13846" width="1.5546875" style="695" customWidth="1"/>
    <col min="13847" max="13848" width="1.5546875" style="695" bestFit="1" customWidth="1"/>
    <col min="13849" max="13849" width="2.88671875" style="695" customWidth="1"/>
    <col min="13850" max="13850" width="0.88671875" style="695" customWidth="1"/>
    <col min="13851" max="13851" width="4.6640625" style="695" customWidth="1"/>
    <col min="13852" max="13852" width="2.6640625" style="695" customWidth="1"/>
    <col min="13853" max="13853" width="3" style="695" bestFit="1" customWidth="1"/>
    <col min="13854" max="13857" width="2.6640625" style="695" customWidth="1"/>
    <col min="13858" max="14078" width="9.109375" style="695"/>
    <col min="14079" max="14085" width="2.6640625" style="695" customWidth="1"/>
    <col min="14086" max="14086" width="1" style="695" customWidth="1"/>
    <col min="14087" max="14087" width="3.5546875" style="695" customWidth="1"/>
    <col min="14088" max="14088" width="3.109375" style="695" customWidth="1"/>
    <col min="14089" max="14089" width="1.6640625" style="695" customWidth="1"/>
    <col min="14090" max="14090" width="2.5546875" style="695" customWidth="1"/>
    <col min="14091" max="14091" width="1.88671875" style="695" customWidth="1"/>
    <col min="14092" max="14092" width="2.6640625" style="695" customWidth="1"/>
    <col min="14093" max="14093" width="1.5546875" style="695" bestFit="1" customWidth="1"/>
    <col min="14094" max="14094" width="1.33203125" style="695" customWidth="1"/>
    <col min="14095" max="14095" width="2.6640625" style="695" customWidth="1"/>
    <col min="14096" max="14097" width="3.44140625" style="695" customWidth="1"/>
    <col min="14098" max="14098" width="0.88671875" style="695" customWidth="1"/>
    <col min="14099" max="14099" width="2.44140625" style="695" customWidth="1"/>
    <col min="14100" max="14101" width="2.6640625" style="695" customWidth="1"/>
    <col min="14102" max="14102" width="1.5546875" style="695" customWidth="1"/>
    <col min="14103" max="14104" width="1.5546875" style="695" bestFit="1" customWidth="1"/>
    <col min="14105" max="14105" width="2.88671875" style="695" customWidth="1"/>
    <col min="14106" max="14106" width="0.88671875" style="695" customWidth="1"/>
    <col min="14107" max="14107" width="4.6640625" style="695" customWidth="1"/>
    <col min="14108" max="14108" width="2.6640625" style="695" customWidth="1"/>
    <col min="14109" max="14109" width="3" style="695" bestFit="1" customWidth="1"/>
    <col min="14110" max="14113" width="2.6640625" style="695" customWidth="1"/>
    <col min="14114" max="14334" width="9.109375" style="695"/>
    <col min="14335" max="14341" width="2.6640625" style="695" customWidth="1"/>
    <col min="14342" max="14342" width="1" style="695" customWidth="1"/>
    <col min="14343" max="14343" width="3.5546875" style="695" customWidth="1"/>
    <col min="14344" max="14344" width="3.109375" style="695" customWidth="1"/>
    <col min="14345" max="14345" width="1.6640625" style="695" customWidth="1"/>
    <col min="14346" max="14346" width="2.5546875" style="695" customWidth="1"/>
    <col min="14347" max="14347" width="1.88671875" style="695" customWidth="1"/>
    <col min="14348" max="14348" width="2.6640625" style="695" customWidth="1"/>
    <col min="14349" max="14349" width="1.5546875" style="695" bestFit="1" customWidth="1"/>
    <col min="14350" max="14350" width="1.33203125" style="695" customWidth="1"/>
    <col min="14351" max="14351" width="2.6640625" style="695" customWidth="1"/>
    <col min="14352" max="14353" width="3.44140625" style="695" customWidth="1"/>
    <col min="14354" max="14354" width="0.88671875" style="695" customWidth="1"/>
    <col min="14355" max="14355" width="2.44140625" style="695" customWidth="1"/>
    <col min="14356" max="14357" width="2.6640625" style="695" customWidth="1"/>
    <col min="14358" max="14358" width="1.5546875" style="695" customWidth="1"/>
    <col min="14359" max="14360" width="1.5546875" style="695" bestFit="1" customWidth="1"/>
    <col min="14361" max="14361" width="2.88671875" style="695" customWidth="1"/>
    <col min="14362" max="14362" width="0.88671875" style="695" customWidth="1"/>
    <col min="14363" max="14363" width="4.6640625" style="695" customWidth="1"/>
    <col min="14364" max="14364" width="2.6640625" style="695" customWidth="1"/>
    <col min="14365" max="14365" width="3" style="695" bestFit="1" customWidth="1"/>
    <col min="14366" max="14369" width="2.6640625" style="695" customWidth="1"/>
    <col min="14370" max="14590" width="9.109375" style="695"/>
    <col min="14591" max="14597" width="2.6640625" style="695" customWidth="1"/>
    <col min="14598" max="14598" width="1" style="695" customWidth="1"/>
    <col min="14599" max="14599" width="3.5546875" style="695" customWidth="1"/>
    <col min="14600" max="14600" width="3.109375" style="695" customWidth="1"/>
    <col min="14601" max="14601" width="1.6640625" style="695" customWidth="1"/>
    <col min="14602" max="14602" width="2.5546875" style="695" customWidth="1"/>
    <col min="14603" max="14603" width="1.88671875" style="695" customWidth="1"/>
    <col min="14604" max="14604" width="2.6640625" style="695" customWidth="1"/>
    <col min="14605" max="14605" width="1.5546875" style="695" bestFit="1" customWidth="1"/>
    <col min="14606" max="14606" width="1.33203125" style="695" customWidth="1"/>
    <col min="14607" max="14607" width="2.6640625" style="695" customWidth="1"/>
    <col min="14608" max="14609" width="3.44140625" style="695" customWidth="1"/>
    <col min="14610" max="14610" width="0.88671875" style="695" customWidth="1"/>
    <col min="14611" max="14611" width="2.44140625" style="695" customWidth="1"/>
    <col min="14612" max="14613" width="2.6640625" style="695" customWidth="1"/>
    <col min="14614" max="14614" width="1.5546875" style="695" customWidth="1"/>
    <col min="14615" max="14616" width="1.5546875" style="695" bestFit="1" customWidth="1"/>
    <col min="14617" max="14617" width="2.88671875" style="695" customWidth="1"/>
    <col min="14618" max="14618" width="0.88671875" style="695" customWidth="1"/>
    <col min="14619" max="14619" width="4.6640625" style="695" customWidth="1"/>
    <col min="14620" max="14620" width="2.6640625" style="695" customWidth="1"/>
    <col min="14621" max="14621" width="3" style="695" bestFit="1" customWidth="1"/>
    <col min="14622" max="14625" width="2.6640625" style="695" customWidth="1"/>
    <col min="14626" max="14846" width="9.109375" style="695"/>
    <col min="14847" max="14853" width="2.6640625" style="695" customWidth="1"/>
    <col min="14854" max="14854" width="1" style="695" customWidth="1"/>
    <col min="14855" max="14855" width="3.5546875" style="695" customWidth="1"/>
    <col min="14856" max="14856" width="3.109375" style="695" customWidth="1"/>
    <col min="14857" max="14857" width="1.6640625" style="695" customWidth="1"/>
    <col min="14858" max="14858" width="2.5546875" style="695" customWidth="1"/>
    <col min="14859" max="14859" width="1.88671875" style="695" customWidth="1"/>
    <col min="14860" max="14860" width="2.6640625" style="695" customWidth="1"/>
    <col min="14861" max="14861" width="1.5546875" style="695" bestFit="1" customWidth="1"/>
    <col min="14862" max="14862" width="1.33203125" style="695" customWidth="1"/>
    <col min="14863" max="14863" width="2.6640625" style="695" customWidth="1"/>
    <col min="14864" max="14865" width="3.44140625" style="695" customWidth="1"/>
    <col min="14866" max="14866" width="0.88671875" style="695" customWidth="1"/>
    <col min="14867" max="14867" width="2.44140625" style="695" customWidth="1"/>
    <col min="14868" max="14869" width="2.6640625" style="695" customWidth="1"/>
    <col min="14870" max="14870" width="1.5546875" style="695" customWidth="1"/>
    <col min="14871" max="14872" width="1.5546875" style="695" bestFit="1" customWidth="1"/>
    <col min="14873" max="14873" width="2.88671875" style="695" customWidth="1"/>
    <col min="14874" max="14874" width="0.88671875" style="695" customWidth="1"/>
    <col min="14875" max="14875" width="4.6640625" style="695" customWidth="1"/>
    <col min="14876" max="14876" width="2.6640625" style="695" customWidth="1"/>
    <col min="14877" max="14877" width="3" style="695" bestFit="1" customWidth="1"/>
    <col min="14878" max="14881" width="2.6640625" style="695" customWidth="1"/>
    <col min="14882" max="15102" width="9.109375" style="695"/>
    <col min="15103" max="15109" width="2.6640625" style="695" customWidth="1"/>
    <col min="15110" max="15110" width="1" style="695" customWidth="1"/>
    <col min="15111" max="15111" width="3.5546875" style="695" customWidth="1"/>
    <col min="15112" max="15112" width="3.109375" style="695" customWidth="1"/>
    <col min="15113" max="15113" width="1.6640625" style="695" customWidth="1"/>
    <col min="15114" max="15114" width="2.5546875" style="695" customWidth="1"/>
    <col min="15115" max="15115" width="1.88671875" style="695" customWidth="1"/>
    <col min="15116" max="15116" width="2.6640625" style="695" customWidth="1"/>
    <col min="15117" max="15117" width="1.5546875" style="695" bestFit="1" customWidth="1"/>
    <col min="15118" max="15118" width="1.33203125" style="695" customWidth="1"/>
    <col min="15119" max="15119" width="2.6640625" style="695" customWidth="1"/>
    <col min="15120" max="15121" width="3.44140625" style="695" customWidth="1"/>
    <col min="15122" max="15122" width="0.88671875" style="695" customWidth="1"/>
    <col min="15123" max="15123" width="2.44140625" style="695" customWidth="1"/>
    <col min="15124" max="15125" width="2.6640625" style="695" customWidth="1"/>
    <col min="15126" max="15126" width="1.5546875" style="695" customWidth="1"/>
    <col min="15127" max="15128" width="1.5546875" style="695" bestFit="1" customWidth="1"/>
    <col min="15129" max="15129" width="2.88671875" style="695" customWidth="1"/>
    <col min="15130" max="15130" width="0.88671875" style="695" customWidth="1"/>
    <col min="15131" max="15131" width="4.6640625" style="695" customWidth="1"/>
    <col min="15132" max="15132" width="2.6640625" style="695" customWidth="1"/>
    <col min="15133" max="15133" width="3" style="695" bestFit="1" customWidth="1"/>
    <col min="15134" max="15137" width="2.6640625" style="695" customWidth="1"/>
    <col min="15138" max="15358" width="9.109375" style="695"/>
    <col min="15359" max="15365" width="2.6640625" style="695" customWidth="1"/>
    <col min="15366" max="15366" width="1" style="695" customWidth="1"/>
    <col min="15367" max="15367" width="3.5546875" style="695" customWidth="1"/>
    <col min="15368" max="15368" width="3.109375" style="695" customWidth="1"/>
    <col min="15369" max="15369" width="1.6640625" style="695" customWidth="1"/>
    <col min="15370" max="15370" width="2.5546875" style="695" customWidth="1"/>
    <col min="15371" max="15371" width="1.88671875" style="695" customWidth="1"/>
    <col min="15372" max="15372" width="2.6640625" style="695" customWidth="1"/>
    <col min="15373" max="15373" width="1.5546875" style="695" bestFit="1" customWidth="1"/>
    <col min="15374" max="15374" width="1.33203125" style="695" customWidth="1"/>
    <col min="15375" max="15375" width="2.6640625" style="695" customWidth="1"/>
    <col min="15376" max="15377" width="3.44140625" style="695" customWidth="1"/>
    <col min="15378" max="15378" width="0.88671875" style="695" customWidth="1"/>
    <col min="15379" max="15379" width="2.44140625" style="695" customWidth="1"/>
    <col min="15380" max="15381" width="2.6640625" style="695" customWidth="1"/>
    <col min="15382" max="15382" width="1.5546875" style="695" customWidth="1"/>
    <col min="15383" max="15384" width="1.5546875" style="695" bestFit="1" customWidth="1"/>
    <col min="15385" max="15385" width="2.88671875" style="695" customWidth="1"/>
    <col min="15386" max="15386" width="0.88671875" style="695" customWidth="1"/>
    <col min="15387" max="15387" width="4.6640625" style="695" customWidth="1"/>
    <col min="15388" max="15388" width="2.6640625" style="695" customWidth="1"/>
    <col min="15389" max="15389" width="3" style="695" bestFit="1" customWidth="1"/>
    <col min="15390" max="15393" width="2.6640625" style="695" customWidth="1"/>
    <col min="15394" max="15614" width="9.109375" style="695"/>
    <col min="15615" max="15621" width="2.6640625" style="695" customWidth="1"/>
    <col min="15622" max="15622" width="1" style="695" customWidth="1"/>
    <col min="15623" max="15623" width="3.5546875" style="695" customWidth="1"/>
    <col min="15624" max="15624" width="3.109375" style="695" customWidth="1"/>
    <col min="15625" max="15625" width="1.6640625" style="695" customWidth="1"/>
    <col min="15626" max="15626" width="2.5546875" style="695" customWidth="1"/>
    <col min="15627" max="15627" width="1.88671875" style="695" customWidth="1"/>
    <col min="15628" max="15628" width="2.6640625" style="695" customWidth="1"/>
    <col min="15629" max="15629" width="1.5546875" style="695" bestFit="1" customWidth="1"/>
    <col min="15630" max="15630" width="1.33203125" style="695" customWidth="1"/>
    <col min="15631" max="15631" width="2.6640625" style="695" customWidth="1"/>
    <col min="15632" max="15633" width="3.44140625" style="695" customWidth="1"/>
    <col min="15634" max="15634" width="0.88671875" style="695" customWidth="1"/>
    <col min="15635" max="15635" width="2.44140625" style="695" customWidth="1"/>
    <col min="15636" max="15637" width="2.6640625" style="695" customWidth="1"/>
    <col min="15638" max="15638" width="1.5546875" style="695" customWidth="1"/>
    <col min="15639" max="15640" width="1.5546875" style="695" bestFit="1" customWidth="1"/>
    <col min="15641" max="15641" width="2.88671875" style="695" customWidth="1"/>
    <col min="15642" max="15642" width="0.88671875" style="695" customWidth="1"/>
    <col min="15643" max="15643" width="4.6640625" style="695" customWidth="1"/>
    <col min="15644" max="15644" width="2.6640625" style="695" customWidth="1"/>
    <col min="15645" max="15645" width="3" style="695" bestFit="1" customWidth="1"/>
    <col min="15646" max="15649" width="2.6640625" style="695" customWidth="1"/>
    <col min="15650" max="15870" width="9.109375" style="695"/>
    <col min="15871" max="15877" width="2.6640625" style="695" customWidth="1"/>
    <col min="15878" max="15878" width="1" style="695" customWidth="1"/>
    <col min="15879" max="15879" width="3.5546875" style="695" customWidth="1"/>
    <col min="15880" max="15880" width="3.109375" style="695" customWidth="1"/>
    <col min="15881" max="15881" width="1.6640625" style="695" customWidth="1"/>
    <col min="15882" max="15882" width="2.5546875" style="695" customWidth="1"/>
    <col min="15883" max="15883" width="1.88671875" style="695" customWidth="1"/>
    <col min="15884" max="15884" width="2.6640625" style="695" customWidth="1"/>
    <col min="15885" max="15885" width="1.5546875" style="695" bestFit="1" customWidth="1"/>
    <col min="15886" max="15886" width="1.33203125" style="695" customWidth="1"/>
    <col min="15887" max="15887" width="2.6640625" style="695" customWidth="1"/>
    <col min="15888" max="15889" width="3.44140625" style="695" customWidth="1"/>
    <col min="15890" max="15890" width="0.88671875" style="695" customWidth="1"/>
    <col min="15891" max="15891" width="2.44140625" style="695" customWidth="1"/>
    <col min="15892" max="15893" width="2.6640625" style="695" customWidth="1"/>
    <col min="15894" max="15894" width="1.5546875" style="695" customWidth="1"/>
    <col min="15895" max="15896" width="1.5546875" style="695" bestFit="1" customWidth="1"/>
    <col min="15897" max="15897" width="2.88671875" style="695" customWidth="1"/>
    <col min="15898" max="15898" width="0.88671875" style="695" customWidth="1"/>
    <col min="15899" max="15899" width="4.6640625" style="695" customWidth="1"/>
    <col min="15900" max="15900" width="2.6640625" style="695" customWidth="1"/>
    <col min="15901" max="15901" width="3" style="695" bestFit="1" customWidth="1"/>
    <col min="15902" max="15905" width="2.6640625" style="695" customWidth="1"/>
    <col min="15906" max="16126" width="9.109375" style="695"/>
    <col min="16127" max="16133" width="2.6640625" style="695" customWidth="1"/>
    <col min="16134" max="16134" width="1" style="695" customWidth="1"/>
    <col min="16135" max="16135" width="3.5546875" style="695" customWidth="1"/>
    <col min="16136" max="16136" width="3.109375" style="695" customWidth="1"/>
    <col min="16137" max="16137" width="1.6640625" style="695" customWidth="1"/>
    <col min="16138" max="16138" width="2.5546875" style="695" customWidth="1"/>
    <col min="16139" max="16139" width="1.88671875" style="695" customWidth="1"/>
    <col min="16140" max="16140" width="2.6640625" style="695" customWidth="1"/>
    <col min="16141" max="16141" width="1.5546875" style="695" bestFit="1" customWidth="1"/>
    <col min="16142" max="16142" width="1.33203125" style="695" customWidth="1"/>
    <col min="16143" max="16143" width="2.6640625" style="695" customWidth="1"/>
    <col min="16144" max="16145" width="3.44140625" style="695" customWidth="1"/>
    <col min="16146" max="16146" width="0.88671875" style="695" customWidth="1"/>
    <col min="16147" max="16147" width="2.44140625" style="695" customWidth="1"/>
    <col min="16148" max="16149" width="2.6640625" style="695" customWidth="1"/>
    <col min="16150" max="16150" width="1.5546875" style="695" customWidth="1"/>
    <col min="16151" max="16152" width="1.5546875" style="695" bestFit="1" customWidth="1"/>
    <col min="16153" max="16153" width="2.88671875" style="695" customWidth="1"/>
    <col min="16154" max="16154" width="0.88671875" style="695" customWidth="1"/>
    <col min="16155" max="16155" width="4.6640625" style="695" customWidth="1"/>
    <col min="16156" max="16156" width="2.6640625" style="695" customWidth="1"/>
    <col min="16157" max="16157" width="3" style="695" bestFit="1" customWidth="1"/>
    <col min="16158" max="16161" width="2.6640625" style="695" customWidth="1"/>
    <col min="16162" max="16384" width="9.109375" style="695"/>
  </cols>
  <sheetData>
    <row r="1" spans="1:33" s="693" customFormat="1" ht="10.65" x14ac:dyDescent="0.2">
      <c r="A1" s="1081" t="s">
        <v>1695</v>
      </c>
      <c r="B1" s="1081"/>
      <c r="C1" s="1081"/>
      <c r="D1" s="1081"/>
      <c r="E1" s="1081"/>
      <c r="F1" s="1081"/>
      <c r="G1" s="1081"/>
      <c r="H1" s="1081"/>
      <c r="I1" s="1081"/>
      <c r="J1" s="1081"/>
      <c r="K1" s="1081"/>
      <c r="L1" s="1081"/>
      <c r="M1" s="1081"/>
      <c r="N1" s="1081"/>
      <c r="O1" s="1081"/>
      <c r="P1" s="1081"/>
      <c r="Q1" s="1081"/>
      <c r="R1" s="1081"/>
      <c r="S1" s="1081"/>
      <c r="T1" s="1081"/>
      <c r="U1" s="1081"/>
      <c r="V1" s="1081"/>
      <c r="W1" s="1081"/>
      <c r="X1" s="1081"/>
      <c r="Y1" s="1081"/>
      <c r="Z1" s="1081"/>
      <c r="AA1" s="1081"/>
      <c r="AB1" s="1081"/>
      <c r="AC1" s="1081"/>
      <c r="AD1" s="1081"/>
      <c r="AE1" s="1081"/>
      <c r="AF1" s="1081"/>
      <c r="AG1" s="1081"/>
    </row>
    <row r="2" spans="1:33" s="693" customFormat="1" ht="10.65" x14ac:dyDescent="0.2">
      <c r="A2" s="1081" t="s">
        <v>1696</v>
      </c>
      <c r="B2" s="1081"/>
      <c r="C2" s="1081"/>
      <c r="D2" s="1081"/>
      <c r="E2" s="1081"/>
      <c r="F2" s="1081"/>
      <c r="G2" s="1081"/>
      <c r="H2" s="1081"/>
      <c r="I2" s="1081"/>
      <c r="J2" s="1081"/>
      <c r="K2" s="1081"/>
      <c r="L2" s="1081"/>
      <c r="M2" s="1081"/>
      <c r="N2" s="1081"/>
      <c r="O2" s="1081"/>
      <c r="P2" s="1081"/>
      <c r="Q2" s="1081"/>
      <c r="R2" s="1081"/>
      <c r="S2" s="1081"/>
      <c r="T2" s="1081"/>
      <c r="U2" s="1081"/>
      <c r="V2" s="1081"/>
      <c r="W2" s="1081"/>
      <c r="X2" s="1081"/>
      <c r="Y2" s="1081"/>
      <c r="Z2" s="1081"/>
      <c r="AA2" s="1081"/>
      <c r="AB2" s="1081"/>
      <c r="AC2" s="1081"/>
      <c r="AD2" s="1081"/>
      <c r="AE2" s="1081"/>
      <c r="AF2" s="1081"/>
      <c r="AG2" s="1081"/>
    </row>
    <row r="3" spans="1:33" s="693" customFormat="1" ht="10.65" x14ac:dyDescent="0.2">
      <c r="A3" s="1081" t="s">
        <v>1697</v>
      </c>
      <c r="B3" s="1081"/>
      <c r="C3" s="1081"/>
      <c r="D3" s="1081"/>
      <c r="E3" s="1081"/>
      <c r="F3" s="1081"/>
      <c r="G3" s="1081"/>
      <c r="H3" s="1081"/>
      <c r="I3" s="1081"/>
      <c r="J3" s="1081"/>
      <c r="K3" s="1081"/>
      <c r="L3" s="1081"/>
      <c r="M3" s="1081"/>
      <c r="N3" s="1081"/>
      <c r="O3" s="1081"/>
      <c r="P3" s="1081"/>
      <c r="Q3" s="1081"/>
      <c r="R3" s="1081"/>
      <c r="S3" s="1081"/>
      <c r="T3" s="1081"/>
      <c r="U3" s="1081"/>
      <c r="V3" s="1081"/>
      <c r="W3" s="1081"/>
      <c r="X3" s="1081"/>
      <c r="Y3" s="1081"/>
      <c r="Z3" s="1081"/>
      <c r="AA3" s="1081"/>
      <c r="AB3" s="1081"/>
      <c r="AC3" s="1081"/>
      <c r="AD3" s="1081"/>
      <c r="AE3" s="1081"/>
      <c r="AF3" s="1081"/>
      <c r="AG3" s="1081"/>
    </row>
    <row r="4" spans="1:33" s="693" customFormat="1" ht="10.65" x14ac:dyDescent="0.2">
      <c r="A4" s="694"/>
      <c r="B4" s="694"/>
      <c r="C4" s="694"/>
      <c r="D4" s="694"/>
      <c r="E4" s="694"/>
      <c r="F4" s="694"/>
      <c r="G4" s="694"/>
      <c r="H4" s="694"/>
      <c r="I4" s="694"/>
      <c r="J4" s="694"/>
      <c r="K4" s="694"/>
      <c r="L4" s="694"/>
      <c r="M4" s="694"/>
      <c r="N4" s="694"/>
      <c r="O4" s="694"/>
      <c r="P4" s="694"/>
      <c r="Q4" s="694"/>
      <c r="R4" s="694"/>
      <c r="S4" s="694"/>
      <c r="T4" s="694"/>
      <c r="U4" s="694"/>
      <c r="V4" s="694"/>
      <c r="W4" s="694"/>
      <c r="X4" s="694"/>
      <c r="Y4" s="694"/>
      <c r="Z4" s="694"/>
      <c r="AA4" s="694"/>
      <c r="AB4" s="694"/>
      <c r="AC4" s="694"/>
      <c r="AD4" s="694"/>
      <c r="AE4" s="694"/>
      <c r="AF4" s="694"/>
      <c r="AG4" s="694"/>
    </row>
    <row r="5" spans="1:33" x14ac:dyDescent="0.2">
      <c r="A5" s="1067"/>
      <c r="B5" s="1067"/>
      <c r="C5" s="1067"/>
      <c r="D5" s="1067"/>
      <c r="E5" s="1067"/>
      <c r="F5" s="1067"/>
      <c r="G5" s="1067"/>
      <c r="H5" s="1067"/>
      <c r="I5" s="1067"/>
      <c r="J5" s="1067"/>
      <c r="K5" s="1067"/>
      <c r="L5" s="1067"/>
      <c r="M5" s="1067"/>
      <c r="N5" s="1067"/>
      <c r="O5" s="1067"/>
      <c r="P5" s="1067"/>
      <c r="Q5" s="1067"/>
      <c r="R5" s="1067"/>
      <c r="S5" s="1067"/>
      <c r="T5" s="1067"/>
      <c r="U5" s="1067"/>
      <c r="V5" s="1067"/>
      <c r="W5" s="1067"/>
      <c r="X5" s="1067"/>
      <c r="Y5" s="1067"/>
      <c r="Z5" s="1067"/>
      <c r="AA5" s="1067"/>
      <c r="AB5" s="1067"/>
      <c r="AC5" s="1100" t="s">
        <v>1698</v>
      </c>
      <c r="AD5" s="1091"/>
      <c r="AE5" s="1091"/>
      <c r="AF5" s="1091"/>
      <c r="AG5" s="1101"/>
    </row>
    <row r="6" spans="1:33" ht="13.15" x14ac:dyDescent="0.25">
      <c r="A6" s="1130" t="s">
        <v>1699</v>
      </c>
      <c r="B6" s="1130"/>
      <c r="C6" s="1130"/>
      <c r="D6" s="1130"/>
      <c r="E6" s="1130"/>
      <c r="F6" s="1130"/>
      <c r="G6" s="1130"/>
      <c r="H6" s="1130"/>
      <c r="I6" s="1130"/>
      <c r="J6" s="1130"/>
      <c r="K6" s="1130"/>
      <c r="L6" s="1130"/>
      <c r="M6" s="1130"/>
      <c r="N6" s="1130"/>
      <c r="O6" s="1130"/>
      <c r="P6" s="1130"/>
      <c r="Q6" s="1130"/>
      <c r="R6" s="1130"/>
      <c r="S6" s="1130"/>
      <c r="T6" s="1130"/>
      <c r="U6" s="1130"/>
      <c r="V6" s="1081" t="s">
        <v>1700</v>
      </c>
      <c r="W6" s="1081"/>
      <c r="X6" s="1081"/>
      <c r="Y6" s="1081"/>
      <c r="Z6" s="1081"/>
      <c r="AA6" s="1081"/>
      <c r="AB6" s="1120"/>
      <c r="AC6" s="1100" t="s">
        <v>1701</v>
      </c>
      <c r="AD6" s="1091"/>
      <c r="AE6" s="1091"/>
      <c r="AF6" s="1091"/>
      <c r="AG6" s="1101"/>
    </row>
    <row r="7" spans="1:33" x14ac:dyDescent="0.2">
      <c r="A7" s="1118" t="s">
        <v>1702</v>
      </c>
      <c r="B7" s="1119"/>
      <c r="C7" s="1119"/>
      <c r="D7" s="1119"/>
      <c r="E7" s="1119"/>
      <c r="F7" s="1119"/>
      <c r="G7" s="1119"/>
      <c r="H7" s="1119"/>
      <c r="I7" s="1119"/>
      <c r="J7" s="1119"/>
      <c r="K7" s="1119"/>
      <c r="L7" s="1119"/>
      <c r="M7" s="1119"/>
      <c r="N7" s="1119"/>
      <c r="O7" s="1119"/>
      <c r="P7" s="1119"/>
      <c r="Q7" s="1119"/>
      <c r="R7" s="1119"/>
      <c r="S7" s="1119"/>
      <c r="T7" s="1119"/>
      <c r="U7" s="1119"/>
      <c r="V7" s="1119"/>
      <c r="W7" s="1119"/>
      <c r="X7" s="696"/>
      <c r="Y7" s="1081" t="s">
        <v>1703</v>
      </c>
      <c r="Z7" s="1081"/>
      <c r="AA7" s="1081"/>
      <c r="AB7" s="1120"/>
      <c r="AC7" s="1121"/>
      <c r="AD7" s="1065"/>
      <c r="AE7" s="1065"/>
      <c r="AF7" s="1065"/>
      <c r="AG7" s="1122"/>
    </row>
    <row r="8" spans="1:33" x14ac:dyDescent="0.2">
      <c r="A8" s="1063" t="s">
        <v>1704</v>
      </c>
      <c r="B8" s="1063"/>
      <c r="C8" s="1063"/>
      <c r="D8" s="1063"/>
      <c r="E8" s="1063"/>
      <c r="F8" s="1063"/>
      <c r="G8" s="1063"/>
      <c r="H8" s="1063"/>
      <c r="I8" s="1063"/>
      <c r="J8" s="1063"/>
      <c r="K8" s="1063"/>
      <c r="L8" s="1063"/>
      <c r="M8" s="1063"/>
      <c r="N8" s="1063"/>
      <c r="O8" s="1063"/>
      <c r="P8" s="1123" t="s">
        <v>1705</v>
      </c>
      <c r="Q8" s="1123"/>
      <c r="R8" s="1123"/>
      <c r="S8" s="1123"/>
      <c r="T8" s="1123"/>
      <c r="U8" s="1123"/>
      <c r="V8" s="1123"/>
      <c r="W8" s="1123"/>
      <c r="X8" s="697"/>
      <c r="Y8" s="1117" t="s">
        <v>464</v>
      </c>
      <c r="Z8" s="1117"/>
      <c r="AA8" s="1117"/>
      <c r="AB8" s="1117"/>
      <c r="AC8" s="1124" t="e">
        <f>кадры!#REF!</f>
        <v>#REF!</v>
      </c>
      <c r="AD8" s="1125"/>
      <c r="AE8" s="1125"/>
      <c r="AF8" s="1125"/>
      <c r="AG8" s="1126"/>
    </row>
    <row r="9" spans="1:33" x14ac:dyDescent="0.2">
      <c r="A9" s="1056"/>
      <c r="B9" s="1056"/>
      <c r="C9" s="1056"/>
      <c r="D9" s="1056"/>
      <c r="E9" s="1056"/>
      <c r="F9" s="1056"/>
      <c r="G9" s="1056"/>
      <c r="H9" s="1056"/>
      <c r="I9" s="1056"/>
      <c r="J9" s="1056"/>
      <c r="K9" s="1056"/>
      <c r="L9" s="1056"/>
      <c r="M9" s="1056"/>
      <c r="N9" s="1056"/>
      <c r="O9" s="1056"/>
      <c r="P9" s="1056"/>
      <c r="Q9" s="1056"/>
      <c r="R9" s="1056"/>
      <c r="S9" s="1056"/>
      <c r="T9" s="1056"/>
      <c r="U9" s="1056"/>
      <c r="V9" s="1056"/>
      <c r="W9" s="1056"/>
      <c r="X9" s="1115"/>
      <c r="Y9" s="1117" t="s">
        <v>134</v>
      </c>
      <c r="Z9" s="1117"/>
      <c r="AA9" s="1117"/>
      <c r="AB9" s="1117"/>
      <c r="AC9" s="1068" t="e">
        <f>кадры!#REF!</f>
        <v>#REF!</v>
      </c>
      <c r="AD9" s="1069"/>
      <c r="AE9" s="1069"/>
      <c r="AF9" s="1069"/>
      <c r="AG9" s="720" t="s">
        <v>1709</v>
      </c>
    </row>
    <row r="10" spans="1:33" x14ac:dyDescent="0.2">
      <c r="A10" s="1056"/>
      <c r="B10" s="1056"/>
      <c r="C10" s="1056"/>
      <c r="D10" s="1056"/>
      <c r="E10" s="1056"/>
      <c r="F10" s="1056"/>
      <c r="G10" s="1056"/>
      <c r="H10" s="1056"/>
      <c r="I10" s="1056"/>
      <c r="J10" s="1056"/>
      <c r="K10" s="1056"/>
      <c r="L10" s="1056"/>
      <c r="M10" s="1056"/>
      <c r="N10" s="1056"/>
      <c r="O10" s="1056"/>
      <c r="P10" s="1056"/>
      <c r="Q10" s="1056"/>
      <c r="R10" s="1056"/>
      <c r="S10" s="1056"/>
      <c r="T10" s="1056"/>
      <c r="U10" s="1056"/>
      <c r="V10" s="1056"/>
      <c r="W10" s="1056"/>
      <c r="X10" s="1056"/>
      <c r="Y10" s="1056"/>
      <c r="Z10" s="1056"/>
      <c r="AA10" s="1056"/>
      <c r="AB10" s="1056"/>
      <c r="AC10" s="1056"/>
      <c r="AD10" s="1056"/>
      <c r="AE10" s="1056"/>
      <c r="AF10" s="1056"/>
      <c r="AG10" s="1056"/>
    </row>
    <row r="11" spans="1:33" ht="23.95" customHeight="1" x14ac:dyDescent="0.2">
      <c r="A11" s="1080"/>
      <c r="B11" s="1080"/>
      <c r="C11" s="1080"/>
      <c r="D11" s="1080"/>
      <c r="E11" s="1080"/>
      <c r="F11" s="1080"/>
      <c r="G11" s="1080"/>
      <c r="H11" s="1080"/>
      <c r="I11" s="1080"/>
      <c r="J11" s="1080"/>
      <c r="K11" s="1080"/>
      <c r="L11" s="1080"/>
      <c r="M11" s="1080"/>
      <c r="N11" s="1080"/>
      <c r="O11" s="1080"/>
      <c r="P11" s="1080"/>
      <c r="Q11" s="731"/>
      <c r="R11" s="730"/>
      <c r="S11" s="731"/>
      <c r="T11" s="1096" t="s">
        <v>1774</v>
      </c>
      <c r="U11" s="1096"/>
      <c r="V11" s="1096"/>
      <c r="W11" s="1096"/>
      <c r="X11" s="1096" t="s">
        <v>1706</v>
      </c>
      <c r="Y11" s="1096"/>
      <c r="Z11" s="1096"/>
      <c r="AA11" s="1096"/>
      <c r="AB11" s="1096"/>
      <c r="AC11" s="704"/>
      <c r="AD11" s="698"/>
      <c r="AE11" s="698"/>
      <c r="AF11" s="698"/>
      <c r="AG11" s="698"/>
    </row>
    <row r="12" spans="1:33" ht="16.45" customHeight="1" x14ac:dyDescent="0.2">
      <c r="B12" s="733"/>
      <c r="C12" s="733"/>
      <c r="E12" s="733"/>
      <c r="F12" s="733"/>
      <c r="G12" s="733"/>
      <c r="H12" s="733"/>
      <c r="I12" s="733"/>
      <c r="J12" s="733"/>
      <c r="K12" s="733"/>
      <c r="L12" s="733" t="s">
        <v>1707</v>
      </c>
      <c r="M12" s="733"/>
      <c r="N12" s="733"/>
      <c r="O12" s="733"/>
      <c r="P12" s="733"/>
      <c r="Q12" s="733"/>
      <c r="R12" s="733"/>
      <c r="S12" s="735"/>
      <c r="T12" s="1129"/>
      <c r="U12" s="1129"/>
      <c r="V12" s="1129"/>
      <c r="W12" s="1129"/>
      <c r="X12" s="1127" t="s">
        <v>1708</v>
      </c>
      <c r="Y12" s="1127"/>
      <c r="Z12" s="1127"/>
      <c r="AA12" s="1128"/>
      <c r="AB12" s="732" t="s">
        <v>1709</v>
      </c>
      <c r="AC12" s="704"/>
      <c r="AD12" s="698"/>
      <c r="AE12" s="698"/>
      <c r="AF12" s="698"/>
      <c r="AG12" s="698"/>
    </row>
    <row r="13" spans="1:33" x14ac:dyDescent="0.2">
      <c r="B13" s="734"/>
      <c r="C13" s="734"/>
      <c r="E13" s="734"/>
      <c r="G13" s="734"/>
      <c r="I13" s="734"/>
      <c r="J13" s="734" t="s">
        <v>1710</v>
      </c>
      <c r="K13" s="734"/>
      <c r="L13" s="734"/>
      <c r="M13" s="734"/>
      <c r="N13" s="734"/>
      <c r="O13" s="734"/>
      <c r="P13" s="734"/>
      <c r="Q13" s="734"/>
      <c r="R13" s="734"/>
      <c r="S13" s="734"/>
      <c r="T13" s="698"/>
      <c r="U13" s="698"/>
      <c r="V13" s="698"/>
      <c r="W13" s="698"/>
      <c r="X13" s="698"/>
      <c r="Y13" s="698"/>
      <c r="Z13" s="698"/>
      <c r="AA13" s="698"/>
      <c r="AB13" s="698"/>
      <c r="AC13" s="698"/>
      <c r="AD13" s="698"/>
      <c r="AE13" s="698"/>
      <c r="AF13" s="698"/>
      <c r="AG13" s="698"/>
    </row>
    <row r="14" spans="1:33" x14ac:dyDescent="0.2">
      <c r="B14" s="734"/>
      <c r="C14" s="734"/>
      <c r="E14" s="734"/>
      <c r="F14" s="734"/>
      <c r="G14" s="734" t="s">
        <v>1711</v>
      </c>
      <c r="H14" s="734"/>
      <c r="I14" s="734"/>
      <c r="J14" s="734"/>
      <c r="K14" s="734"/>
      <c r="L14" s="734"/>
      <c r="M14" s="734"/>
      <c r="N14" s="734"/>
      <c r="O14" s="734"/>
      <c r="P14" s="734"/>
      <c r="Q14" s="734"/>
      <c r="R14" s="734"/>
      <c r="S14" s="734"/>
      <c r="T14" s="734"/>
      <c r="U14" s="698"/>
      <c r="V14" s="698"/>
      <c r="W14" s="698"/>
      <c r="X14" s="698"/>
      <c r="Y14" s="698"/>
      <c r="Z14" s="698"/>
      <c r="AA14" s="698"/>
      <c r="AB14" s="698"/>
      <c r="AC14" s="698"/>
      <c r="AD14" s="698"/>
      <c r="AE14" s="698"/>
      <c r="AF14" s="698"/>
      <c r="AG14" s="698"/>
    </row>
    <row r="15" spans="1:33" x14ac:dyDescent="0.2">
      <c r="A15" s="1056"/>
      <c r="B15" s="1056"/>
      <c r="C15" s="1056"/>
      <c r="D15" s="1056"/>
      <c r="E15" s="1056"/>
      <c r="F15" s="1056"/>
      <c r="G15" s="1056"/>
      <c r="H15" s="1056"/>
      <c r="I15" s="1056"/>
      <c r="J15" s="1056"/>
      <c r="K15" s="1056"/>
      <c r="L15" s="1056"/>
      <c r="M15" s="1056"/>
      <c r="N15" s="1056"/>
      <c r="O15" s="1056"/>
      <c r="P15" s="1056"/>
      <c r="Q15" s="1056"/>
      <c r="R15" s="1056"/>
      <c r="S15" s="1056"/>
      <c r="T15" s="1056"/>
      <c r="U15" s="1056"/>
      <c r="V15" s="1056"/>
      <c r="W15" s="1056"/>
      <c r="X15" s="1056"/>
      <c r="Y15" s="1056"/>
      <c r="Z15" s="1056"/>
      <c r="AA15" s="1056"/>
      <c r="AB15" s="1056"/>
      <c r="AC15" s="1056"/>
      <c r="AD15" s="1056"/>
      <c r="AE15" s="1056"/>
      <c r="AF15" s="1056"/>
      <c r="AG15" s="1056"/>
    </row>
    <row r="16" spans="1:33" x14ac:dyDescent="0.2">
      <c r="A16" s="1056"/>
      <c r="B16" s="1056"/>
      <c r="C16" s="1056"/>
      <c r="D16" s="1056"/>
      <c r="E16" s="1056"/>
      <c r="F16" s="1056"/>
      <c r="G16" s="1056"/>
      <c r="H16" s="1056"/>
      <c r="I16" s="1056"/>
      <c r="J16" s="1056"/>
      <c r="K16" s="1056"/>
      <c r="L16" s="1056"/>
      <c r="M16" s="1056"/>
      <c r="N16" s="1056"/>
      <c r="O16" s="1056"/>
      <c r="P16" s="1056"/>
      <c r="Q16" s="1056"/>
      <c r="R16" s="1056"/>
      <c r="S16" s="1056"/>
      <c r="T16" s="1056"/>
      <c r="U16" s="1056"/>
      <c r="V16" s="1056"/>
      <c r="W16" s="1056"/>
      <c r="X16" s="1056"/>
      <c r="Y16" s="1056"/>
      <c r="Z16" s="1056"/>
      <c r="AA16" s="1056"/>
      <c r="AB16" s="1056"/>
      <c r="AC16" s="1056"/>
      <c r="AD16" s="1056"/>
      <c r="AE16" s="1056"/>
      <c r="AF16" s="1056"/>
      <c r="AG16" s="1056"/>
    </row>
    <row r="17" spans="1:33" x14ac:dyDescent="0.2">
      <c r="A17" s="1056"/>
      <c r="B17" s="1056"/>
      <c r="C17" s="1056"/>
      <c r="D17" s="1056"/>
      <c r="E17" s="1056"/>
      <c r="F17" s="1056"/>
      <c r="G17" s="1056"/>
      <c r="H17" s="1056"/>
      <c r="I17" s="1056"/>
      <c r="J17" s="1056"/>
      <c r="K17" s="1056"/>
      <c r="L17" s="1056"/>
      <c r="M17" s="1056"/>
      <c r="N17" s="1056"/>
      <c r="O17" s="1056"/>
      <c r="P17" s="1056"/>
      <c r="Q17" s="1056"/>
      <c r="R17" s="1056"/>
      <c r="S17" s="1056"/>
      <c r="T17" s="1056"/>
      <c r="U17" s="1056"/>
      <c r="V17" s="1056"/>
      <c r="W17" s="1056"/>
      <c r="X17" s="1056"/>
      <c r="Y17" s="1056"/>
      <c r="Z17" s="1056"/>
      <c r="AA17" s="1056"/>
      <c r="AB17" s="1115"/>
      <c r="AC17" s="1116" t="s">
        <v>1059</v>
      </c>
      <c r="AD17" s="1116"/>
      <c r="AE17" s="1116"/>
      <c r="AF17" s="1116"/>
      <c r="AG17" s="1116"/>
    </row>
    <row r="18" spans="1:33" ht="13.15" x14ac:dyDescent="0.2">
      <c r="A18" s="1113" t="e">
        <f>кадры!#REF!</f>
        <v>#REF!</v>
      </c>
      <c r="B18" s="1113"/>
      <c r="C18" s="1113"/>
      <c r="D18" s="1113"/>
      <c r="E18" s="1113"/>
      <c r="F18" s="1113"/>
      <c r="G18" s="1113"/>
      <c r="H18" s="1113"/>
      <c r="I18" s="1113"/>
      <c r="J18" s="1113"/>
      <c r="K18" s="1113"/>
      <c r="L18" s="1113"/>
      <c r="M18" s="1113"/>
      <c r="N18" s="1113"/>
      <c r="O18" s="1113"/>
      <c r="P18" s="1113"/>
      <c r="Q18" s="1113"/>
      <c r="R18" s="1113"/>
      <c r="S18" s="1113"/>
      <c r="T18" s="1113"/>
      <c r="U18" s="1113"/>
      <c r="V18" s="1113"/>
      <c r="W18" s="1113"/>
      <c r="X18" s="1113"/>
      <c r="Y18" s="1113"/>
      <c r="Z18" s="1113"/>
      <c r="AA18" s="1113"/>
      <c r="AB18" s="1114"/>
      <c r="AC18" s="736"/>
      <c r="AD18" s="1088" t="s">
        <v>1712</v>
      </c>
      <c r="AE18" s="1088"/>
      <c r="AF18" s="1086" t="e">
        <f>кадры!#REF!</f>
        <v>#REF!</v>
      </c>
      <c r="AG18" s="1087"/>
    </row>
    <row r="19" spans="1:33" x14ac:dyDescent="0.2">
      <c r="A19" s="1065" t="s">
        <v>1713</v>
      </c>
      <c r="B19" s="1065"/>
      <c r="C19" s="1065"/>
      <c r="D19" s="1065"/>
      <c r="E19" s="1065"/>
      <c r="F19" s="1065"/>
      <c r="G19" s="1065"/>
      <c r="H19" s="1065"/>
      <c r="I19" s="1065"/>
      <c r="J19" s="1065"/>
      <c r="K19" s="1065"/>
      <c r="L19" s="1065"/>
      <c r="M19" s="1065"/>
      <c r="N19" s="1065"/>
      <c r="O19" s="1065"/>
      <c r="P19" s="1065"/>
      <c r="Q19" s="1065"/>
      <c r="R19" s="1065"/>
      <c r="S19" s="1065"/>
      <c r="T19" s="1065"/>
      <c r="U19" s="1065"/>
      <c r="V19" s="1065"/>
      <c r="W19" s="1065"/>
      <c r="X19" s="1065"/>
      <c r="Y19" s="1065"/>
      <c r="Z19" s="1065"/>
      <c r="AA19" s="1065"/>
      <c r="AB19" s="1065"/>
      <c r="AC19" s="1065"/>
      <c r="AD19" s="1065"/>
      <c r="AE19" s="1065"/>
      <c r="AF19" s="1065"/>
      <c r="AG19" s="1065"/>
    </row>
    <row r="20" spans="1:33" x14ac:dyDescent="0.2">
      <c r="A20" s="1062"/>
      <c r="B20" s="1062"/>
      <c r="C20" s="1062"/>
      <c r="D20" s="1062"/>
      <c r="E20" s="1062"/>
      <c r="F20" s="1062"/>
      <c r="G20" s="1062"/>
      <c r="H20" s="1062"/>
      <c r="I20" s="1062"/>
      <c r="J20" s="1062"/>
      <c r="K20" s="1062"/>
      <c r="L20" s="1062"/>
      <c r="M20" s="1062"/>
      <c r="N20" s="1062"/>
      <c r="O20" s="1062"/>
      <c r="P20" s="1062"/>
      <c r="Q20" s="1062"/>
      <c r="R20" s="1062"/>
      <c r="S20" s="1062"/>
      <c r="T20" s="1062"/>
      <c r="U20" s="1062"/>
      <c r="V20" s="1062"/>
      <c r="W20" s="1062"/>
      <c r="X20" s="1062"/>
      <c r="Y20" s="1062"/>
      <c r="Z20" s="1062"/>
      <c r="AA20" s="1062"/>
      <c r="AB20" s="1062"/>
      <c r="AC20" s="1062"/>
      <c r="AD20" s="1062"/>
      <c r="AE20" s="1062"/>
      <c r="AF20" s="1062"/>
      <c r="AG20" s="1062"/>
    </row>
    <row r="21" spans="1:33" x14ac:dyDescent="0.2">
      <c r="A21" s="1065" t="s">
        <v>1714</v>
      </c>
      <c r="B21" s="1065"/>
      <c r="C21" s="1065"/>
      <c r="D21" s="1065"/>
      <c r="E21" s="1065"/>
      <c r="F21" s="1065"/>
      <c r="G21" s="1065"/>
      <c r="H21" s="1065"/>
      <c r="I21" s="1065"/>
      <c r="J21" s="1065"/>
      <c r="K21" s="1065"/>
      <c r="L21" s="1065"/>
      <c r="M21" s="1065"/>
      <c r="N21" s="1065"/>
      <c r="O21" s="1065"/>
      <c r="P21" s="1065"/>
      <c r="Q21" s="1065"/>
      <c r="R21" s="1065"/>
      <c r="S21" s="1065"/>
      <c r="T21" s="1065"/>
      <c r="U21" s="1065"/>
      <c r="V21" s="1065"/>
      <c r="W21" s="1065"/>
      <c r="X21" s="1065"/>
      <c r="Y21" s="1065"/>
      <c r="Z21" s="1065"/>
      <c r="AA21" s="1065"/>
      <c r="AB21" s="1065"/>
      <c r="AC21" s="1065"/>
      <c r="AD21" s="1065"/>
      <c r="AE21" s="1065"/>
      <c r="AF21" s="1065"/>
      <c r="AG21" s="1065"/>
    </row>
    <row r="22" spans="1:33" ht="13.15" x14ac:dyDescent="0.2">
      <c r="A22" s="1113" t="e">
        <f>кадры!#REF!</f>
        <v>#REF!</v>
      </c>
      <c r="B22" s="1113"/>
      <c r="C22" s="1113"/>
      <c r="D22" s="1113"/>
      <c r="E22" s="1113"/>
      <c r="F22" s="1113"/>
      <c r="G22" s="1113"/>
      <c r="H22" s="1113"/>
      <c r="I22" s="1113"/>
      <c r="J22" s="1113"/>
      <c r="K22" s="1113"/>
      <c r="L22" s="1113"/>
      <c r="M22" s="1113"/>
      <c r="N22" s="1113"/>
      <c r="O22" s="1113"/>
      <c r="P22" s="1113"/>
      <c r="Q22" s="1113"/>
      <c r="R22" s="1113"/>
      <c r="S22" s="1113"/>
      <c r="T22" s="1113"/>
      <c r="U22" s="1113"/>
      <c r="V22" s="1113"/>
      <c r="W22" s="1113"/>
      <c r="X22" s="1113"/>
      <c r="Y22" s="1113"/>
      <c r="Z22" s="1113"/>
      <c r="AA22" s="1113"/>
      <c r="AB22" s="1113"/>
      <c r="AC22" s="1113"/>
      <c r="AD22" s="1113"/>
      <c r="AE22" s="1113"/>
      <c r="AF22" s="1113"/>
      <c r="AG22" s="1113"/>
    </row>
    <row r="23" spans="1:33" x14ac:dyDescent="0.2">
      <c r="A23" s="1065" t="s">
        <v>1715</v>
      </c>
      <c r="B23" s="1065"/>
      <c r="C23" s="1065"/>
      <c r="D23" s="1065"/>
      <c r="E23" s="1065"/>
      <c r="F23" s="1065"/>
      <c r="G23" s="1065"/>
      <c r="H23" s="1065"/>
      <c r="I23" s="1065"/>
      <c r="J23" s="1065"/>
      <c r="K23" s="1065"/>
      <c r="L23" s="1065"/>
      <c r="M23" s="1065"/>
      <c r="N23" s="1065"/>
      <c r="O23" s="1065"/>
      <c r="P23" s="1065"/>
      <c r="Q23" s="1065"/>
      <c r="R23" s="1065"/>
      <c r="S23" s="1065"/>
      <c r="T23" s="1065"/>
      <c r="U23" s="1065"/>
      <c r="V23" s="1065"/>
      <c r="W23" s="1065"/>
      <c r="X23" s="1065"/>
      <c r="Y23" s="1065"/>
      <c r="Z23" s="1065"/>
      <c r="AA23" s="1065"/>
      <c r="AB23" s="1065"/>
      <c r="AC23" s="1065"/>
      <c r="AD23" s="1065"/>
      <c r="AE23" s="1065"/>
      <c r="AF23" s="1065"/>
      <c r="AG23" s="1065"/>
    </row>
    <row r="24" spans="1:33" x14ac:dyDescent="0.2">
      <c r="A24" s="1056"/>
      <c r="B24" s="1056"/>
      <c r="C24" s="1056"/>
      <c r="D24" s="1056"/>
      <c r="E24" s="1056"/>
      <c r="F24" s="1056"/>
      <c r="G24" s="1056"/>
      <c r="H24" s="1056"/>
      <c r="I24" s="1056"/>
      <c r="J24" s="1056"/>
      <c r="K24" s="1056"/>
      <c r="L24" s="1056"/>
      <c r="M24" s="1056"/>
      <c r="N24" s="1056"/>
      <c r="O24" s="1056"/>
      <c r="P24" s="1056"/>
      <c r="Q24" s="1056"/>
      <c r="R24" s="1056"/>
      <c r="S24" s="1056"/>
      <c r="T24" s="1056"/>
      <c r="U24" s="1056"/>
      <c r="V24" s="1056"/>
      <c r="W24" s="1056"/>
      <c r="X24" s="1056"/>
      <c r="Y24" s="1056"/>
      <c r="Z24" s="1056"/>
      <c r="AA24" s="1056"/>
      <c r="AB24" s="1056"/>
      <c r="AC24" s="1056"/>
      <c r="AD24" s="1056"/>
      <c r="AE24" s="1056"/>
      <c r="AF24" s="1056"/>
      <c r="AG24" s="1056"/>
    </row>
    <row r="25" spans="1:33" x14ac:dyDescent="0.2">
      <c r="A25" s="698" t="s">
        <v>1716</v>
      </c>
      <c r="B25" s="698"/>
      <c r="C25" s="698"/>
      <c r="D25" s="698"/>
      <c r="E25" s="698"/>
      <c r="F25" s="698"/>
      <c r="G25" s="698"/>
      <c r="H25" s="698"/>
      <c r="I25" s="698"/>
      <c r="J25" s="698"/>
      <c r="K25" s="1089" t="s">
        <v>1717</v>
      </c>
      <c r="L25" s="1089"/>
      <c r="M25" s="1089"/>
      <c r="N25" s="1089"/>
      <c r="O25" s="1089"/>
      <c r="P25" s="1089"/>
      <c r="Q25" s="702" t="s">
        <v>1718</v>
      </c>
      <c r="R25" s="738">
        <f>L30</f>
        <v>0</v>
      </c>
      <c r="S25" s="699" t="s">
        <v>1718</v>
      </c>
      <c r="T25" s="1066">
        <f>N30</f>
        <v>0</v>
      </c>
      <c r="U25" s="1066"/>
      <c r="V25" s="1066"/>
      <c r="W25" s="1066"/>
      <c r="X25" s="1066"/>
      <c r="Y25" s="704"/>
      <c r="Z25" s="737">
        <f>T30</f>
        <v>0</v>
      </c>
      <c r="AA25" s="703"/>
      <c r="AB25" s="698" t="s">
        <v>1709</v>
      </c>
      <c r="AG25" s="698"/>
    </row>
    <row r="26" spans="1:33" x14ac:dyDescent="0.2">
      <c r="A26" s="1058" t="s">
        <v>1719</v>
      </c>
      <c r="B26" s="1058"/>
      <c r="C26" s="1058"/>
      <c r="D26" s="1058"/>
      <c r="E26" s="1058"/>
      <c r="F26" s="1058"/>
      <c r="G26" s="1058"/>
      <c r="H26" s="1058"/>
      <c r="I26" s="1058"/>
      <c r="J26" s="1058"/>
      <c r="K26" s="1058"/>
      <c r="L26" s="1058"/>
      <c r="M26" s="1058"/>
      <c r="N26" s="1058"/>
      <c r="O26" s="1058"/>
      <c r="P26" s="1058"/>
      <c r="Q26" s="701"/>
      <c r="R26" s="1056"/>
      <c r="S26" s="1056"/>
      <c r="T26" s="1056"/>
      <c r="U26" s="1056"/>
      <c r="V26" s="1056"/>
      <c r="W26" s="1056"/>
      <c r="X26" s="1056"/>
      <c r="Y26" s="1056"/>
      <c r="Z26" s="1056"/>
      <c r="AA26" s="1056"/>
      <c r="AB26" s="1056"/>
      <c r="AC26" s="1056"/>
      <c r="AD26" s="1056"/>
      <c r="AE26" s="1056"/>
      <c r="AF26" s="1056"/>
      <c r="AG26" s="1056"/>
    </row>
    <row r="27" spans="1:33" x14ac:dyDescent="0.2">
      <c r="A27" s="1059" t="s">
        <v>1720</v>
      </c>
      <c r="B27" s="1059"/>
      <c r="C27" s="1059"/>
      <c r="D27" s="1059"/>
      <c r="E27" s="1059"/>
      <c r="F27" s="1059"/>
      <c r="G27" s="1059"/>
      <c r="H27" s="1059"/>
      <c r="I27" s="1059"/>
      <c r="J27" s="1059"/>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59"/>
      <c r="AG27" s="1059"/>
    </row>
    <row r="28" spans="1:33" x14ac:dyDescent="0.2">
      <c r="A28" s="1065" t="s">
        <v>1721</v>
      </c>
      <c r="B28" s="1065"/>
      <c r="C28" s="1065"/>
      <c r="D28" s="1065"/>
      <c r="E28" s="1065"/>
      <c r="F28" s="1065"/>
      <c r="G28" s="1065"/>
      <c r="H28" s="1065"/>
      <c r="I28" s="1065"/>
      <c r="J28" s="1065"/>
      <c r="K28" s="1065"/>
      <c r="L28" s="1065"/>
      <c r="M28" s="1065"/>
      <c r="N28" s="1065"/>
      <c r="O28" s="1065"/>
      <c r="P28" s="1065"/>
      <c r="Q28" s="1065"/>
      <c r="R28" s="1065"/>
      <c r="S28" s="1065"/>
      <c r="T28" s="1065"/>
      <c r="U28" s="1065"/>
      <c r="V28" s="1065"/>
      <c r="W28" s="1065"/>
      <c r="X28" s="1065"/>
      <c r="Y28" s="1065"/>
      <c r="Z28" s="1065"/>
      <c r="AA28" s="1065"/>
      <c r="AB28" s="1065"/>
      <c r="AC28" s="1065"/>
      <c r="AD28" s="1065"/>
      <c r="AE28" s="1065"/>
      <c r="AF28" s="1065"/>
      <c r="AG28" s="1065"/>
    </row>
    <row r="29" spans="1:33" x14ac:dyDescent="0.2">
      <c r="A29" s="1056"/>
      <c r="B29" s="1056"/>
      <c r="C29" s="1056"/>
      <c r="D29" s="1056"/>
      <c r="E29" s="1056"/>
      <c r="F29" s="1056"/>
      <c r="G29" s="1056"/>
      <c r="H29" s="1056"/>
      <c r="I29" s="1056"/>
      <c r="J29" s="1056"/>
      <c r="K29" s="1056"/>
      <c r="L29" s="1056"/>
      <c r="M29" s="1056"/>
      <c r="N29" s="1056"/>
      <c r="O29" s="1056"/>
      <c r="P29" s="1056"/>
      <c r="Q29" s="1056"/>
      <c r="R29" s="1056"/>
      <c r="S29" s="1056"/>
      <c r="T29" s="1056"/>
      <c r="U29" s="1056"/>
      <c r="V29" s="1056"/>
      <c r="W29" s="1056"/>
      <c r="X29" s="1056"/>
      <c r="Y29" s="1056"/>
      <c r="Z29" s="1056"/>
      <c r="AA29" s="1056"/>
      <c r="AB29" s="1056"/>
      <c r="AC29" s="1056"/>
      <c r="AD29" s="1056"/>
      <c r="AE29" s="1056"/>
      <c r="AF29" s="1056"/>
      <c r="AG29" s="1056"/>
    </row>
    <row r="30" spans="1:33" x14ac:dyDescent="0.2">
      <c r="A30" s="698" t="s">
        <v>1722</v>
      </c>
      <c r="B30" s="698"/>
      <c r="C30" s="698"/>
      <c r="D30" s="698"/>
      <c r="E30" s="698"/>
      <c r="F30" s="698"/>
      <c r="G30" s="698"/>
      <c r="H30" s="698"/>
      <c r="I30" s="698"/>
      <c r="J30" s="698"/>
      <c r="K30" s="702" t="s">
        <v>1718</v>
      </c>
      <c r="L30" s="737">
        <f>кадры!DL2</f>
        <v>0</v>
      </c>
      <c r="M30" s="699" t="s">
        <v>1718</v>
      </c>
      <c r="N30" s="1066">
        <f>кадры!DM2</f>
        <v>0</v>
      </c>
      <c r="O30" s="1066"/>
      <c r="P30" s="1066"/>
      <c r="Q30" s="1066"/>
      <c r="R30" s="1066"/>
      <c r="T30" s="737">
        <f>кадры!DN2</f>
        <v>0</v>
      </c>
      <c r="U30" s="703"/>
      <c r="V30" s="704" t="s">
        <v>1709</v>
      </c>
      <c r="X30" s="702" t="s">
        <v>1723</v>
      </c>
      <c r="Y30" s="729">
        <f>кадры!DK2</f>
        <v>0</v>
      </c>
      <c r="Z30" s="703"/>
      <c r="AA30" s="703"/>
      <c r="AD30" s="704"/>
      <c r="AE30" s="704"/>
      <c r="AF30" s="704"/>
      <c r="AG30" s="704"/>
    </row>
    <row r="31" spans="1:33" x14ac:dyDescent="0.2">
      <c r="A31" s="1056"/>
      <c r="B31" s="1056"/>
      <c r="C31" s="1056"/>
      <c r="D31" s="1056"/>
      <c r="E31" s="1056"/>
      <c r="F31" s="1056"/>
      <c r="G31" s="1056"/>
      <c r="H31" s="1056"/>
      <c r="I31" s="1056"/>
      <c r="J31" s="1056"/>
      <c r="K31" s="1056"/>
      <c r="L31" s="1056"/>
      <c r="M31" s="1056"/>
      <c r="N31" s="1056"/>
      <c r="O31" s="1056"/>
      <c r="P31" s="1056"/>
      <c r="Q31" s="1056"/>
      <c r="R31" s="1056"/>
      <c r="S31" s="1056"/>
      <c r="T31" s="1056"/>
      <c r="U31" s="1056"/>
      <c r="V31" s="1056"/>
      <c r="W31" s="1056"/>
      <c r="X31" s="1056"/>
      <c r="Y31" s="1056"/>
      <c r="Z31" s="1056"/>
      <c r="AA31" s="1056"/>
      <c r="AB31" s="1056"/>
      <c r="AC31" s="1056"/>
      <c r="AD31" s="1056"/>
      <c r="AE31" s="1056"/>
      <c r="AF31" s="1056"/>
      <c r="AG31" s="1056"/>
    </row>
    <row r="32" spans="1:33" x14ac:dyDescent="0.2">
      <c r="A32" s="1056"/>
      <c r="B32" s="1056"/>
      <c r="C32" s="1056"/>
      <c r="D32" s="1056"/>
      <c r="E32" s="1056"/>
      <c r="F32" s="1056"/>
      <c r="G32" s="1056"/>
      <c r="H32" s="1056"/>
      <c r="I32" s="1056"/>
      <c r="J32" s="1056"/>
      <c r="K32" s="1056"/>
      <c r="L32" s="1056"/>
      <c r="M32" s="1056"/>
      <c r="N32" s="1056"/>
      <c r="O32" s="1056"/>
      <c r="P32" s="1056"/>
      <c r="Q32" s="1056"/>
      <c r="R32" s="1056"/>
      <c r="S32" s="1056"/>
      <c r="T32" s="1056"/>
      <c r="U32" s="1056"/>
      <c r="V32" s="1056"/>
      <c r="W32" s="1056"/>
      <c r="X32" s="1056"/>
      <c r="Y32" s="1056"/>
      <c r="Z32" s="1056"/>
      <c r="AA32" s="1056"/>
      <c r="AB32" s="1056"/>
      <c r="AC32" s="1056"/>
      <c r="AD32" s="1056"/>
      <c r="AE32" s="1056"/>
      <c r="AF32" s="1056"/>
      <c r="AG32" s="1056"/>
    </row>
    <row r="33" spans="1:33" ht="13.15" x14ac:dyDescent="0.2">
      <c r="A33" s="1057" t="s">
        <v>1724</v>
      </c>
      <c r="B33" s="1057"/>
      <c r="C33" s="1057"/>
      <c r="D33" s="1057"/>
      <c r="E33" s="1057"/>
      <c r="F33" s="1057"/>
      <c r="G33" s="1057"/>
      <c r="H33" s="705"/>
      <c r="I33" s="706"/>
      <c r="K33" s="724" t="s">
        <v>1771</v>
      </c>
      <c r="L33" s="724"/>
      <c r="M33" s="724"/>
      <c r="N33" s="724"/>
      <c r="O33" s="724"/>
      <c r="P33" s="724"/>
      <c r="Q33" s="724"/>
      <c r="R33" s="724"/>
      <c r="S33" s="704"/>
      <c r="T33" s="726" t="s">
        <v>1718</v>
      </c>
      <c r="U33" s="727"/>
      <c r="V33" s="699" t="s">
        <v>1718</v>
      </c>
      <c r="W33" s="703"/>
      <c r="X33" s="703"/>
      <c r="Y33" s="703"/>
      <c r="Z33" s="703"/>
      <c r="AA33" s="703"/>
      <c r="AC33" s="700" t="s">
        <v>239</v>
      </c>
      <c r="AD33" s="703"/>
      <c r="AE33" s="724" t="s">
        <v>1709</v>
      </c>
    </row>
    <row r="34" spans="1:33" ht="13.15" x14ac:dyDescent="0.2">
      <c r="A34" s="1055" t="s">
        <v>1725</v>
      </c>
      <c r="B34" s="1055"/>
      <c r="C34" s="1055"/>
      <c r="D34" s="1055"/>
      <c r="E34" s="1055"/>
      <c r="F34" s="1055"/>
      <c r="G34" s="1055"/>
      <c r="H34" s="705"/>
      <c r="I34" s="707"/>
      <c r="K34" s="724"/>
      <c r="L34" s="724"/>
      <c r="M34" s="724"/>
      <c r="N34" s="724"/>
      <c r="O34" s="724"/>
      <c r="P34" s="724"/>
      <c r="Q34" s="724"/>
      <c r="R34" s="724"/>
      <c r="S34" s="724" t="s">
        <v>1770</v>
      </c>
      <c r="T34" s="726" t="s">
        <v>1718</v>
      </c>
      <c r="U34" s="728"/>
      <c r="V34" s="699" t="s">
        <v>1718</v>
      </c>
      <c r="W34" s="725"/>
      <c r="X34" s="725"/>
      <c r="Y34" s="725"/>
      <c r="Z34" s="725"/>
      <c r="AA34" s="725"/>
      <c r="AC34" s="700" t="s">
        <v>239</v>
      </c>
      <c r="AD34" s="725"/>
      <c r="AE34" s="724" t="s">
        <v>1709</v>
      </c>
    </row>
    <row r="35" spans="1:33" x14ac:dyDescent="0.2">
      <c r="A35" s="1056"/>
      <c r="B35" s="1056"/>
      <c r="C35" s="1056"/>
      <c r="D35" s="1056"/>
      <c r="E35" s="1056"/>
      <c r="F35" s="1056"/>
      <c r="G35" s="1056"/>
      <c r="H35" s="1056"/>
      <c r="I35" s="1056"/>
      <c r="J35" s="1056"/>
      <c r="K35" s="1056"/>
      <c r="L35" s="1056"/>
      <c r="M35" s="1056"/>
      <c r="N35" s="1056"/>
      <c r="O35" s="1056"/>
      <c r="P35" s="1056"/>
      <c r="Q35" s="1056"/>
      <c r="R35" s="1056"/>
      <c r="S35" s="1056"/>
      <c r="T35" s="1056"/>
      <c r="U35" s="1056"/>
      <c r="V35" s="1056"/>
      <c r="W35" s="1056"/>
      <c r="X35" s="1056"/>
      <c r="Y35" s="1056"/>
      <c r="Z35" s="1056"/>
      <c r="AA35" s="1056"/>
      <c r="AB35" s="1056"/>
      <c r="AC35" s="1056"/>
      <c r="AD35" s="1056"/>
      <c r="AE35" s="1056"/>
      <c r="AF35" s="1056"/>
      <c r="AG35" s="1056"/>
    </row>
    <row r="36" spans="1:33" x14ac:dyDescent="0.2">
      <c r="A36" s="1056"/>
      <c r="B36" s="1056"/>
      <c r="C36" s="1056"/>
      <c r="D36" s="1056"/>
      <c r="E36" s="1056"/>
      <c r="F36" s="1056"/>
      <c r="G36" s="1056"/>
      <c r="H36" s="1056"/>
      <c r="I36" s="1056"/>
      <c r="J36" s="1056"/>
      <c r="K36" s="1056"/>
      <c r="L36" s="1056"/>
      <c r="M36" s="1056"/>
      <c r="N36" s="1056"/>
      <c r="O36" s="1056"/>
      <c r="P36" s="1056"/>
      <c r="Q36" s="1056"/>
      <c r="R36" s="1056"/>
      <c r="S36" s="1056"/>
      <c r="T36" s="1056"/>
      <c r="U36" s="1056"/>
      <c r="V36" s="1056"/>
      <c r="W36" s="1056"/>
      <c r="X36" s="1056"/>
      <c r="Y36" s="1056"/>
      <c r="Z36" s="1056"/>
      <c r="AA36" s="1056"/>
      <c r="AB36" s="1056"/>
      <c r="AC36" s="1056"/>
      <c r="AD36" s="1056"/>
      <c r="AE36" s="1056"/>
      <c r="AF36" s="1056"/>
      <c r="AG36" s="1056"/>
    </row>
    <row r="37" spans="1:33" x14ac:dyDescent="0.2">
      <c r="A37" s="1056"/>
      <c r="B37" s="1056"/>
      <c r="C37" s="1056"/>
      <c r="D37" s="1056"/>
      <c r="E37" s="1056"/>
      <c r="F37" s="1056"/>
      <c r="G37" s="1056"/>
      <c r="H37" s="1056"/>
      <c r="I37" s="1056"/>
      <c r="J37" s="1056"/>
      <c r="K37" s="1056"/>
      <c r="L37" s="1056"/>
      <c r="M37" s="1056"/>
      <c r="N37" s="1056"/>
      <c r="O37" s="1056"/>
      <c r="P37" s="1056"/>
      <c r="Q37" s="1056"/>
      <c r="R37" s="1056"/>
      <c r="S37" s="1056"/>
      <c r="T37" s="1056"/>
      <c r="U37" s="1056"/>
      <c r="V37" s="1056"/>
      <c r="W37" s="1056"/>
      <c r="X37" s="1056"/>
      <c r="Y37" s="1056"/>
      <c r="Z37" s="1056"/>
      <c r="AA37" s="1056"/>
      <c r="AB37" s="1056"/>
      <c r="AC37" s="1056"/>
      <c r="AD37" s="1056"/>
      <c r="AE37" s="1056"/>
      <c r="AF37" s="1056"/>
      <c r="AG37" s="1056"/>
    </row>
    <row r="38" spans="1:33" x14ac:dyDescent="0.2">
      <c r="A38" s="1056"/>
      <c r="B38" s="1056"/>
      <c r="C38" s="1056"/>
      <c r="D38" s="1056"/>
      <c r="E38" s="1056"/>
      <c r="F38" s="1056"/>
      <c r="G38" s="1056"/>
      <c r="H38" s="1056"/>
      <c r="I38" s="1056"/>
      <c r="J38" s="1056"/>
      <c r="K38" s="1056"/>
      <c r="L38" s="1056"/>
      <c r="M38" s="1056"/>
      <c r="N38" s="1056"/>
      <c r="O38" s="1056"/>
      <c r="P38" s="1056"/>
      <c r="Q38" s="1056"/>
      <c r="R38" s="1056"/>
      <c r="S38" s="1056"/>
      <c r="T38" s="1056"/>
      <c r="U38" s="1056"/>
      <c r="V38" s="1056"/>
      <c r="W38" s="1056"/>
      <c r="X38" s="1056"/>
      <c r="Y38" s="1056"/>
      <c r="Z38" s="1056"/>
      <c r="AA38" s="1056"/>
      <c r="AB38" s="1056"/>
      <c r="AC38" s="1056"/>
      <c r="AD38" s="1056"/>
      <c r="AE38" s="1056"/>
      <c r="AF38" s="1056"/>
      <c r="AG38" s="1056"/>
    </row>
    <row r="39" spans="1:33" ht="15.05" customHeight="1" x14ac:dyDescent="0.2">
      <c r="A39" s="708" t="s">
        <v>1726</v>
      </c>
      <c r="B39" s="708"/>
      <c r="C39" s="708"/>
      <c r="D39" s="708"/>
      <c r="E39" s="708"/>
      <c r="F39" s="708"/>
      <c r="G39" s="708"/>
      <c r="H39" s="708"/>
      <c r="I39" s="708"/>
      <c r="J39" s="1064" t="s">
        <v>1642</v>
      </c>
      <c r="K39" s="1064"/>
      <c r="L39" s="1064"/>
      <c r="M39" s="1064"/>
      <c r="N39" s="1064"/>
      <c r="O39" s="1064"/>
      <c r="P39" s="1064"/>
      <c r="Q39" s="704"/>
      <c r="R39" s="703"/>
      <c r="S39" s="703"/>
      <c r="T39" s="703"/>
      <c r="U39" s="710"/>
      <c r="V39" s="709"/>
      <c r="W39" s="711"/>
      <c r="X39" s="703"/>
      <c r="Y39" s="712"/>
      <c r="Z39" s="1062" t="s">
        <v>933</v>
      </c>
      <c r="AA39" s="1062"/>
      <c r="AB39" s="1062"/>
      <c r="AC39" s="1062"/>
      <c r="AD39" s="1062"/>
      <c r="AE39" s="1062"/>
      <c r="AF39" s="1062"/>
      <c r="AG39" s="1062"/>
    </row>
    <row r="40" spans="1:33" x14ac:dyDescent="0.2">
      <c r="A40" s="698"/>
      <c r="B40" s="698"/>
      <c r="C40" s="698"/>
      <c r="D40" s="698"/>
      <c r="E40" s="698"/>
      <c r="F40" s="698"/>
      <c r="G40" s="698"/>
      <c r="H40" s="698"/>
      <c r="I40" s="698"/>
      <c r="J40" s="1060" t="s">
        <v>1773</v>
      </c>
      <c r="K40" s="1060"/>
      <c r="L40" s="1060"/>
      <c r="M40" s="1060"/>
      <c r="N40" s="1060"/>
      <c r="O40" s="1060"/>
      <c r="P40" s="1060"/>
      <c r="Q40" s="714"/>
      <c r="R40" s="1063" t="s">
        <v>1772</v>
      </c>
      <c r="S40" s="1063"/>
      <c r="T40" s="1063"/>
      <c r="U40" s="1063"/>
      <c r="V40" s="1063"/>
      <c r="W40" s="1063"/>
      <c r="X40" s="1063"/>
      <c r="Y40" s="705"/>
      <c r="Z40" s="1063" t="s">
        <v>1728</v>
      </c>
      <c r="AA40" s="1063"/>
      <c r="AB40" s="1063"/>
      <c r="AC40" s="1063"/>
      <c r="AD40" s="1063"/>
      <c r="AE40" s="1063"/>
      <c r="AF40" s="1063"/>
      <c r="AG40" s="1063"/>
    </row>
    <row r="41" spans="1:33" x14ac:dyDescent="0.2">
      <c r="A41" s="1056"/>
      <c r="B41" s="1056"/>
      <c r="C41" s="1056"/>
      <c r="D41" s="1056"/>
      <c r="E41" s="1056"/>
      <c r="F41" s="1056"/>
      <c r="G41" s="1056"/>
      <c r="H41" s="1056"/>
      <c r="I41" s="1056"/>
      <c r="J41" s="1056"/>
      <c r="K41" s="1056"/>
      <c r="L41" s="1056"/>
      <c r="M41" s="1056"/>
      <c r="N41" s="1056"/>
      <c r="O41" s="1056"/>
      <c r="P41" s="1056"/>
      <c r="Q41" s="1056"/>
      <c r="R41" s="1056"/>
      <c r="S41" s="1056"/>
      <c r="T41" s="1056"/>
      <c r="U41" s="1056"/>
      <c r="V41" s="1056"/>
      <c r="W41" s="1056"/>
      <c r="X41" s="1056"/>
      <c r="Y41" s="1056"/>
      <c r="Z41" s="1056"/>
      <c r="AA41" s="1056"/>
      <c r="AB41" s="1056"/>
      <c r="AC41" s="1056"/>
      <c r="AD41" s="1056"/>
      <c r="AE41" s="1056"/>
      <c r="AF41" s="1056"/>
      <c r="AG41" s="1056"/>
    </row>
    <row r="42" spans="1:33" s="715" customFormat="1" ht="15.05" customHeight="1" x14ac:dyDescent="0.2">
      <c r="A42" s="1112"/>
      <c r="B42" s="1112"/>
      <c r="C42" s="1112"/>
      <c r="D42" s="1112"/>
      <c r="E42" s="1112"/>
      <c r="K42" s="1061" t="str">
        <f>X12</f>
        <v>20.05.2023</v>
      </c>
      <c r="L42" s="1061"/>
      <c r="M42" s="1061"/>
      <c r="N42" s="1061"/>
      <c r="O42" s="722" t="s">
        <v>1709</v>
      </c>
      <c r="P42" s="721"/>
      <c r="R42" s="716"/>
      <c r="S42" s="716"/>
      <c r="T42" s="716"/>
      <c r="U42" s="716"/>
      <c r="V42" s="716"/>
      <c r="W42" s="716"/>
      <c r="X42" s="716"/>
      <c r="Y42" s="716"/>
      <c r="Z42" s="716"/>
      <c r="AA42" s="716"/>
      <c r="AB42" s="716"/>
      <c r="AC42" s="716"/>
      <c r="AD42" s="716"/>
      <c r="AE42" s="716"/>
      <c r="AF42" s="716"/>
      <c r="AG42" s="716"/>
    </row>
    <row r="44" spans="1:33" s="693" customFormat="1" ht="10.65" x14ac:dyDescent="0.2">
      <c r="A44" s="1081" t="s">
        <v>1729</v>
      </c>
      <c r="B44" s="1081"/>
      <c r="C44" s="1081"/>
      <c r="D44" s="1081"/>
      <c r="E44" s="1081"/>
      <c r="F44" s="1081"/>
      <c r="G44" s="1081"/>
      <c r="H44" s="1081"/>
      <c r="I44" s="1081"/>
      <c r="J44" s="1081"/>
      <c r="K44" s="1081"/>
      <c r="L44" s="1081"/>
      <c r="M44" s="1081"/>
      <c r="N44" s="1081"/>
      <c r="O44" s="1081"/>
      <c r="P44" s="1081"/>
      <c r="Q44" s="1081"/>
      <c r="R44" s="1081"/>
      <c r="S44" s="1081"/>
      <c r="T44" s="1081"/>
      <c r="U44" s="1081"/>
      <c r="V44" s="1081"/>
      <c r="W44" s="1081"/>
      <c r="X44" s="1081"/>
      <c r="Y44" s="1081"/>
      <c r="Z44" s="1081"/>
      <c r="AA44" s="1081"/>
      <c r="AB44" s="1081"/>
      <c r="AC44" s="1081"/>
      <c r="AD44" s="1081"/>
      <c r="AE44" s="1081"/>
      <c r="AF44" s="1081"/>
      <c r="AG44" s="1081"/>
    </row>
    <row r="45" spans="1:33" x14ac:dyDescent="0.2">
      <c r="A45" s="1098" t="s">
        <v>1730</v>
      </c>
      <c r="B45" s="1098"/>
      <c r="C45" s="1098"/>
      <c r="D45" s="1098"/>
      <c r="E45" s="1098"/>
      <c r="F45" s="1098"/>
      <c r="G45" s="1098"/>
      <c r="H45" s="1098"/>
      <c r="I45" s="1098"/>
      <c r="J45" s="1098"/>
      <c r="K45" s="1098"/>
      <c r="L45" s="1098"/>
      <c r="M45" s="1098"/>
      <c r="N45" s="1098"/>
      <c r="O45" s="1098"/>
      <c r="P45" s="1098"/>
      <c r="Q45" s="1098"/>
      <c r="R45" s="1098"/>
      <c r="S45" s="1098"/>
      <c r="T45" s="1098"/>
      <c r="U45" s="1098"/>
      <c r="V45" s="1098"/>
      <c r="W45" s="1098"/>
      <c r="X45" s="1098"/>
      <c r="Y45" s="1098"/>
      <c r="Z45" s="1098"/>
      <c r="AA45" s="1098"/>
      <c r="AB45" s="1098"/>
      <c r="AC45" s="1098"/>
      <c r="AD45" s="1098"/>
      <c r="AE45" s="1098"/>
      <c r="AF45" s="1098"/>
      <c r="AG45" s="1098"/>
    </row>
    <row r="46" spans="1:33" x14ac:dyDescent="0.2">
      <c r="A46" s="1067"/>
      <c r="B46" s="1067"/>
      <c r="C46" s="1067"/>
      <c r="D46" s="1067"/>
      <c r="E46" s="1067"/>
      <c r="F46" s="1067"/>
      <c r="G46" s="1067"/>
      <c r="H46" s="1067"/>
      <c r="I46" s="1067"/>
      <c r="J46" s="1067"/>
      <c r="K46" s="1067"/>
      <c r="L46" s="1067"/>
      <c r="M46" s="1067"/>
      <c r="N46" s="1067"/>
      <c r="O46" s="1067"/>
      <c r="P46" s="1067"/>
      <c r="Q46" s="1067"/>
      <c r="R46" s="1067"/>
      <c r="S46" s="1067"/>
      <c r="T46" s="1067"/>
      <c r="U46" s="1067"/>
      <c r="V46" s="1067"/>
      <c r="W46" s="1067"/>
      <c r="X46" s="1067"/>
      <c r="Y46" s="1067"/>
      <c r="Z46" s="1067"/>
      <c r="AA46" s="1067"/>
      <c r="AB46" s="1067"/>
      <c r="AC46" s="1067"/>
      <c r="AD46" s="1067"/>
      <c r="AE46" s="1067"/>
      <c r="AF46" s="1067"/>
      <c r="AG46" s="1067"/>
    </row>
    <row r="47" spans="1:33" ht="12.7" customHeight="1" x14ac:dyDescent="0.2">
      <c r="A47" s="1096" t="s">
        <v>1731</v>
      </c>
      <c r="B47" s="1096"/>
      <c r="C47" s="1096"/>
      <c r="D47" s="1096"/>
      <c r="E47" s="1096"/>
      <c r="F47" s="1096"/>
      <c r="G47" s="1096"/>
      <c r="H47" s="1106" t="s">
        <v>1767</v>
      </c>
      <c r="I47" s="1107"/>
      <c r="J47" s="1107"/>
      <c r="K47" s="1107"/>
      <c r="L47" s="1107"/>
      <c r="M47" s="1107"/>
      <c r="N47" s="1108"/>
      <c r="O47" s="698"/>
      <c r="P47" s="1096" t="s">
        <v>1732</v>
      </c>
      <c r="Q47" s="1096"/>
      <c r="R47" s="1096"/>
      <c r="S47" s="1096"/>
      <c r="T47" s="1096"/>
      <c r="U47" s="1096"/>
      <c r="V47" s="1096"/>
      <c r="W47" s="1096"/>
      <c r="X47" s="1096"/>
      <c r="Y47" s="1096"/>
      <c r="Z47" s="1096"/>
      <c r="AA47" s="1096"/>
      <c r="AB47" s="1096"/>
      <c r="AC47" s="1096" t="s">
        <v>1764</v>
      </c>
      <c r="AD47" s="1096"/>
      <c r="AE47" s="1096"/>
      <c r="AF47" s="1096"/>
      <c r="AG47" s="1096"/>
    </row>
    <row r="48" spans="1:33" x14ac:dyDescent="0.2">
      <c r="A48" s="1096" t="s">
        <v>141</v>
      </c>
      <c r="B48" s="1096"/>
      <c r="C48" s="1096"/>
      <c r="D48" s="1096" t="s">
        <v>140</v>
      </c>
      <c r="E48" s="1096"/>
      <c r="F48" s="1096"/>
      <c r="G48" s="1096"/>
      <c r="H48" s="1109"/>
      <c r="I48" s="1110"/>
      <c r="J48" s="1110"/>
      <c r="K48" s="1110"/>
      <c r="L48" s="1110"/>
      <c r="M48" s="1110"/>
      <c r="N48" s="1111"/>
      <c r="O48" s="698"/>
      <c r="P48" s="1096" t="s">
        <v>1766</v>
      </c>
      <c r="Q48" s="1096"/>
      <c r="R48" s="1096"/>
      <c r="S48" s="1096"/>
      <c r="T48" s="1096"/>
      <c r="U48" s="1096"/>
      <c r="V48" s="1096"/>
      <c r="W48" s="1096" t="s">
        <v>1765</v>
      </c>
      <c r="X48" s="1096"/>
      <c r="Y48" s="1096"/>
      <c r="Z48" s="1096"/>
      <c r="AA48" s="1096"/>
      <c r="AB48" s="1096"/>
      <c r="AC48" s="1096"/>
      <c r="AD48" s="1096"/>
      <c r="AE48" s="1096"/>
      <c r="AF48" s="1096"/>
      <c r="AG48" s="1096"/>
    </row>
    <row r="49" spans="1:33" x14ac:dyDescent="0.2">
      <c r="A49" s="1096"/>
      <c r="B49" s="1096"/>
      <c r="C49" s="1096"/>
      <c r="D49" s="1096"/>
      <c r="E49" s="1096"/>
      <c r="F49" s="1096"/>
      <c r="G49" s="1096"/>
      <c r="H49" s="1109"/>
      <c r="I49" s="1110"/>
      <c r="J49" s="1110"/>
      <c r="K49" s="1110"/>
      <c r="L49" s="1110"/>
      <c r="M49" s="1110"/>
      <c r="N49" s="1111"/>
      <c r="O49" s="698"/>
      <c r="P49" s="1096"/>
      <c r="Q49" s="1096"/>
      <c r="R49" s="1096"/>
      <c r="S49" s="1096"/>
      <c r="T49" s="1096"/>
      <c r="U49" s="1096"/>
      <c r="V49" s="1096"/>
      <c r="W49" s="1096"/>
      <c r="X49" s="1096"/>
      <c r="Y49" s="1096"/>
      <c r="Z49" s="1096"/>
      <c r="AA49" s="1096"/>
      <c r="AB49" s="1096"/>
      <c r="AC49" s="1096"/>
      <c r="AD49" s="1096"/>
      <c r="AE49" s="1096"/>
      <c r="AF49" s="1096"/>
      <c r="AG49" s="1096"/>
    </row>
    <row r="50" spans="1:33" x14ac:dyDescent="0.2">
      <c r="A50" s="1099" t="s">
        <v>508</v>
      </c>
      <c r="B50" s="1099"/>
      <c r="C50" s="1099"/>
      <c r="D50" s="1099" t="s">
        <v>1733</v>
      </c>
      <c r="E50" s="1099"/>
      <c r="F50" s="1099"/>
      <c r="G50" s="1099"/>
      <c r="H50" s="1103" t="s">
        <v>1734</v>
      </c>
      <c r="I50" s="1104"/>
      <c r="J50" s="1104"/>
      <c r="K50" s="1104"/>
      <c r="L50" s="1104"/>
      <c r="M50" s="1104"/>
      <c r="N50" s="1105"/>
      <c r="O50" s="698"/>
      <c r="P50" s="1099" t="s">
        <v>1735</v>
      </c>
      <c r="Q50" s="1099"/>
      <c r="R50" s="1099"/>
      <c r="S50" s="1099"/>
      <c r="T50" s="1099"/>
      <c r="U50" s="1099"/>
      <c r="V50" s="1099"/>
      <c r="W50" s="1099" t="s">
        <v>1736</v>
      </c>
      <c r="X50" s="1099"/>
      <c r="Y50" s="1099"/>
      <c r="Z50" s="1099"/>
      <c r="AA50" s="1099"/>
      <c r="AB50" s="1099"/>
      <c r="AC50" s="1097" t="s">
        <v>1737</v>
      </c>
      <c r="AD50" s="1097"/>
      <c r="AE50" s="1097"/>
      <c r="AF50" s="1097"/>
      <c r="AG50" s="1097"/>
    </row>
    <row r="51" spans="1:33" x14ac:dyDescent="0.2">
      <c r="A51" s="1099"/>
      <c r="B51" s="1099"/>
      <c r="C51" s="1099"/>
      <c r="D51" s="1099"/>
      <c r="E51" s="1099"/>
      <c r="F51" s="1099"/>
      <c r="G51" s="1099"/>
      <c r="H51" s="1100"/>
      <c r="I51" s="1091"/>
      <c r="J51" s="1091"/>
      <c r="K51" s="1091"/>
      <c r="L51" s="1091"/>
      <c r="M51" s="1091"/>
      <c r="N51" s="1101"/>
      <c r="O51" s="698"/>
      <c r="P51" s="1097"/>
      <c r="Q51" s="1097"/>
      <c r="R51" s="1097"/>
      <c r="S51" s="1097"/>
      <c r="T51" s="1097"/>
      <c r="U51" s="1097"/>
      <c r="V51" s="1097"/>
      <c r="W51" s="1097"/>
      <c r="X51" s="1097"/>
      <c r="Y51" s="1097"/>
      <c r="Z51" s="1097"/>
      <c r="AA51" s="1097"/>
      <c r="AB51" s="1097"/>
      <c r="AC51" s="1097"/>
      <c r="AD51" s="1097"/>
      <c r="AE51" s="1097"/>
      <c r="AF51" s="1097"/>
      <c r="AG51" s="1097"/>
    </row>
    <row r="52" spans="1:33" x14ac:dyDescent="0.2">
      <c r="A52" s="1099"/>
      <c r="B52" s="1099"/>
      <c r="C52" s="1099"/>
      <c r="D52" s="1099"/>
      <c r="E52" s="1099"/>
      <c r="F52" s="1099"/>
      <c r="G52" s="1099"/>
      <c r="H52" s="1100"/>
      <c r="I52" s="1091"/>
      <c r="J52" s="1091"/>
      <c r="K52" s="1091"/>
      <c r="L52" s="1091"/>
      <c r="M52" s="1091"/>
      <c r="N52" s="1101"/>
      <c r="O52" s="698"/>
      <c r="P52" s="1097"/>
      <c r="Q52" s="1097"/>
      <c r="R52" s="1097"/>
      <c r="S52" s="1097"/>
      <c r="T52" s="1097"/>
      <c r="U52" s="1097"/>
      <c r="V52" s="1097"/>
      <c r="W52" s="1097"/>
      <c r="X52" s="1097"/>
      <c r="Y52" s="1097"/>
      <c r="Z52" s="1097"/>
      <c r="AA52" s="1097"/>
      <c r="AB52" s="1097"/>
      <c r="AC52" s="1097"/>
      <c r="AD52" s="1097"/>
      <c r="AE52" s="1097"/>
      <c r="AF52" s="1097"/>
      <c r="AG52" s="1097"/>
    </row>
    <row r="53" spans="1:33" x14ac:dyDescent="0.2">
      <c r="A53" s="1099"/>
      <c r="B53" s="1099"/>
      <c r="C53" s="1099"/>
      <c r="D53" s="1099"/>
      <c r="E53" s="1099"/>
      <c r="F53" s="1099"/>
      <c r="G53" s="1099"/>
      <c r="H53" s="1100"/>
      <c r="I53" s="1091"/>
      <c r="J53" s="1091"/>
      <c r="K53" s="1091"/>
      <c r="L53" s="1091"/>
      <c r="M53" s="1091"/>
      <c r="N53" s="1101"/>
      <c r="O53" s="698"/>
      <c r="P53" s="1097"/>
      <c r="Q53" s="1097"/>
      <c r="R53" s="1097"/>
      <c r="S53" s="1097"/>
      <c r="T53" s="1097"/>
      <c r="U53" s="1097"/>
      <c r="V53" s="1097"/>
      <c r="W53" s="1097"/>
      <c r="X53" s="1097"/>
      <c r="Y53" s="1097"/>
      <c r="Z53" s="1097"/>
      <c r="AA53" s="1097"/>
      <c r="AB53" s="1097"/>
      <c r="AC53" s="1097"/>
      <c r="AD53" s="1097"/>
      <c r="AE53" s="1097"/>
      <c r="AF53" s="1097"/>
      <c r="AG53" s="1097"/>
    </row>
    <row r="54" spans="1:33" x14ac:dyDescent="0.2">
      <c r="A54" s="1099"/>
      <c r="B54" s="1099"/>
      <c r="C54" s="1099"/>
      <c r="D54" s="1099"/>
      <c r="E54" s="1099"/>
      <c r="F54" s="1099"/>
      <c r="G54" s="1099"/>
      <c r="H54" s="1100"/>
      <c r="I54" s="1091"/>
      <c r="J54" s="1091"/>
      <c r="K54" s="1091"/>
      <c r="L54" s="1091"/>
      <c r="M54" s="1091"/>
      <c r="N54" s="1101"/>
      <c r="O54" s="698"/>
      <c r="P54" s="1097"/>
      <c r="Q54" s="1097"/>
      <c r="R54" s="1097"/>
      <c r="S54" s="1097"/>
      <c r="T54" s="1097"/>
      <c r="U54" s="1097"/>
      <c r="V54" s="1097"/>
      <c r="W54" s="1097"/>
      <c r="X54" s="1097"/>
      <c r="Y54" s="1097"/>
      <c r="Z54" s="1097"/>
      <c r="AA54" s="1097"/>
      <c r="AB54" s="1097"/>
      <c r="AC54" s="1097"/>
      <c r="AD54" s="1097"/>
      <c r="AE54" s="1097"/>
      <c r="AF54" s="1097"/>
      <c r="AG54" s="1097"/>
    </row>
    <row r="55" spans="1:33" x14ac:dyDescent="0.2">
      <c r="A55" s="1099"/>
      <c r="B55" s="1099"/>
      <c r="C55" s="1099"/>
      <c r="D55" s="1099"/>
      <c r="E55" s="1099"/>
      <c r="F55" s="1099"/>
      <c r="G55" s="1099"/>
      <c r="H55" s="1100"/>
      <c r="I55" s="1091"/>
      <c r="J55" s="1091"/>
      <c r="K55" s="1091"/>
      <c r="L55" s="1091"/>
      <c r="M55" s="1091"/>
      <c r="N55" s="1101"/>
      <c r="O55" s="1102"/>
      <c r="P55" s="1092"/>
      <c r="Q55" s="1092"/>
      <c r="R55" s="1092"/>
      <c r="S55" s="1092"/>
      <c r="T55" s="1092"/>
      <c r="U55" s="1092"/>
      <c r="V55" s="1092"/>
      <c r="W55" s="1092"/>
      <c r="X55" s="1092"/>
      <c r="Y55" s="1092"/>
      <c r="Z55" s="1092"/>
      <c r="AA55" s="1092"/>
      <c r="AB55" s="1092"/>
      <c r="AC55" s="1092"/>
      <c r="AD55" s="1092"/>
      <c r="AE55" s="1092"/>
      <c r="AF55" s="1092"/>
      <c r="AG55" s="1092"/>
    </row>
    <row r="56" spans="1:33" x14ac:dyDescent="0.2">
      <c r="A56" s="1099"/>
      <c r="B56" s="1099"/>
      <c r="C56" s="1099"/>
      <c r="D56" s="1099"/>
      <c r="E56" s="1099"/>
      <c r="F56" s="1099"/>
      <c r="G56" s="1099"/>
      <c r="H56" s="1100"/>
      <c r="I56" s="1091"/>
      <c r="J56" s="1091"/>
      <c r="K56" s="1091"/>
      <c r="L56" s="1091"/>
      <c r="M56" s="1091"/>
      <c r="N56" s="1101"/>
      <c r="O56" s="1102"/>
      <c r="P56" s="1092"/>
      <c r="Q56" s="1092"/>
      <c r="R56" s="1092"/>
      <c r="S56" s="1092"/>
      <c r="T56" s="1092"/>
      <c r="U56" s="1092"/>
      <c r="V56" s="1092"/>
      <c r="W56" s="1092"/>
      <c r="X56" s="1092"/>
      <c r="Y56" s="1092"/>
      <c r="Z56" s="1092"/>
      <c r="AA56" s="1092"/>
      <c r="AB56" s="1092"/>
      <c r="AC56" s="1092"/>
      <c r="AD56" s="1092"/>
      <c r="AE56" s="1092"/>
      <c r="AF56" s="1092"/>
      <c r="AG56" s="1092"/>
    </row>
    <row r="57" spans="1:33" x14ac:dyDescent="0.2">
      <c r="A57" s="1099"/>
      <c r="B57" s="1099"/>
      <c r="C57" s="1099"/>
      <c r="D57" s="1099"/>
      <c r="E57" s="1099"/>
      <c r="F57" s="1099"/>
      <c r="G57" s="1099"/>
      <c r="H57" s="1100"/>
      <c r="I57" s="1091"/>
      <c r="J57" s="1091"/>
      <c r="K57" s="1091"/>
      <c r="L57" s="1091"/>
      <c r="M57" s="1091"/>
      <c r="N57" s="1101"/>
      <c r="O57" s="717"/>
      <c r="P57" s="1096" t="s">
        <v>1738</v>
      </c>
      <c r="Q57" s="1096"/>
      <c r="R57" s="1096"/>
      <c r="S57" s="1096"/>
      <c r="T57" s="1096"/>
      <c r="U57" s="1096"/>
      <c r="V57" s="1096"/>
      <c r="W57" s="1096"/>
      <c r="X57" s="1096"/>
      <c r="Y57" s="1096"/>
      <c r="Z57" s="1096"/>
      <c r="AA57" s="1096"/>
      <c r="AB57" s="1096"/>
      <c r="AC57" s="1096" t="s">
        <v>1739</v>
      </c>
      <c r="AD57" s="1096"/>
      <c r="AE57" s="1096"/>
      <c r="AF57" s="1096"/>
      <c r="AG57" s="1096"/>
    </row>
    <row r="58" spans="1:33" x14ac:dyDescent="0.2">
      <c r="A58" s="1099"/>
      <c r="B58" s="1099"/>
      <c r="C58" s="1099"/>
      <c r="D58" s="1099"/>
      <c r="E58" s="1099"/>
      <c r="F58" s="1099"/>
      <c r="G58" s="1099"/>
      <c r="H58" s="1100"/>
      <c r="I58" s="1091"/>
      <c r="J58" s="1091"/>
      <c r="K58" s="1091"/>
      <c r="L58" s="1091"/>
      <c r="M58" s="1091"/>
      <c r="N58" s="1101"/>
      <c r="O58" s="717"/>
      <c r="P58" s="1096"/>
      <c r="Q58" s="1096"/>
      <c r="R58" s="1096"/>
      <c r="S58" s="1096"/>
      <c r="T58" s="1096"/>
      <c r="U58" s="1096"/>
      <c r="V58" s="1096"/>
      <c r="W58" s="1096"/>
      <c r="X58" s="1096"/>
      <c r="Y58" s="1096"/>
      <c r="Z58" s="1096"/>
      <c r="AA58" s="1096"/>
      <c r="AB58" s="1096"/>
      <c r="AC58" s="1096"/>
      <c r="AD58" s="1096"/>
      <c r="AE58" s="1096"/>
      <c r="AF58" s="1096"/>
      <c r="AG58" s="1096"/>
    </row>
    <row r="59" spans="1:33" x14ac:dyDescent="0.2">
      <c r="A59" s="1099"/>
      <c r="B59" s="1099"/>
      <c r="C59" s="1099"/>
      <c r="D59" s="1099"/>
      <c r="E59" s="1099"/>
      <c r="F59" s="1099"/>
      <c r="G59" s="1099"/>
      <c r="H59" s="1100"/>
      <c r="I59" s="1091"/>
      <c r="J59" s="1091"/>
      <c r="K59" s="1091"/>
      <c r="L59" s="1091"/>
      <c r="M59" s="1091"/>
      <c r="N59" s="1101"/>
      <c r="O59" s="717"/>
      <c r="P59" s="1096" t="s">
        <v>1768</v>
      </c>
      <c r="Q59" s="1096"/>
      <c r="R59" s="1096"/>
      <c r="S59" s="1096"/>
      <c r="T59" s="1096"/>
      <c r="U59" s="1096"/>
      <c r="V59" s="1096"/>
      <c r="W59" s="1096" t="s">
        <v>1769</v>
      </c>
      <c r="X59" s="1096"/>
      <c r="Y59" s="1096"/>
      <c r="Z59" s="1096"/>
      <c r="AA59" s="1096"/>
      <c r="AB59" s="1096"/>
      <c r="AC59" s="1096"/>
      <c r="AD59" s="1096"/>
      <c r="AE59" s="1096"/>
      <c r="AF59" s="1096"/>
      <c r="AG59" s="1096"/>
    </row>
    <row r="60" spans="1:33" x14ac:dyDescent="0.2">
      <c r="A60" s="1099"/>
      <c r="B60" s="1099"/>
      <c r="C60" s="1099"/>
      <c r="D60" s="1099"/>
      <c r="E60" s="1099"/>
      <c r="F60" s="1099"/>
      <c r="G60" s="1099"/>
      <c r="H60" s="1100"/>
      <c r="I60" s="1091"/>
      <c r="J60" s="1091"/>
      <c r="K60" s="1091"/>
      <c r="L60" s="1091"/>
      <c r="M60" s="1091"/>
      <c r="N60" s="1101"/>
      <c r="O60" s="717"/>
      <c r="P60" s="1096"/>
      <c r="Q60" s="1096"/>
      <c r="R60" s="1096"/>
      <c r="S60" s="1096"/>
      <c r="T60" s="1096"/>
      <c r="U60" s="1096"/>
      <c r="V60" s="1096"/>
      <c r="W60" s="1096"/>
      <c r="X60" s="1096"/>
      <c r="Y60" s="1096"/>
      <c r="Z60" s="1096"/>
      <c r="AA60" s="1096"/>
      <c r="AB60" s="1096"/>
      <c r="AC60" s="1096"/>
      <c r="AD60" s="1096"/>
      <c r="AE60" s="1096"/>
      <c r="AF60" s="1096"/>
      <c r="AG60" s="1096"/>
    </row>
    <row r="61" spans="1:33" x14ac:dyDescent="0.2">
      <c r="A61" s="1099"/>
      <c r="B61" s="1099"/>
      <c r="C61" s="1099"/>
      <c r="D61" s="1099"/>
      <c r="E61" s="1099"/>
      <c r="F61" s="1099"/>
      <c r="G61" s="1099"/>
      <c r="H61" s="1100"/>
      <c r="I61" s="1091"/>
      <c r="J61" s="1091"/>
      <c r="K61" s="1091"/>
      <c r="L61" s="1091"/>
      <c r="M61" s="1091"/>
      <c r="N61" s="1101"/>
      <c r="O61" s="717"/>
      <c r="P61" s="1096" t="s">
        <v>1740</v>
      </c>
      <c r="Q61" s="1096"/>
      <c r="R61" s="1096"/>
      <c r="S61" s="1096"/>
      <c r="T61" s="1096"/>
      <c r="U61" s="1096"/>
      <c r="V61" s="1096"/>
      <c r="W61" s="1096" t="s">
        <v>509</v>
      </c>
      <c r="X61" s="1096"/>
      <c r="Y61" s="1096"/>
      <c r="Z61" s="1096"/>
      <c r="AA61" s="1096"/>
      <c r="AB61" s="1096"/>
      <c r="AC61" s="1095" t="s">
        <v>510</v>
      </c>
      <c r="AD61" s="1095"/>
      <c r="AE61" s="1095"/>
      <c r="AF61" s="1095"/>
      <c r="AG61" s="1095"/>
    </row>
    <row r="62" spans="1:33" x14ac:dyDescent="0.2">
      <c r="A62" s="1099"/>
      <c r="B62" s="1099"/>
      <c r="C62" s="1099"/>
      <c r="D62" s="1099"/>
      <c r="E62" s="1099"/>
      <c r="F62" s="1099"/>
      <c r="G62" s="1099"/>
      <c r="H62" s="1100"/>
      <c r="I62" s="1091"/>
      <c r="J62" s="1091"/>
      <c r="K62" s="1091"/>
      <c r="L62" s="1091"/>
      <c r="M62" s="1091"/>
      <c r="N62" s="1101"/>
      <c r="O62" s="704"/>
      <c r="P62" s="1095"/>
      <c r="Q62" s="1095"/>
      <c r="R62" s="1095"/>
      <c r="S62" s="1095"/>
      <c r="T62" s="1095"/>
      <c r="U62" s="1095"/>
      <c r="V62" s="1095"/>
      <c r="W62" s="1095"/>
      <c r="X62" s="1095"/>
      <c r="Y62" s="1095"/>
      <c r="Z62" s="1095"/>
      <c r="AA62" s="1095"/>
      <c r="AB62" s="1095"/>
      <c r="AC62" s="1095"/>
      <c r="AD62" s="1095"/>
      <c r="AE62" s="1095"/>
      <c r="AF62" s="1095"/>
      <c r="AG62" s="1095"/>
    </row>
    <row r="63" spans="1:33" x14ac:dyDescent="0.2">
      <c r="A63" s="1099"/>
      <c r="B63" s="1099"/>
      <c r="C63" s="1099"/>
      <c r="D63" s="1099"/>
      <c r="E63" s="1099"/>
      <c r="F63" s="1099"/>
      <c r="G63" s="1099"/>
      <c r="H63" s="1100"/>
      <c r="I63" s="1091"/>
      <c r="J63" s="1091"/>
      <c r="K63" s="1091"/>
      <c r="L63" s="1091"/>
      <c r="M63" s="1091"/>
      <c r="N63" s="1101"/>
      <c r="O63" s="698"/>
      <c r="P63" s="1095"/>
      <c r="Q63" s="1095"/>
      <c r="R63" s="1095"/>
      <c r="S63" s="1095"/>
      <c r="T63" s="1095"/>
      <c r="U63" s="1095"/>
      <c r="V63" s="1095"/>
      <c r="W63" s="1095"/>
      <c r="X63" s="1095"/>
      <c r="Y63" s="1095"/>
      <c r="Z63" s="1095"/>
      <c r="AA63" s="1095"/>
      <c r="AB63" s="1095"/>
      <c r="AC63" s="1095"/>
      <c r="AD63" s="1095"/>
      <c r="AE63" s="1095"/>
      <c r="AF63" s="1095"/>
      <c r="AG63" s="1095"/>
    </row>
    <row r="64" spans="1:33" x14ac:dyDescent="0.2">
      <c r="A64" s="1085" t="s">
        <v>366</v>
      </c>
      <c r="B64" s="1085"/>
      <c r="C64" s="1085"/>
      <c r="D64" s="1085"/>
      <c r="E64" s="1085"/>
      <c r="F64" s="1085"/>
      <c r="G64" s="1085"/>
      <c r="H64" s="1097"/>
      <c r="I64" s="1097"/>
      <c r="J64" s="1097"/>
      <c r="K64" s="1097"/>
      <c r="L64" s="1097"/>
      <c r="M64" s="1097"/>
      <c r="N64" s="1097"/>
      <c r="O64" s="698"/>
      <c r="P64" s="1095"/>
      <c r="Q64" s="1095"/>
      <c r="R64" s="1095"/>
      <c r="S64" s="1095"/>
      <c r="T64" s="1095"/>
      <c r="U64" s="1095"/>
      <c r="V64" s="1095"/>
      <c r="W64" s="1095"/>
      <c r="X64" s="1095"/>
      <c r="Y64" s="1095"/>
      <c r="Z64" s="1095"/>
      <c r="AA64" s="1095"/>
      <c r="AB64" s="1095"/>
      <c r="AC64" s="1095"/>
      <c r="AD64" s="1095"/>
      <c r="AE64" s="1095"/>
      <c r="AF64" s="1095"/>
      <c r="AG64" s="1095"/>
    </row>
    <row r="65" spans="1:33" x14ac:dyDescent="0.2">
      <c r="A65" s="1067"/>
      <c r="B65" s="1067"/>
      <c r="C65" s="1067"/>
      <c r="D65" s="1067"/>
      <c r="E65" s="1067"/>
      <c r="F65" s="1067"/>
      <c r="G65" s="1067"/>
      <c r="H65" s="1067"/>
      <c r="I65" s="1067"/>
      <c r="J65" s="1067"/>
      <c r="K65" s="1067"/>
      <c r="L65" s="1067"/>
      <c r="M65" s="1067"/>
      <c r="N65" s="1067"/>
      <c r="O65" s="1067"/>
      <c r="P65" s="1067"/>
      <c r="Q65" s="1067"/>
      <c r="R65" s="1067"/>
      <c r="S65" s="1067"/>
      <c r="T65" s="1067"/>
      <c r="U65" s="1067"/>
      <c r="V65" s="1067"/>
      <c r="W65" s="1067"/>
      <c r="X65" s="1067"/>
      <c r="Y65" s="1067"/>
      <c r="Z65" s="1067"/>
      <c r="AA65" s="1067"/>
      <c r="AB65" s="1067"/>
      <c r="AC65" s="1067"/>
      <c r="AD65" s="1067"/>
      <c r="AE65" s="1067"/>
      <c r="AF65" s="1067"/>
      <c r="AG65" s="1067"/>
    </row>
    <row r="66" spans="1:33" x14ac:dyDescent="0.2">
      <c r="A66" s="1067"/>
      <c r="B66" s="1067"/>
      <c r="C66" s="1067"/>
      <c r="D66" s="1067"/>
      <c r="E66" s="1067"/>
      <c r="F66" s="1067"/>
      <c r="G66" s="1067"/>
      <c r="H66" s="1067"/>
      <c r="I66" s="1067"/>
      <c r="J66" s="1067"/>
      <c r="K66" s="1067"/>
      <c r="L66" s="1067"/>
      <c r="M66" s="1067"/>
      <c r="N66" s="1067"/>
      <c r="O66" s="1067"/>
      <c r="P66" s="1067"/>
      <c r="Q66" s="1067"/>
      <c r="R66" s="1067"/>
      <c r="S66" s="1067"/>
      <c r="T66" s="1067"/>
      <c r="U66" s="1067"/>
      <c r="V66" s="1067"/>
      <c r="W66" s="1067"/>
      <c r="X66" s="1067"/>
      <c r="Y66" s="1067"/>
      <c r="Z66" s="1067"/>
      <c r="AA66" s="1067"/>
      <c r="AB66" s="1067"/>
      <c r="AC66" s="1067"/>
      <c r="AD66" s="1067"/>
      <c r="AE66" s="1067"/>
      <c r="AF66" s="1067"/>
      <c r="AG66" s="1067"/>
    </row>
    <row r="67" spans="1:33" x14ac:dyDescent="0.2">
      <c r="A67" s="1067"/>
      <c r="B67" s="1067"/>
      <c r="C67" s="1067"/>
      <c r="D67" s="1067"/>
      <c r="E67" s="1067"/>
      <c r="F67" s="1067"/>
      <c r="G67" s="1067"/>
      <c r="H67" s="1067"/>
      <c r="I67" s="1067"/>
      <c r="J67" s="1067"/>
      <c r="K67" s="1067"/>
      <c r="L67" s="1067"/>
      <c r="M67" s="1067"/>
      <c r="N67" s="1067"/>
      <c r="O67" s="1067"/>
      <c r="P67" s="1067"/>
      <c r="Q67" s="1067"/>
      <c r="R67" s="1067"/>
      <c r="S67" s="1067"/>
      <c r="T67" s="1067"/>
      <c r="U67" s="1067"/>
      <c r="V67" s="1067"/>
      <c r="W67" s="1067"/>
      <c r="X67" s="1067"/>
      <c r="Y67" s="1067"/>
      <c r="Z67" s="1067"/>
      <c r="AA67" s="1067"/>
      <c r="AB67" s="1067"/>
      <c r="AC67" s="1067"/>
      <c r="AD67" s="1067"/>
      <c r="AE67" s="1067"/>
      <c r="AF67" s="1067"/>
      <c r="AG67" s="1067"/>
    </row>
    <row r="68" spans="1:33" x14ac:dyDescent="0.2">
      <c r="A68" s="1098" t="s">
        <v>1741</v>
      </c>
      <c r="B68" s="1098"/>
      <c r="C68" s="1098"/>
      <c r="D68" s="1098"/>
      <c r="E68" s="1098"/>
      <c r="F68" s="1098"/>
      <c r="G68" s="1098"/>
      <c r="H68" s="1098"/>
      <c r="I68" s="1098"/>
      <c r="J68" s="1098"/>
      <c r="K68" s="1098"/>
      <c r="L68" s="1098"/>
      <c r="M68" s="1098"/>
      <c r="N68" s="1098"/>
      <c r="O68" s="1098"/>
      <c r="P68" s="1098"/>
      <c r="Q68" s="1098"/>
      <c r="R68" s="1098"/>
      <c r="S68" s="1098"/>
      <c r="T68" s="1098"/>
      <c r="U68" s="1098"/>
      <c r="V68" s="1098"/>
      <c r="W68" s="1098"/>
      <c r="X68" s="1098"/>
      <c r="Y68" s="1098"/>
      <c r="Z68" s="1098"/>
      <c r="AA68" s="1098"/>
      <c r="AB68" s="1098"/>
      <c r="AC68" s="1098"/>
      <c r="AD68" s="1098"/>
      <c r="AE68" s="1098"/>
      <c r="AF68" s="1098"/>
      <c r="AG68" s="1098"/>
    </row>
    <row r="69" spans="1:33" x14ac:dyDescent="0.2">
      <c r="A69" s="1067"/>
      <c r="B69" s="1067"/>
      <c r="C69" s="1067"/>
      <c r="D69" s="1067"/>
      <c r="E69" s="1067"/>
      <c r="F69" s="1067"/>
      <c r="G69" s="1067"/>
      <c r="H69" s="1067"/>
      <c r="I69" s="1067"/>
      <c r="J69" s="1067"/>
      <c r="K69" s="1067"/>
      <c r="L69" s="1067"/>
      <c r="M69" s="1067"/>
      <c r="N69" s="1067"/>
      <c r="O69" s="1067"/>
      <c r="P69" s="1067"/>
      <c r="Q69" s="1067"/>
      <c r="R69" s="1067"/>
      <c r="S69" s="1067"/>
      <c r="T69" s="1067"/>
      <c r="U69" s="1067"/>
      <c r="V69" s="1067"/>
      <c r="W69" s="1067"/>
      <c r="X69" s="1067"/>
      <c r="Y69" s="1067"/>
      <c r="Z69" s="1067"/>
      <c r="AA69" s="1067"/>
      <c r="AB69" s="1067"/>
      <c r="AC69" s="1067"/>
      <c r="AD69" s="1067"/>
      <c r="AE69" s="1067"/>
      <c r="AF69" s="1067"/>
      <c r="AG69" s="1067"/>
    </row>
    <row r="70" spans="1:33" x14ac:dyDescent="0.2">
      <c r="A70" s="1096" t="s">
        <v>1742</v>
      </c>
      <c r="B70" s="1096"/>
      <c r="C70" s="1096"/>
      <c r="D70" s="1096"/>
      <c r="E70" s="1096"/>
      <c r="F70" s="1096"/>
      <c r="G70" s="1096"/>
      <c r="H70" s="1096"/>
      <c r="I70" s="1096"/>
      <c r="J70" s="1096"/>
      <c r="K70" s="1096"/>
      <c r="L70" s="1096"/>
      <c r="M70" s="1096" t="s">
        <v>1743</v>
      </c>
      <c r="N70" s="1096"/>
      <c r="O70" s="1096"/>
      <c r="P70" s="1096"/>
      <c r="Q70" s="1096"/>
      <c r="R70" s="1096"/>
      <c r="S70" s="1096"/>
      <c r="T70" s="1096"/>
      <c r="U70" s="1096"/>
      <c r="V70" s="1096" t="s">
        <v>1744</v>
      </c>
      <c r="W70" s="1096"/>
      <c r="X70" s="1096"/>
      <c r="Y70" s="1096"/>
      <c r="Z70" s="1096"/>
      <c r="AA70" s="1096"/>
      <c r="AB70" s="1096"/>
      <c r="AC70" s="1096"/>
      <c r="AD70" s="1096" t="s">
        <v>1745</v>
      </c>
      <c r="AE70" s="1096"/>
      <c r="AF70" s="1096"/>
      <c r="AG70" s="1096"/>
    </row>
    <row r="71" spans="1:33" ht="21.8" customHeight="1" x14ac:dyDescent="0.2">
      <c r="A71" s="1096"/>
      <c r="B71" s="1096"/>
      <c r="C71" s="1096"/>
      <c r="D71" s="1096"/>
      <c r="E71" s="1096"/>
      <c r="F71" s="1096"/>
      <c r="G71" s="1070"/>
      <c r="H71" s="1071"/>
      <c r="I71" s="1071"/>
      <c r="J71" s="1070" t="s">
        <v>1746</v>
      </c>
      <c r="K71" s="1071"/>
      <c r="L71" s="1072"/>
      <c r="M71" s="1096" t="s">
        <v>1763</v>
      </c>
      <c r="N71" s="1096"/>
      <c r="O71" s="1096"/>
      <c r="P71" s="1096"/>
      <c r="Q71" s="1096"/>
      <c r="R71" s="1096"/>
      <c r="S71" s="1096" t="s">
        <v>1746</v>
      </c>
      <c r="T71" s="1096"/>
      <c r="U71" s="1096"/>
      <c r="V71" s="1096" t="s">
        <v>1747</v>
      </c>
      <c r="W71" s="1096"/>
      <c r="X71" s="1096"/>
      <c r="Y71" s="1096"/>
      <c r="Z71" s="1096" t="s">
        <v>1762</v>
      </c>
      <c r="AA71" s="1096"/>
      <c r="AB71" s="1096"/>
      <c r="AC71" s="1096"/>
      <c r="AD71" s="1096"/>
      <c r="AE71" s="1096"/>
      <c r="AF71" s="1096"/>
      <c r="AG71" s="1096"/>
    </row>
    <row r="72" spans="1:33" ht="15.05" customHeight="1" x14ac:dyDescent="0.2">
      <c r="A72" s="1095" t="s">
        <v>177</v>
      </c>
      <c r="B72" s="1095"/>
      <c r="C72" s="1095"/>
      <c r="D72" s="1095" t="s">
        <v>176</v>
      </c>
      <c r="E72" s="1095"/>
      <c r="F72" s="1095"/>
      <c r="G72" s="1073" t="s">
        <v>189</v>
      </c>
      <c r="H72" s="1074"/>
      <c r="I72" s="1074"/>
      <c r="J72" s="1073" t="s">
        <v>229</v>
      </c>
      <c r="K72" s="1074"/>
      <c r="L72" s="1075"/>
      <c r="M72" s="1095" t="s">
        <v>265</v>
      </c>
      <c r="N72" s="1095"/>
      <c r="O72" s="1095"/>
      <c r="P72" s="1095" t="s">
        <v>1425</v>
      </c>
      <c r="Q72" s="1095"/>
      <c r="R72" s="1095"/>
      <c r="S72" s="1095" t="s">
        <v>1523</v>
      </c>
      <c r="T72" s="1095"/>
      <c r="U72" s="1095"/>
      <c r="V72" s="1095" t="s">
        <v>192</v>
      </c>
      <c r="W72" s="1095"/>
      <c r="X72" s="1095"/>
      <c r="Y72" s="1095"/>
      <c r="Z72" s="1095" t="s">
        <v>1748</v>
      </c>
      <c r="AA72" s="1095"/>
      <c r="AB72" s="1095"/>
      <c r="AC72" s="1095"/>
      <c r="AD72" s="1095" t="s">
        <v>515</v>
      </c>
      <c r="AE72" s="1095"/>
      <c r="AF72" s="1095"/>
      <c r="AG72" s="1095"/>
    </row>
    <row r="73" spans="1:33" x14ac:dyDescent="0.2">
      <c r="A73" s="1093"/>
      <c r="B73" s="1093"/>
      <c r="C73" s="1093"/>
      <c r="D73" s="1093"/>
      <c r="E73" s="1093"/>
      <c r="F73" s="1093"/>
      <c r="G73" s="1076"/>
      <c r="H73" s="1077"/>
      <c r="I73" s="1077"/>
      <c r="J73" s="1076"/>
      <c r="K73" s="1077"/>
      <c r="L73" s="1078"/>
      <c r="M73" s="1093"/>
      <c r="N73" s="1093"/>
      <c r="O73" s="1093"/>
      <c r="P73" s="1093"/>
      <c r="Q73" s="1093"/>
      <c r="R73" s="1093"/>
      <c r="S73" s="1093"/>
      <c r="T73" s="1093"/>
      <c r="U73" s="1093"/>
      <c r="V73" s="1093"/>
      <c r="W73" s="1093"/>
      <c r="X73" s="1093"/>
      <c r="Y73" s="1093"/>
      <c r="Z73" s="1093"/>
      <c r="AA73" s="1093"/>
      <c r="AB73" s="1093"/>
      <c r="AC73" s="1093"/>
      <c r="AD73" s="1093"/>
      <c r="AE73" s="1093"/>
      <c r="AF73" s="1093"/>
      <c r="AG73" s="1093"/>
    </row>
    <row r="74" spans="1:33" x14ac:dyDescent="0.2">
      <c r="A74" s="1094"/>
      <c r="B74" s="1094"/>
      <c r="C74" s="1094"/>
      <c r="D74" s="1094"/>
      <c r="E74" s="1094"/>
      <c r="F74" s="1094"/>
      <c r="G74" s="1094"/>
      <c r="H74" s="1094"/>
      <c r="I74" s="1094"/>
      <c r="J74" s="1094"/>
      <c r="K74" s="1094"/>
      <c r="L74" s="1094"/>
      <c r="M74" s="1094"/>
      <c r="N74" s="1094"/>
      <c r="O74" s="1094"/>
      <c r="P74" s="1094"/>
      <c r="Q74" s="1094"/>
      <c r="R74" s="1094"/>
      <c r="S74" s="1094"/>
      <c r="T74" s="1094"/>
      <c r="U74" s="1094"/>
      <c r="V74" s="1094"/>
      <c r="W74" s="1094"/>
      <c r="X74" s="1094"/>
      <c r="Y74" s="1094"/>
      <c r="Z74" s="1094"/>
      <c r="AA74" s="1094"/>
      <c r="AB74" s="1094"/>
      <c r="AC74" s="1094"/>
      <c r="AD74" s="1094"/>
      <c r="AE74" s="1094"/>
      <c r="AF74" s="1094"/>
      <c r="AG74" s="1094"/>
    </row>
    <row r="75" spans="1:33" x14ac:dyDescent="0.2">
      <c r="A75" s="1092"/>
      <c r="B75" s="1092"/>
      <c r="C75" s="1092"/>
      <c r="D75" s="1092"/>
      <c r="E75" s="1092"/>
      <c r="F75" s="1092"/>
      <c r="G75" s="1092"/>
      <c r="H75" s="1092"/>
      <c r="I75" s="1092"/>
      <c r="J75" s="1092"/>
      <c r="K75" s="1092"/>
      <c r="L75" s="1092"/>
      <c r="M75" s="1092"/>
      <c r="N75" s="1092"/>
      <c r="O75" s="1092"/>
      <c r="P75" s="1092"/>
      <c r="Q75" s="1092"/>
      <c r="R75" s="1092"/>
      <c r="S75" s="1092"/>
      <c r="T75" s="1092"/>
      <c r="U75" s="1092"/>
      <c r="V75" s="1092"/>
      <c r="W75" s="1092"/>
      <c r="X75" s="1092"/>
      <c r="Y75" s="1092"/>
      <c r="Z75" s="1092"/>
      <c r="AA75" s="1092"/>
      <c r="AB75" s="1092"/>
      <c r="AC75" s="1092"/>
      <c r="AD75" s="1092"/>
      <c r="AE75" s="1092"/>
      <c r="AF75" s="1092"/>
      <c r="AG75" s="1092"/>
    </row>
    <row r="76" spans="1:33" x14ac:dyDescent="0.2">
      <c r="A76" s="1092"/>
      <c r="B76" s="1092"/>
      <c r="C76" s="1092"/>
      <c r="D76" s="1092"/>
      <c r="E76" s="1092"/>
      <c r="F76" s="1092"/>
      <c r="G76" s="1092"/>
      <c r="H76" s="1092"/>
      <c r="I76" s="1092"/>
      <c r="J76" s="1092"/>
      <c r="K76" s="1092"/>
      <c r="L76" s="1092"/>
      <c r="M76" s="1092"/>
      <c r="N76" s="1092"/>
      <c r="O76" s="1092"/>
      <c r="P76" s="1092"/>
      <c r="Q76" s="1092"/>
      <c r="R76" s="1092"/>
      <c r="S76" s="1092"/>
      <c r="T76" s="1092"/>
      <c r="U76" s="1092"/>
      <c r="V76" s="1092"/>
      <c r="W76" s="1092"/>
      <c r="X76" s="1092"/>
      <c r="Y76" s="1092"/>
      <c r="Z76" s="1092"/>
      <c r="AA76" s="1092"/>
      <c r="AB76" s="1092"/>
      <c r="AC76" s="1092"/>
      <c r="AD76" s="1092"/>
      <c r="AE76" s="1092"/>
      <c r="AF76" s="1092"/>
      <c r="AG76" s="1092"/>
    </row>
    <row r="77" spans="1:33" x14ac:dyDescent="0.2">
      <c r="A77" s="1067"/>
      <c r="B77" s="1067"/>
      <c r="C77" s="1067"/>
      <c r="D77" s="1067"/>
      <c r="E77" s="1067"/>
      <c r="F77" s="1067"/>
      <c r="G77" s="1067"/>
      <c r="H77" s="1067"/>
      <c r="I77" s="1067"/>
      <c r="J77" s="1067"/>
      <c r="K77" s="1067"/>
      <c r="L77" s="1067"/>
      <c r="M77" s="1067"/>
      <c r="N77" s="1067"/>
      <c r="O77" s="1067"/>
      <c r="P77" s="1067"/>
      <c r="Q77" s="1067"/>
      <c r="R77" s="1067"/>
      <c r="S77" s="1067"/>
      <c r="T77" s="1067"/>
      <c r="U77" s="1067"/>
      <c r="V77" s="1067"/>
      <c r="W77" s="1067"/>
      <c r="X77" s="1067"/>
      <c r="Y77" s="1067"/>
      <c r="Z77" s="1067"/>
      <c r="AA77" s="1067"/>
      <c r="AB77" s="1067"/>
      <c r="AC77" s="1067"/>
      <c r="AD77" s="1067"/>
      <c r="AE77" s="1067"/>
      <c r="AF77" s="1067"/>
      <c r="AG77" s="1067"/>
    </row>
    <row r="78" spans="1:33" x14ac:dyDescent="0.2">
      <c r="A78" s="1089" t="s">
        <v>1749</v>
      </c>
      <c r="B78" s="1089"/>
      <c r="C78" s="1089"/>
      <c r="D78" s="1089"/>
      <c r="E78" s="1089"/>
      <c r="F78" s="1089"/>
      <c r="G78" s="1062"/>
      <c r="H78" s="1062"/>
      <c r="I78" s="1062"/>
      <c r="J78" s="1062"/>
      <c r="K78" s="1062"/>
      <c r="L78" s="1062"/>
      <c r="M78" s="1062"/>
      <c r="N78" s="1062"/>
      <c r="O78" s="1062"/>
      <c r="P78" s="1062"/>
      <c r="Q78" s="1062"/>
      <c r="R78" s="1062"/>
      <c r="S78" s="1062"/>
      <c r="T78" s="1062"/>
      <c r="U78" s="1062"/>
      <c r="V78" s="1062"/>
      <c r="W78" s="1062"/>
      <c r="X78" s="1062"/>
      <c r="Y78" s="1062"/>
      <c r="Z78" s="1062"/>
      <c r="AA78" s="1062"/>
      <c r="AB78" s="1062"/>
      <c r="AC78" s="1062"/>
      <c r="AD78" s="1062"/>
      <c r="AE78" s="1062"/>
      <c r="AF78" s="1062"/>
      <c r="AG78" s="1062"/>
    </row>
    <row r="79" spans="1:33" x14ac:dyDescent="0.2">
      <c r="A79" s="1067"/>
      <c r="B79" s="1067"/>
      <c r="C79" s="1067"/>
      <c r="D79" s="1067"/>
      <c r="E79" s="1067"/>
      <c r="F79" s="1067"/>
      <c r="G79" s="1063" t="s">
        <v>1750</v>
      </c>
      <c r="H79" s="1063"/>
      <c r="I79" s="1063"/>
      <c r="J79" s="1063"/>
      <c r="K79" s="1063"/>
      <c r="L79" s="1063"/>
      <c r="M79" s="1063"/>
      <c r="N79" s="1063"/>
      <c r="O79" s="1063"/>
      <c r="P79" s="1063"/>
      <c r="Q79" s="1063"/>
      <c r="R79" s="1063"/>
      <c r="S79" s="1063"/>
      <c r="T79" s="1063"/>
      <c r="U79" s="1063"/>
      <c r="V79" s="1063"/>
      <c r="W79" s="1063"/>
      <c r="X79" s="1063"/>
      <c r="Y79" s="1063"/>
      <c r="Z79" s="1063"/>
      <c r="AA79" s="1063"/>
      <c r="AB79" s="1063"/>
      <c r="AC79" s="1063"/>
      <c r="AD79" s="1063"/>
      <c r="AE79" s="1063"/>
      <c r="AF79" s="1063"/>
      <c r="AG79" s="1063"/>
    </row>
    <row r="80" spans="1:33" x14ac:dyDescent="0.2">
      <c r="A80" s="1067"/>
      <c r="B80" s="1067"/>
      <c r="C80" s="1067"/>
      <c r="D80" s="1067"/>
      <c r="E80" s="1067"/>
      <c r="F80" s="1067"/>
      <c r="G80" s="1062"/>
      <c r="H80" s="1062"/>
      <c r="I80" s="1062"/>
      <c r="J80" s="1062"/>
      <c r="K80" s="1062"/>
      <c r="L80" s="1062"/>
      <c r="M80" s="1062"/>
      <c r="N80" s="1062"/>
      <c r="O80" s="1089" t="s">
        <v>1751</v>
      </c>
      <c r="P80" s="1089"/>
      <c r="Q80" s="699"/>
      <c r="R80" s="1062"/>
      <c r="S80" s="1062"/>
      <c r="T80" s="1062"/>
      <c r="U80" s="1089" t="s">
        <v>1752</v>
      </c>
      <c r="V80" s="1089"/>
      <c r="W80" s="1089"/>
      <c r="X80" s="1089"/>
      <c r="Y80" s="1089"/>
      <c r="Z80" s="1089"/>
      <c r="AA80" s="1089"/>
      <c r="AB80" s="1089"/>
      <c r="AC80" s="1089"/>
      <c r="AD80" s="1089"/>
      <c r="AE80" s="1089"/>
      <c r="AF80" s="1089"/>
      <c r="AG80" s="1089"/>
    </row>
    <row r="81" spans="1:33" x14ac:dyDescent="0.2">
      <c r="A81" s="1090" t="s">
        <v>1753</v>
      </c>
      <c r="B81" s="1090"/>
      <c r="C81" s="1090"/>
      <c r="D81" s="1090"/>
      <c r="E81" s="1090"/>
      <c r="F81" s="1090"/>
      <c r="G81" s="1091"/>
      <c r="H81" s="1091"/>
      <c r="I81" s="1091"/>
      <c r="J81" s="1091"/>
      <c r="K81" s="1091"/>
      <c r="L81" s="1091"/>
      <c r="M81" s="1091"/>
      <c r="N81" s="1091"/>
      <c r="O81" s="1089" t="s">
        <v>1751</v>
      </c>
      <c r="P81" s="1089"/>
      <c r="Q81" s="699"/>
      <c r="R81" s="1091"/>
      <c r="S81" s="1091"/>
      <c r="T81" s="1091"/>
      <c r="U81" s="1089" t="s">
        <v>1754</v>
      </c>
      <c r="V81" s="1089"/>
      <c r="W81" s="1089"/>
      <c r="X81" s="1089"/>
      <c r="Y81" s="1089"/>
      <c r="Z81" s="1089"/>
      <c r="AA81" s="1089"/>
      <c r="AB81" s="1089"/>
      <c r="AC81" s="1089"/>
      <c r="AD81" s="1089"/>
      <c r="AE81" s="1089"/>
      <c r="AF81" s="1089"/>
      <c r="AG81" s="1089"/>
    </row>
    <row r="82" spans="1:33" s="693" customFormat="1" ht="10.65" x14ac:dyDescent="0.2">
      <c r="A82" s="1081"/>
      <c r="B82" s="1081"/>
      <c r="C82" s="1081"/>
      <c r="D82" s="1081"/>
      <c r="E82" s="1081"/>
      <c r="F82" s="1081"/>
      <c r="G82" s="1082" t="s">
        <v>1755</v>
      </c>
      <c r="H82" s="1082"/>
      <c r="I82" s="1082"/>
      <c r="J82" s="1082"/>
      <c r="K82" s="1082"/>
      <c r="L82" s="1082"/>
      <c r="M82" s="1082"/>
      <c r="N82" s="1082"/>
      <c r="O82" s="1082"/>
      <c r="P82" s="1082"/>
      <c r="Q82" s="1082"/>
      <c r="R82" s="1082"/>
      <c r="S82" s="1082"/>
      <c r="T82" s="1082"/>
      <c r="U82" s="1082"/>
      <c r="V82" s="1082"/>
      <c r="W82" s="1083"/>
      <c r="X82" s="1083"/>
      <c r="Y82" s="1083"/>
      <c r="Z82" s="1083"/>
      <c r="AA82" s="1083"/>
      <c r="AB82" s="1083"/>
      <c r="AC82" s="1083"/>
      <c r="AD82" s="1083"/>
      <c r="AE82" s="1083"/>
      <c r="AF82" s="1083"/>
      <c r="AG82" s="1083"/>
    </row>
    <row r="83" spans="1:33" s="693" customFormat="1" ht="10.65" x14ac:dyDescent="0.2">
      <c r="A83" s="694"/>
      <c r="B83" s="694"/>
      <c r="C83" s="694"/>
      <c r="D83" s="694"/>
      <c r="E83" s="694"/>
      <c r="F83" s="694"/>
      <c r="G83" s="718"/>
      <c r="H83" s="718"/>
      <c r="I83" s="718"/>
      <c r="J83" s="718"/>
      <c r="K83" s="718"/>
      <c r="L83" s="718"/>
      <c r="M83" s="718"/>
      <c r="N83" s="718"/>
      <c r="O83" s="718"/>
      <c r="P83" s="718"/>
      <c r="Q83" s="718"/>
      <c r="R83" s="718"/>
      <c r="S83" s="718"/>
      <c r="T83" s="718"/>
      <c r="U83" s="718"/>
      <c r="V83" s="718"/>
      <c r="W83" s="723"/>
      <c r="X83" s="723"/>
      <c r="Y83" s="723"/>
      <c r="Z83" s="723"/>
      <c r="AA83" s="723"/>
      <c r="AB83" s="723"/>
      <c r="AC83" s="723"/>
      <c r="AD83" s="723"/>
      <c r="AE83" s="723"/>
      <c r="AF83" s="723"/>
      <c r="AG83" s="723"/>
    </row>
    <row r="84" spans="1:33" x14ac:dyDescent="0.2">
      <c r="A84" s="1083" t="s">
        <v>1756</v>
      </c>
      <c r="B84" s="1083"/>
      <c r="C84" s="1083"/>
      <c r="D84" s="1083"/>
      <c r="E84" s="1083"/>
      <c r="F84" s="1083"/>
      <c r="G84" s="1083"/>
      <c r="H84" s="1083"/>
      <c r="I84" s="1083"/>
      <c r="J84" s="1083"/>
      <c r="K84" s="1083"/>
      <c r="L84" s="1083"/>
      <c r="M84" s="1083"/>
      <c r="N84" s="1083"/>
      <c r="O84" s="1084"/>
      <c r="P84" s="1084"/>
      <c r="Q84" s="1084"/>
      <c r="R84" s="1084"/>
      <c r="S84" s="1085" t="s">
        <v>1757</v>
      </c>
      <c r="T84" s="1085"/>
      <c r="U84" s="1062"/>
      <c r="V84" s="1062"/>
      <c r="W84" s="699" t="s">
        <v>1718</v>
      </c>
      <c r="X84" s="1062"/>
      <c r="Y84" s="1062"/>
      <c r="Z84" s="1062"/>
      <c r="AA84" s="1062"/>
      <c r="AB84" s="1062"/>
      <c r="AC84" s="700" t="s">
        <v>239</v>
      </c>
      <c r="AD84" s="1062"/>
      <c r="AE84" s="1062"/>
      <c r="AF84" s="1089" t="s">
        <v>1709</v>
      </c>
      <c r="AG84" s="1089"/>
    </row>
    <row r="85" spans="1:33" x14ac:dyDescent="0.2">
      <c r="A85" s="1067"/>
      <c r="B85" s="1067"/>
      <c r="C85" s="1067"/>
      <c r="D85" s="1067"/>
      <c r="E85" s="1067"/>
      <c r="F85" s="1067"/>
      <c r="G85" s="1067"/>
      <c r="H85" s="1067"/>
      <c r="I85" s="1067"/>
      <c r="J85" s="1067"/>
      <c r="K85" s="1067"/>
      <c r="L85" s="1067"/>
      <c r="M85" s="1067"/>
      <c r="N85" s="1067"/>
      <c r="O85" s="1067"/>
      <c r="P85" s="1067"/>
      <c r="Q85" s="1067"/>
      <c r="R85" s="1067"/>
      <c r="S85" s="1067"/>
      <c r="T85" s="1067"/>
      <c r="U85" s="1067"/>
      <c r="V85" s="1067"/>
      <c r="W85" s="1067"/>
      <c r="X85" s="1067"/>
      <c r="Y85" s="1067"/>
      <c r="Z85" s="1067"/>
      <c r="AA85" s="1067"/>
      <c r="AB85" s="1067"/>
      <c r="AC85" s="1067"/>
      <c r="AD85" s="1067"/>
      <c r="AE85" s="1067"/>
      <c r="AF85" s="1067"/>
      <c r="AG85" s="1067"/>
    </row>
    <row r="86" spans="1:33" x14ac:dyDescent="0.2">
      <c r="A86" s="1067"/>
      <c r="B86" s="1067"/>
      <c r="C86" s="1067"/>
      <c r="D86" s="1067"/>
      <c r="E86" s="1067"/>
      <c r="F86" s="1067"/>
      <c r="G86" s="1067"/>
      <c r="H86" s="1067"/>
      <c r="I86" s="1067"/>
      <c r="J86" s="1067"/>
      <c r="K86" s="1067"/>
      <c r="L86" s="1067"/>
      <c r="M86" s="1067"/>
      <c r="N86" s="1067"/>
      <c r="O86" s="1067"/>
      <c r="P86" s="1067"/>
      <c r="Q86" s="1067"/>
      <c r="R86" s="1067"/>
      <c r="S86" s="1067"/>
      <c r="T86" s="1067"/>
      <c r="U86" s="1067"/>
      <c r="V86" s="1067"/>
      <c r="W86" s="1067"/>
      <c r="X86" s="1067"/>
      <c r="Y86" s="1067"/>
      <c r="Z86" s="1067"/>
      <c r="AA86" s="1067"/>
      <c r="AB86" s="1067"/>
      <c r="AC86" s="1067"/>
      <c r="AD86" s="1067"/>
      <c r="AE86" s="1067"/>
      <c r="AF86" s="1067"/>
      <c r="AG86" s="1067"/>
    </row>
    <row r="87" spans="1:33" x14ac:dyDescent="0.2">
      <c r="A87" s="1079" t="s">
        <v>1758</v>
      </c>
      <c r="B87" s="1079"/>
      <c r="C87" s="1079"/>
      <c r="D87" s="1079"/>
      <c r="E87" s="1080"/>
      <c r="F87" s="1080"/>
      <c r="G87" s="1080"/>
      <c r="H87" s="1080"/>
      <c r="I87" s="1080"/>
      <c r="J87" s="1080"/>
      <c r="K87" s="1080"/>
      <c r="L87" s="704"/>
      <c r="M87" s="703"/>
      <c r="N87" s="703"/>
      <c r="O87" s="703"/>
      <c r="P87" s="703"/>
      <c r="Q87" s="703"/>
      <c r="R87" s="703"/>
      <c r="S87" s="703"/>
      <c r="T87" s="703"/>
      <c r="U87" s="703"/>
      <c r="V87" s="703"/>
      <c r="W87" s="703"/>
      <c r="X87" s="703"/>
      <c r="Y87" s="703"/>
      <c r="Z87" s="703"/>
      <c r="AA87" s="703"/>
      <c r="AB87" s="703"/>
      <c r="AC87" s="1067"/>
      <c r="AD87" s="1067"/>
      <c r="AE87" s="1067"/>
      <c r="AF87" s="1067"/>
      <c r="AG87" s="1067"/>
    </row>
    <row r="88" spans="1:33" x14ac:dyDescent="0.2">
      <c r="A88" s="1067"/>
      <c r="B88" s="1067"/>
      <c r="C88" s="1067"/>
      <c r="D88" s="1067"/>
      <c r="E88" s="1063" t="s">
        <v>1727</v>
      </c>
      <c r="F88" s="1063"/>
      <c r="G88" s="1063"/>
      <c r="H88" s="1063"/>
      <c r="I88" s="1063"/>
      <c r="J88" s="1063"/>
      <c r="K88" s="1063"/>
      <c r="M88" s="714" t="s">
        <v>1728</v>
      </c>
      <c r="N88" s="713"/>
      <c r="O88" s="713"/>
      <c r="P88" s="713"/>
      <c r="Q88" s="713"/>
      <c r="R88" s="713"/>
      <c r="S88" s="713"/>
      <c r="T88" s="713"/>
      <c r="U88" s="713"/>
      <c r="V88" s="713"/>
      <c r="W88" s="713"/>
      <c r="X88" s="713"/>
      <c r="Y88" s="713"/>
      <c r="Z88" s="713"/>
      <c r="AA88" s="713"/>
      <c r="AB88" s="713"/>
      <c r="AC88" s="1067"/>
      <c r="AD88" s="1067"/>
      <c r="AE88" s="1067"/>
      <c r="AF88" s="1067"/>
      <c r="AG88" s="1067"/>
    </row>
  </sheetData>
  <mergeCells count="209">
    <mergeCell ref="A1:AG1"/>
    <mergeCell ref="A2:AG2"/>
    <mergeCell ref="A3:AG3"/>
    <mergeCell ref="A5:AB5"/>
    <mergeCell ref="AC5:AG5"/>
    <mergeCell ref="A6:U6"/>
    <mergeCell ref="V6:AB6"/>
    <mergeCell ref="AC6:AG6"/>
    <mergeCell ref="A15:AG15"/>
    <mergeCell ref="A16:AG16"/>
    <mergeCell ref="A17:AB17"/>
    <mergeCell ref="AC17:AG17"/>
    <mergeCell ref="A9:X9"/>
    <mergeCell ref="Y9:AB9"/>
    <mergeCell ref="A10:AG10"/>
    <mergeCell ref="A11:P11"/>
    <mergeCell ref="A7:W7"/>
    <mergeCell ref="Y7:AB7"/>
    <mergeCell ref="AC7:AG7"/>
    <mergeCell ref="A8:O8"/>
    <mergeCell ref="P8:W8"/>
    <mergeCell ref="Y8:AB8"/>
    <mergeCell ref="AC8:AG8"/>
    <mergeCell ref="X11:AB11"/>
    <mergeCell ref="X12:AA12"/>
    <mergeCell ref="T11:W11"/>
    <mergeCell ref="T12:W12"/>
    <mergeCell ref="A21:AG21"/>
    <mergeCell ref="A22:AG22"/>
    <mergeCell ref="A23:AG23"/>
    <mergeCell ref="A24:AG24"/>
    <mergeCell ref="K25:P25"/>
    <mergeCell ref="A18:AB18"/>
    <mergeCell ref="A19:AB19"/>
    <mergeCell ref="AC19:AG19"/>
    <mergeCell ref="A20:AG20"/>
    <mergeCell ref="A47:G47"/>
    <mergeCell ref="H47:N49"/>
    <mergeCell ref="P47:AB47"/>
    <mergeCell ref="AC47:AG49"/>
    <mergeCell ref="A48:C49"/>
    <mergeCell ref="D48:G49"/>
    <mergeCell ref="P48:V49"/>
    <mergeCell ref="W48:AB49"/>
    <mergeCell ref="A41:AG41"/>
    <mergeCell ref="A42:E42"/>
    <mergeCell ref="A44:AG44"/>
    <mergeCell ref="A45:AG45"/>
    <mergeCell ref="A46:AG46"/>
    <mergeCell ref="P51:V54"/>
    <mergeCell ref="W51:AB54"/>
    <mergeCell ref="AC51:AG54"/>
    <mergeCell ref="A52:C52"/>
    <mergeCell ref="D52:G52"/>
    <mergeCell ref="H52:N52"/>
    <mergeCell ref="A53:C53"/>
    <mergeCell ref="A50:C50"/>
    <mergeCell ref="D50:G50"/>
    <mergeCell ref="H50:N50"/>
    <mergeCell ref="P50:V50"/>
    <mergeCell ref="W50:AB50"/>
    <mergeCell ref="AC50:AG50"/>
    <mergeCell ref="D53:G53"/>
    <mergeCell ref="H53:N53"/>
    <mergeCell ref="A54:C54"/>
    <mergeCell ref="D54:G54"/>
    <mergeCell ref="H54:N54"/>
    <mergeCell ref="A51:C51"/>
    <mergeCell ref="D51:G51"/>
    <mergeCell ref="H51:N51"/>
    <mergeCell ref="A59:C59"/>
    <mergeCell ref="D59:G59"/>
    <mergeCell ref="H59:N59"/>
    <mergeCell ref="O55:AG55"/>
    <mergeCell ref="A56:C56"/>
    <mergeCell ref="D56:G56"/>
    <mergeCell ref="H56:N56"/>
    <mergeCell ref="O56:AG56"/>
    <mergeCell ref="A57:C57"/>
    <mergeCell ref="D57:G57"/>
    <mergeCell ref="H57:N57"/>
    <mergeCell ref="P57:AB58"/>
    <mergeCell ref="AC57:AG60"/>
    <mergeCell ref="P59:V60"/>
    <mergeCell ref="W59:AB60"/>
    <mergeCell ref="A60:C60"/>
    <mergeCell ref="D60:G60"/>
    <mergeCell ref="H60:N60"/>
    <mergeCell ref="A55:C55"/>
    <mergeCell ref="D55:G55"/>
    <mergeCell ref="H55:N55"/>
    <mergeCell ref="A58:C58"/>
    <mergeCell ref="D58:G58"/>
    <mergeCell ref="H58:N58"/>
    <mergeCell ref="A61:C61"/>
    <mergeCell ref="D61:G61"/>
    <mergeCell ref="H61:N61"/>
    <mergeCell ref="P61:V61"/>
    <mergeCell ref="W61:AB61"/>
    <mergeCell ref="AC61:AG61"/>
    <mergeCell ref="A62:C62"/>
    <mergeCell ref="D62:G62"/>
    <mergeCell ref="H62:N62"/>
    <mergeCell ref="P62:V64"/>
    <mergeCell ref="W62:AB64"/>
    <mergeCell ref="AC62:AG64"/>
    <mergeCell ref="A63:C63"/>
    <mergeCell ref="D63:G63"/>
    <mergeCell ref="H63:N63"/>
    <mergeCell ref="A69:AG69"/>
    <mergeCell ref="A70:L70"/>
    <mergeCell ref="M70:U70"/>
    <mergeCell ref="V70:AC70"/>
    <mergeCell ref="AD70:AG71"/>
    <mergeCell ref="A71:C71"/>
    <mergeCell ref="D71:F71"/>
    <mergeCell ref="M71:O71"/>
    <mergeCell ref="A64:G64"/>
    <mergeCell ref="H64:N64"/>
    <mergeCell ref="A65:AG65"/>
    <mergeCell ref="A66:AG66"/>
    <mergeCell ref="A67:AG67"/>
    <mergeCell ref="A68:AG68"/>
    <mergeCell ref="S72:U72"/>
    <mergeCell ref="V72:Y72"/>
    <mergeCell ref="Z72:AC72"/>
    <mergeCell ref="AD72:AG72"/>
    <mergeCell ref="A73:C73"/>
    <mergeCell ref="D73:F73"/>
    <mergeCell ref="M73:O73"/>
    <mergeCell ref="P73:R73"/>
    <mergeCell ref="P71:R71"/>
    <mergeCell ref="S71:U71"/>
    <mergeCell ref="V71:Y71"/>
    <mergeCell ref="Z71:AC71"/>
    <mergeCell ref="A72:C72"/>
    <mergeCell ref="D72:F72"/>
    <mergeCell ref="M72:O72"/>
    <mergeCell ref="P72:R72"/>
    <mergeCell ref="G71:I71"/>
    <mergeCell ref="G72:I72"/>
    <mergeCell ref="A76:AG76"/>
    <mergeCell ref="A77:AG77"/>
    <mergeCell ref="A78:F78"/>
    <mergeCell ref="G78:AG78"/>
    <mergeCell ref="A79:F79"/>
    <mergeCell ref="G79:AG79"/>
    <mergeCell ref="S73:U73"/>
    <mergeCell ref="V73:Y73"/>
    <mergeCell ref="Z73:AC73"/>
    <mergeCell ref="AD73:AG73"/>
    <mergeCell ref="A74:AG74"/>
    <mergeCell ref="A75:AG75"/>
    <mergeCell ref="G73:I73"/>
    <mergeCell ref="AF84:AG84"/>
    <mergeCell ref="A80:F80"/>
    <mergeCell ref="G80:N80"/>
    <mergeCell ref="O80:P80"/>
    <mergeCell ref="R80:T80"/>
    <mergeCell ref="U80:AG80"/>
    <mergeCell ref="A81:F81"/>
    <mergeCell ref="G81:N81"/>
    <mergeCell ref="O81:P81"/>
    <mergeCell ref="R81:T81"/>
    <mergeCell ref="U81:AG81"/>
    <mergeCell ref="A88:D88"/>
    <mergeCell ref="E88:K88"/>
    <mergeCell ref="AC88:AG88"/>
    <mergeCell ref="AC9:AF9"/>
    <mergeCell ref="J71:L71"/>
    <mergeCell ref="J72:L72"/>
    <mergeCell ref="J73:L73"/>
    <mergeCell ref="A85:AG85"/>
    <mergeCell ref="A86:AG86"/>
    <mergeCell ref="A87:D87"/>
    <mergeCell ref="E87:K87"/>
    <mergeCell ref="AC87:AG87"/>
    <mergeCell ref="A82:F82"/>
    <mergeCell ref="G82:V82"/>
    <mergeCell ref="W82:AG82"/>
    <mergeCell ref="A84:N84"/>
    <mergeCell ref="O84:R84"/>
    <mergeCell ref="S84:T84"/>
    <mergeCell ref="U84:V84"/>
    <mergeCell ref="X84:AB84"/>
    <mergeCell ref="AD84:AE84"/>
    <mergeCell ref="AF18:AG18"/>
    <mergeCell ref="AD18:AE18"/>
    <mergeCell ref="T25:X25"/>
    <mergeCell ref="A34:G34"/>
    <mergeCell ref="A31:AG31"/>
    <mergeCell ref="A32:AG32"/>
    <mergeCell ref="A33:G33"/>
    <mergeCell ref="A26:P26"/>
    <mergeCell ref="R26:AG26"/>
    <mergeCell ref="A27:AG27"/>
    <mergeCell ref="J40:P40"/>
    <mergeCell ref="K42:N42"/>
    <mergeCell ref="A35:AG35"/>
    <mergeCell ref="A36:AG36"/>
    <mergeCell ref="A37:AG37"/>
    <mergeCell ref="A38:AG38"/>
    <mergeCell ref="Z39:AG39"/>
    <mergeCell ref="Z40:AG40"/>
    <mergeCell ref="R40:X40"/>
    <mergeCell ref="J39:P39"/>
    <mergeCell ref="A28:AG28"/>
    <mergeCell ref="A29:AG29"/>
    <mergeCell ref="N30:R30"/>
  </mergeCells>
  <pageMargins left="0.74803149606299213" right="0.74803149606299213" top="0.98425196850393704" bottom="0.98425196850393704" header="0.51181102362204722" footer="0.51181102362204722"/>
  <pageSetup paperSize="9" scale="96" orientation="portrait" r:id="rId1"/>
  <headerFooter scaleWithDoc="0" alignWithMargins="0"/>
  <rowBreaks count="1" manualBreakCount="1">
    <brk id="43" max="16383" man="1"/>
  </rowBreak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112"/>
  <sheetViews>
    <sheetView topLeftCell="B67" zoomScaleNormal="100" workbookViewId="0">
      <selection activeCell="N87" sqref="N87"/>
    </sheetView>
  </sheetViews>
  <sheetFormatPr defaultColWidth="8.88671875" defaultRowHeight="13.15" x14ac:dyDescent="0.3"/>
  <cols>
    <col min="1" max="1" width="5.88671875" style="753" hidden="1" customWidth="1"/>
    <col min="2" max="2" width="12.6640625" style="753" customWidth="1"/>
    <col min="3" max="3" width="18.5546875" style="753" customWidth="1"/>
    <col min="4" max="4" width="30" style="753" customWidth="1"/>
    <col min="5" max="5" width="4.6640625" style="918" customWidth="1"/>
    <col min="6" max="6" width="4.5546875" style="781" customWidth="1"/>
    <col min="7" max="7" width="16.109375" style="781" customWidth="1"/>
    <col min="8" max="8" width="20.109375" style="781" customWidth="1"/>
    <col min="9" max="9" width="12.5546875" style="782" customWidth="1"/>
    <col min="10" max="10" width="8.44140625" style="782" customWidth="1"/>
    <col min="11" max="11" width="10.109375" style="782" customWidth="1"/>
    <col min="12" max="12" width="10.109375" style="753" customWidth="1"/>
    <col min="13" max="13" width="11.109375" style="782" customWidth="1"/>
    <col min="14" max="14" width="11.5546875" style="782" customWidth="1"/>
    <col min="15" max="15" width="10.5546875" style="782" customWidth="1"/>
    <col min="16" max="16" width="10.88671875" style="781" customWidth="1"/>
    <col min="17" max="17" width="13.88671875" style="922" customWidth="1"/>
    <col min="18" max="18" width="1.44140625" style="922" customWidth="1"/>
    <col min="19" max="19" width="14" style="922" customWidth="1"/>
    <col min="20" max="20" width="11.88671875" style="923" customWidth="1"/>
    <col min="21" max="21" width="10.5546875" style="753" hidden="1" customWidth="1"/>
    <col min="22" max="22" width="7.33203125" style="753" hidden="1" customWidth="1"/>
    <col min="23" max="23" width="7.44140625" style="753" hidden="1" customWidth="1"/>
    <col min="24" max="24" width="13.33203125" style="918" hidden="1" customWidth="1"/>
    <col min="25" max="31" width="8.88671875" style="753" customWidth="1"/>
    <col min="32" max="256" width="8.88671875" style="753"/>
    <col min="257" max="257" width="0" style="753" hidden="1" customWidth="1"/>
    <col min="258" max="258" width="12.6640625" style="753" customWidth="1"/>
    <col min="259" max="259" width="18.5546875" style="753" customWidth="1"/>
    <col min="260" max="260" width="30" style="753" customWidth="1"/>
    <col min="261" max="261" width="4.6640625" style="753" customWidth="1"/>
    <col min="262" max="262" width="4.5546875" style="753" customWidth="1"/>
    <col min="263" max="263" width="16.109375" style="753" customWidth="1"/>
    <col min="264" max="264" width="20.109375" style="753" customWidth="1"/>
    <col min="265" max="265" width="12.5546875" style="753" customWidth="1"/>
    <col min="266" max="266" width="8.44140625" style="753" customWidth="1"/>
    <col min="267" max="268" width="10.109375" style="753" customWidth="1"/>
    <col min="269" max="269" width="11.109375" style="753" customWidth="1"/>
    <col min="270" max="270" width="11.5546875" style="753" customWidth="1"/>
    <col min="271" max="271" width="10.5546875" style="753" customWidth="1"/>
    <col min="272" max="272" width="10.88671875" style="753" customWidth="1"/>
    <col min="273" max="273" width="13.88671875" style="753" customWidth="1"/>
    <col min="274" max="274" width="1.44140625" style="753" customWidth="1"/>
    <col min="275" max="275" width="14" style="753" customWidth="1"/>
    <col min="276" max="276" width="11.88671875" style="753" customWidth="1"/>
    <col min="277" max="280" width="0" style="753" hidden="1" customWidth="1"/>
    <col min="281" max="287" width="8.88671875" style="753" customWidth="1"/>
    <col min="288" max="512" width="8.88671875" style="753"/>
    <col min="513" max="513" width="0" style="753" hidden="1" customWidth="1"/>
    <col min="514" max="514" width="12.6640625" style="753" customWidth="1"/>
    <col min="515" max="515" width="18.5546875" style="753" customWidth="1"/>
    <col min="516" max="516" width="30" style="753" customWidth="1"/>
    <col min="517" max="517" width="4.6640625" style="753" customWidth="1"/>
    <col min="518" max="518" width="4.5546875" style="753" customWidth="1"/>
    <col min="519" max="519" width="16.109375" style="753" customWidth="1"/>
    <col min="520" max="520" width="20.109375" style="753" customWidth="1"/>
    <col min="521" max="521" width="12.5546875" style="753" customWidth="1"/>
    <col min="522" max="522" width="8.44140625" style="753" customWidth="1"/>
    <col min="523" max="524" width="10.109375" style="753" customWidth="1"/>
    <col min="525" max="525" width="11.109375" style="753" customWidth="1"/>
    <col min="526" max="526" width="11.5546875" style="753" customWidth="1"/>
    <col min="527" max="527" width="10.5546875" style="753" customWidth="1"/>
    <col min="528" max="528" width="10.88671875" style="753" customWidth="1"/>
    <col min="529" max="529" width="13.88671875" style="753" customWidth="1"/>
    <col min="530" max="530" width="1.44140625" style="753" customWidth="1"/>
    <col min="531" max="531" width="14" style="753" customWidth="1"/>
    <col min="532" max="532" width="11.88671875" style="753" customWidth="1"/>
    <col min="533" max="536" width="0" style="753" hidden="1" customWidth="1"/>
    <col min="537" max="543" width="8.88671875" style="753" customWidth="1"/>
    <col min="544" max="768" width="8.88671875" style="753"/>
    <col min="769" max="769" width="0" style="753" hidden="1" customWidth="1"/>
    <col min="770" max="770" width="12.6640625" style="753" customWidth="1"/>
    <col min="771" max="771" width="18.5546875" style="753" customWidth="1"/>
    <col min="772" max="772" width="30" style="753" customWidth="1"/>
    <col min="773" max="773" width="4.6640625" style="753" customWidth="1"/>
    <col min="774" max="774" width="4.5546875" style="753" customWidth="1"/>
    <col min="775" max="775" width="16.109375" style="753" customWidth="1"/>
    <col min="776" max="776" width="20.109375" style="753" customWidth="1"/>
    <col min="777" max="777" width="12.5546875" style="753" customWidth="1"/>
    <col min="778" max="778" width="8.44140625" style="753" customWidth="1"/>
    <col min="779" max="780" width="10.109375" style="753" customWidth="1"/>
    <col min="781" max="781" width="11.109375" style="753" customWidth="1"/>
    <col min="782" max="782" width="11.5546875" style="753" customWidth="1"/>
    <col min="783" max="783" width="10.5546875" style="753" customWidth="1"/>
    <col min="784" max="784" width="10.88671875" style="753" customWidth="1"/>
    <col min="785" max="785" width="13.88671875" style="753" customWidth="1"/>
    <col min="786" max="786" width="1.44140625" style="753" customWidth="1"/>
    <col min="787" max="787" width="14" style="753" customWidth="1"/>
    <col min="788" max="788" width="11.88671875" style="753" customWidth="1"/>
    <col min="789" max="792" width="0" style="753" hidden="1" customWidth="1"/>
    <col min="793" max="799" width="8.88671875" style="753" customWidth="1"/>
    <col min="800" max="1024" width="8.88671875" style="753"/>
    <col min="1025" max="1025" width="0" style="753" hidden="1" customWidth="1"/>
    <col min="1026" max="1026" width="12.6640625" style="753" customWidth="1"/>
    <col min="1027" max="1027" width="18.5546875" style="753" customWidth="1"/>
    <col min="1028" max="1028" width="30" style="753" customWidth="1"/>
    <col min="1029" max="1029" width="4.6640625" style="753" customWidth="1"/>
    <col min="1030" max="1030" width="4.5546875" style="753" customWidth="1"/>
    <col min="1031" max="1031" width="16.109375" style="753" customWidth="1"/>
    <col min="1032" max="1032" width="20.109375" style="753" customWidth="1"/>
    <col min="1033" max="1033" width="12.5546875" style="753" customWidth="1"/>
    <col min="1034" max="1034" width="8.44140625" style="753" customWidth="1"/>
    <col min="1035" max="1036" width="10.109375" style="753" customWidth="1"/>
    <col min="1037" max="1037" width="11.109375" style="753" customWidth="1"/>
    <col min="1038" max="1038" width="11.5546875" style="753" customWidth="1"/>
    <col min="1039" max="1039" width="10.5546875" style="753" customWidth="1"/>
    <col min="1040" max="1040" width="10.88671875" style="753" customWidth="1"/>
    <col min="1041" max="1041" width="13.88671875" style="753" customWidth="1"/>
    <col min="1042" max="1042" width="1.44140625" style="753" customWidth="1"/>
    <col min="1043" max="1043" width="14" style="753" customWidth="1"/>
    <col min="1044" max="1044" width="11.88671875" style="753" customWidth="1"/>
    <col min="1045" max="1048" width="0" style="753" hidden="1" customWidth="1"/>
    <col min="1049" max="1055" width="8.88671875" style="753" customWidth="1"/>
    <col min="1056" max="1280" width="8.88671875" style="753"/>
    <col min="1281" max="1281" width="0" style="753" hidden="1" customWidth="1"/>
    <col min="1282" max="1282" width="12.6640625" style="753" customWidth="1"/>
    <col min="1283" max="1283" width="18.5546875" style="753" customWidth="1"/>
    <col min="1284" max="1284" width="30" style="753" customWidth="1"/>
    <col min="1285" max="1285" width="4.6640625" style="753" customWidth="1"/>
    <col min="1286" max="1286" width="4.5546875" style="753" customWidth="1"/>
    <col min="1287" max="1287" width="16.109375" style="753" customWidth="1"/>
    <col min="1288" max="1288" width="20.109375" style="753" customWidth="1"/>
    <col min="1289" max="1289" width="12.5546875" style="753" customWidth="1"/>
    <col min="1290" max="1290" width="8.44140625" style="753" customWidth="1"/>
    <col min="1291" max="1292" width="10.109375" style="753" customWidth="1"/>
    <col min="1293" max="1293" width="11.109375" style="753" customWidth="1"/>
    <col min="1294" max="1294" width="11.5546875" style="753" customWidth="1"/>
    <col min="1295" max="1295" width="10.5546875" style="753" customWidth="1"/>
    <col min="1296" max="1296" width="10.88671875" style="753" customWidth="1"/>
    <col min="1297" max="1297" width="13.88671875" style="753" customWidth="1"/>
    <col min="1298" max="1298" width="1.44140625" style="753" customWidth="1"/>
    <col min="1299" max="1299" width="14" style="753" customWidth="1"/>
    <col min="1300" max="1300" width="11.88671875" style="753" customWidth="1"/>
    <col min="1301" max="1304" width="0" style="753" hidden="1" customWidth="1"/>
    <col min="1305" max="1311" width="8.88671875" style="753" customWidth="1"/>
    <col min="1312" max="1536" width="8.88671875" style="753"/>
    <col min="1537" max="1537" width="0" style="753" hidden="1" customWidth="1"/>
    <col min="1538" max="1538" width="12.6640625" style="753" customWidth="1"/>
    <col min="1539" max="1539" width="18.5546875" style="753" customWidth="1"/>
    <col min="1540" max="1540" width="30" style="753" customWidth="1"/>
    <col min="1541" max="1541" width="4.6640625" style="753" customWidth="1"/>
    <col min="1542" max="1542" width="4.5546875" style="753" customWidth="1"/>
    <col min="1543" max="1543" width="16.109375" style="753" customWidth="1"/>
    <col min="1544" max="1544" width="20.109375" style="753" customWidth="1"/>
    <col min="1545" max="1545" width="12.5546875" style="753" customWidth="1"/>
    <col min="1546" max="1546" width="8.44140625" style="753" customWidth="1"/>
    <col min="1547" max="1548" width="10.109375" style="753" customWidth="1"/>
    <col min="1549" max="1549" width="11.109375" style="753" customWidth="1"/>
    <col min="1550" max="1550" width="11.5546875" style="753" customWidth="1"/>
    <col min="1551" max="1551" width="10.5546875" style="753" customWidth="1"/>
    <col min="1552" max="1552" width="10.88671875" style="753" customWidth="1"/>
    <col min="1553" max="1553" width="13.88671875" style="753" customWidth="1"/>
    <col min="1554" max="1554" width="1.44140625" style="753" customWidth="1"/>
    <col min="1555" max="1555" width="14" style="753" customWidth="1"/>
    <col min="1556" max="1556" width="11.88671875" style="753" customWidth="1"/>
    <col min="1557" max="1560" width="0" style="753" hidden="1" customWidth="1"/>
    <col min="1561" max="1567" width="8.88671875" style="753" customWidth="1"/>
    <col min="1568" max="1792" width="8.88671875" style="753"/>
    <col min="1793" max="1793" width="0" style="753" hidden="1" customWidth="1"/>
    <col min="1794" max="1794" width="12.6640625" style="753" customWidth="1"/>
    <col min="1795" max="1795" width="18.5546875" style="753" customWidth="1"/>
    <col min="1796" max="1796" width="30" style="753" customWidth="1"/>
    <col min="1797" max="1797" width="4.6640625" style="753" customWidth="1"/>
    <col min="1798" max="1798" width="4.5546875" style="753" customWidth="1"/>
    <col min="1799" max="1799" width="16.109375" style="753" customWidth="1"/>
    <col min="1800" max="1800" width="20.109375" style="753" customWidth="1"/>
    <col min="1801" max="1801" width="12.5546875" style="753" customWidth="1"/>
    <col min="1802" max="1802" width="8.44140625" style="753" customWidth="1"/>
    <col min="1803" max="1804" width="10.109375" style="753" customWidth="1"/>
    <col min="1805" max="1805" width="11.109375" style="753" customWidth="1"/>
    <col min="1806" max="1806" width="11.5546875" style="753" customWidth="1"/>
    <col min="1807" max="1807" width="10.5546875" style="753" customWidth="1"/>
    <col min="1808" max="1808" width="10.88671875" style="753" customWidth="1"/>
    <col min="1809" max="1809" width="13.88671875" style="753" customWidth="1"/>
    <col min="1810" max="1810" width="1.44140625" style="753" customWidth="1"/>
    <col min="1811" max="1811" width="14" style="753" customWidth="1"/>
    <col min="1812" max="1812" width="11.88671875" style="753" customWidth="1"/>
    <col min="1813" max="1816" width="0" style="753" hidden="1" customWidth="1"/>
    <col min="1817" max="1823" width="8.88671875" style="753" customWidth="1"/>
    <col min="1824" max="2048" width="8.88671875" style="753"/>
    <col min="2049" max="2049" width="0" style="753" hidden="1" customWidth="1"/>
    <col min="2050" max="2050" width="12.6640625" style="753" customWidth="1"/>
    <col min="2051" max="2051" width="18.5546875" style="753" customWidth="1"/>
    <col min="2052" max="2052" width="30" style="753" customWidth="1"/>
    <col min="2053" max="2053" width="4.6640625" style="753" customWidth="1"/>
    <col min="2054" max="2054" width="4.5546875" style="753" customWidth="1"/>
    <col min="2055" max="2055" width="16.109375" style="753" customWidth="1"/>
    <col min="2056" max="2056" width="20.109375" style="753" customWidth="1"/>
    <col min="2057" max="2057" width="12.5546875" style="753" customWidth="1"/>
    <col min="2058" max="2058" width="8.44140625" style="753" customWidth="1"/>
    <col min="2059" max="2060" width="10.109375" style="753" customWidth="1"/>
    <col min="2061" max="2061" width="11.109375" style="753" customWidth="1"/>
    <col min="2062" max="2062" width="11.5546875" style="753" customWidth="1"/>
    <col min="2063" max="2063" width="10.5546875" style="753" customWidth="1"/>
    <col min="2064" max="2064" width="10.88671875" style="753" customWidth="1"/>
    <col min="2065" max="2065" width="13.88671875" style="753" customWidth="1"/>
    <col min="2066" max="2066" width="1.44140625" style="753" customWidth="1"/>
    <col min="2067" max="2067" width="14" style="753" customWidth="1"/>
    <col min="2068" max="2068" width="11.88671875" style="753" customWidth="1"/>
    <col min="2069" max="2072" width="0" style="753" hidden="1" customWidth="1"/>
    <col min="2073" max="2079" width="8.88671875" style="753" customWidth="1"/>
    <col min="2080" max="2304" width="8.88671875" style="753"/>
    <col min="2305" max="2305" width="0" style="753" hidden="1" customWidth="1"/>
    <col min="2306" max="2306" width="12.6640625" style="753" customWidth="1"/>
    <col min="2307" max="2307" width="18.5546875" style="753" customWidth="1"/>
    <col min="2308" max="2308" width="30" style="753" customWidth="1"/>
    <col min="2309" max="2309" width="4.6640625" style="753" customWidth="1"/>
    <col min="2310" max="2310" width="4.5546875" style="753" customWidth="1"/>
    <col min="2311" max="2311" width="16.109375" style="753" customWidth="1"/>
    <col min="2312" max="2312" width="20.109375" style="753" customWidth="1"/>
    <col min="2313" max="2313" width="12.5546875" style="753" customWidth="1"/>
    <col min="2314" max="2314" width="8.44140625" style="753" customWidth="1"/>
    <col min="2315" max="2316" width="10.109375" style="753" customWidth="1"/>
    <col min="2317" max="2317" width="11.109375" style="753" customWidth="1"/>
    <col min="2318" max="2318" width="11.5546875" style="753" customWidth="1"/>
    <col min="2319" max="2319" width="10.5546875" style="753" customWidth="1"/>
    <col min="2320" max="2320" width="10.88671875" style="753" customWidth="1"/>
    <col min="2321" max="2321" width="13.88671875" style="753" customWidth="1"/>
    <col min="2322" max="2322" width="1.44140625" style="753" customWidth="1"/>
    <col min="2323" max="2323" width="14" style="753" customWidth="1"/>
    <col min="2324" max="2324" width="11.88671875" style="753" customWidth="1"/>
    <col min="2325" max="2328" width="0" style="753" hidden="1" customWidth="1"/>
    <col min="2329" max="2335" width="8.88671875" style="753" customWidth="1"/>
    <col min="2336" max="2560" width="8.88671875" style="753"/>
    <col min="2561" max="2561" width="0" style="753" hidden="1" customWidth="1"/>
    <col min="2562" max="2562" width="12.6640625" style="753" customWidth="1"/>
    <col min="2563" max="2563" width="18.5546875" style="753" customWidth="1"/>
    <col min="2564" max="2564" width="30" style="753" customWidth="1"/>
    <col min="2565" max="2565" width="4.6640625" style="753" customWidth="1"/>
    <col min="2566" max="2566" width="4.5546875" style="753" customWidth="1"/>
    <col min="2567" max="2567" width="16.109375" style="753" customWidth="1"/>
    <col min="2568" max="2568" width="20.109375" style="753" customWidth="1"/>
    <col min="2569" max="2569" width="12.5546875" style="753" customWidth="1"/>
    <col min="2570" max="2570" width="8.44140625" style="753" customWidth="1"/>
    <col min="2571" max="2572" width="10.109375" style="753" customWidth="1"/>
    <col min="2573" max="2573" width="11.109375" style="753" customWidth="1"/>
    <col min="2574" max="2574" width="11.5546875" style="753" customWidth="1"/>
    <col min="2575" max="2575" width="10.5546875" style="753" customWidth="1"/>
    <col min="2576" max="2576" width="10.88671875" style="753" customWidth="1"/>
    <col min="2577" max="2577" width="13.88671875" style="753" customWidth="1"/>
    <col min="2578" max="2578" width="1.44140625" style="753" customWidth="1"/>
    <col min="2579" max="2579" width="14" style="753" customWidth="1"/>
    <col min="2580" max="2580" width="11.88671875" style="753" customWidth="1"/>
    <col min="2581" max="2584" width="0" style="753" hidden="1" customWidth="1"/>
    <col min="2585" max="2591" width="8.88671875" style="753" customWidth="1"/>
    <col min="2592" max="2816" width="8.88671875" style="753"/>
    <col min="2817" max="2817" width="0" style="753" hidden="1" customWidth="1"/>
    <col min="2818" max="2818" width="12.6640625" style="753" customWidth="1"/>
    <col min="2819" max="2819" width="18.5546875" style="753" customWidth="1"/>
    <col min="2820" max="2820" width="30" style="753" customWidth="1"/>
    <col min="2821" max="2821" width="4.6640625" style="753" customWidth="1"/>
    <col min="2822" max="2822" width="4.5546875" style="753" customWidth="1"/>
    <col min="2823" max="2823" width="16.109375" style="753" customWidth="1"/>
    <col min="2824" max="2824" width="20.109375" style="753" customWidth="1"/>
    <col min="2825" max="2825" width="12.5546875" style="753" customWidth="1"/>
    <col min="2826" max="2826" width="8.44140625" style="753" customWidth="1"/>
    <col min="2827" max="2828" width="10.109375" style="753" customWidth="1"/>
    <col min="2829" max="2829" width="11.109375" style="753" customWidth="1"/>
    <col min="2830" max="2830" width="11.5546875" style="753" customWidth="1"/>
    <col min="2831" max="2831" width="10.5546875" style="753" customWidth="1"/>
    <col min="2832" max="2832" width="10.88671875" style="753" customWidth="1"/>
    <col min="2833" max="2833" width="13.88671875" style="753" customWidth="1"/>
    <col min="2834" max="2834" width="1.44140625" style="753" customWidth="1"/>
    <col min="2835" max="2835" width="14" style="753" customWidth="1"/>
    <col min="2836" max="2836" width="11.88671875" style="753" customWidth="1"/>
    <col min="2837" max="2840" width="0" style="753" hidden="1" customWidth="1"/>
    <col min="2841" max="2847" width="8.88671875" style="753" customWidth="1"/>
    <col min="2848" max="3072" width="8.88671875" style="753"/>
    <col min="3073" max="3073" width="0" style="753" hidden="1" customWidth="1"/>
    <col min="3074" max="3074" width="12.6640625" style="753" customWidth="1"/>
    <col min="3075" max="3075" width="18.5546875" style="753" customWidth="1"/>
    <col min="3076" max="3076" width="30" style="753" customWidth="1"/>
    <col min="3077" max="3077" width="4.6640625" style="753" customWidth="1"/>
    <col min="3078" max="3078" width="4.5546875" style="753" customWidth="1"/>
    <col min="3079" max="3079" width="16.109375" style="753" customWidth="1"/>
    <col min="3080" max="3080" width="20.109375" style="753" customWidth="1"/>
    <col min="3081" max="3081" width="12.5546875" style="753" customWidth="1"/>
    <col min="3082" max="3082" width="8.44140625" style="753" customWidth="1"/>
    <col min="3083" max="3084" width="10.109375" style="753" customWidth="1"/>
    <col min="3085" max="3085" width="11.109375" style="753" customWidth="1"/>
    <col min="3086" max="3086" width="11.5546875" style="753" customWidth="1"/>
    <col min="3087" max="3087" width="10.5546875" style="753" customWidth="1"/>
    <col min="3088" max="3088" width="10.88671875" style="753" customWidth="1"/>
    <col min="3089" max="3089" width="13.88671875" style="753" customWidth="1"/>
    <col min="3090" max="3090" width="1.44140625" style="753" customWidth="1"/>
    <col min="3091" max="3091" width="14" style="753" customWidth="1"/>
    <col min="3092" max="3092" width="11.88671875" style="753" customWidth="1"/>
    <col min="3093" max="3096" width="0" style="753" hidden="1" customWidth="1"/>
    <col min="3097" max="3103" width="8.88671875" style="753" customWidth="1"/>
    <col min="3104" max="3328" width="8.88671875" style="753"/>
    <col min="3329" max="3329" width="0" style="753" hidden="1" customWidth="1"/>
    <col min="3330" max="3330" width="12.6640625" style="753" customWidth="1"/>
    <col min="3331" max="3331" width="18.5546875" style="753" customWidth="1"/>
    <col min="3332" max="3332" width="30" style="753" customWidth="1"/>
    <col min="3333" max="3333" width="4.6640625" style="753" customWidth="1"/>
    <col min="3334" max="3334" width="4.5546875" style="753" customWidth="1"/>
    <col min="3335" max="3335" width="16.109375" style="753" customWidth="1"/>
    <col min="3336" max="3336" width="20.109375" style="753" customWidth="1"/>
    <col min="3337" max="3337" width="12.5546875" style="753" customWidth="1"/>
    <col min="3338" max="3338" width="8.44140625" style="753" customWidth="1"/>
    <col min="3339" max="3340" width="10.109375" style="753" customWidth="1"/>
    <col min="3341" max="3341" width="11.109375" style="753" customWidth="1"/>
    <col min="3342" max="3342" width="11.5546875" style="753" customWidth="1"/>
    <col min="3343" max="3343" width="10.5546875" style="753" customWidth="1"/>
    <col min="3344" max="3344" width="10.88671875" style="753" customWidth="1"/>
    <col min="3345" max="3345" width="13.88671875" style="753" customWidth="1"/>
    <col min="3346" max="3346" width="1.44140625" style="753" customWidth="1"/>
    <col min="3347" max="3347" width="14" style="753" customWidth="1"/>
    <col min="3348" max="3348" width="11.88671875" style="753" customWidth="1"/>
    <col min="3349" max="3352" width="0" style="753" hidden="1" customWidth="1"/>
    <col min="3353" max="3359" width="8.88671875" style="753" customWidth="1"/>
    <col min="3360" max="3584" width="8.88671875" style="753"/>
    <col min="3585" max="3585" width="0" style="753" hidden="1" customWidth="1"/>
    <col min="3586" max="3586" width="12.6640625" style="753" customWidth="1"/>
    <col min="3587" max="3587" width="18.5546875" style="753" customWidth="1"/>
    <col min="3588" max="3588" width="30" style="753" customWidth="1"/>
    <col min="3589" max="3589" width="4.6640625" style="753" customWidth="1"/>
    <col min="3590" max="3590" width="4.5546875" style="753" customWidth="1"/>
    <col min="3591" max="3591" width="16.109375" style="753" customWidth="1"/>
    <col min="3592" max="3592" width="20.109375" style="753" customWidth="1"/>
    <col min="3593" max="3593" width="12.5546875" style="753" customWidth="1"/>
    <col min="3594" max="3594" width="8.44140625" style="753" customWidth="1"/>
    <col min="3595" max="3596" width="10.109375" style="753" customWidth="1"/>
    <col min="3597" max="3597" width="11.109375" style="753" customWidth="1"/>
    <col min="3598" max="3598" width="11.5546875" style="753" customWidth="1"/>
    <col min="3599" max="3599" width="10.5546875" style="753" customWidth="1"/>
    <col min="3600" max="3600" width="10.88671875" style="753" customWidth="1"/>
    <col min="3601" max="3601" width="13.88671875" style="753" customWidth="1"/>
    <col min="3602" max="3602" width="1.44140625" style="753" customWidth="1"/>
    <col min="3603" max="3603" width="14" style="753" customWidth="1"/>
    <col min="3604" max="3604" width="11.88671875" style="753" customWidth="1"/>
    <col min="3605" max="3608" width="0" style="753" hidden="1" customWidth="1"/>
    <col min="3609" max="3615" width="8.88671875" style="753" customWidth="1"/>
    <col min="3616" max="3840" width="8.88671875" style="753"/>
    <col min="3841" max="3841" width="0" style="753" hidden="1" customWidth="1"/>
    <col min="3842" max="3842" width="12.6640625" style="753" customWidth="1"/>
    <col min="3843" max="3843" width="18.5546875" style="753" customWidth="1"/>
    <col min="3844" max="3844" width="30" style="753" customWidth="1"/>
    <col min="3845" max="3845" width="4.6640625" style="753" customWidth="1"/>
    <col min="3846" max="3846" width="4.5546875" style="753" customWidth="1"/>
    <col min="3847" max="3847" width="16.109375" style="753" customWidth="1"/>
    <col min="3848" max="3848" width="20.109375" style="753" customWidth="1"/>
    <col min="3849" max="3849" width="12.5546875" style="753" customWidth="1"/>
    <col min="3850" max="3850" width="8.44140625" style="753" customWidth="1"/>
    <col min="3851" max="3852" width="10.109375" style="753" customWidth="1"/>
    <col min="3853" max="3853" width="11.109375" style="753" customWidth="1"/>
    <col min="3854" max="3854" width="11.5546875" style="753" customWidth="1"/>
    <col min="3855" max="3855" width="10.5546875" style="753" customWidth="1"/>
    <col min="3856" max="3856" width="10.88671875" style="753" customWidth="1"/>
    <col min="3857" max="3857" width="13.88671875" style="753" customWidth="1"/>
    <col min="3858" max="3858" width="1.44140625" style="753" customWidth="1"/>
    <col min="3859" max="3859" width="14" style="753" customWidth="1"/>
    <col min="3860" max="3860" width="11.88671875" style="753" customWidth="1"/>
    <col min="3861" max="3864" width="0" style="753" hidden="1" customWidth="1"/>
    <col min="3865" max="3871" width="8.88671875" style="753" customWidth="1"/>
    <col min="3872" max="4096" width="8.88671875" style="753"/>
    <col min="4097" max="4097" width="0" style="753" hidden="1" customWidth="1"/>
    <col min="4098" max="4098" width="12.6640625" style="753" customWidth="1"/>
    <col min="4099" max="4099" width="18.5546875" style="753" customWidth="1"/>
    <col min="4100" max="4100" width="30" style="753" customWidth="1"/>
    <col min="4101" max="4101" width="4.6640625" style="753" customWidth="1"/>
    <col min="4102" max="4102" width="4.5546875" style="753" customWidth="1"/>
    <col min="4103" max="4103" width="16.109375" style="753" customWidth="1"/>
    <col min="4104" max="4104" width="20.109375" style="753" customWidth="1"/>
    <col min="4105" max="4105" width="12.5546875" style="753" customWidth="1"/>
    <col min="4106" max="4106" width="8.44140625" style="753" customWidth="1"/>
    <col min="4107" max="4108" width="10.109375" style="753" customWidth="1"/>
    <col min="4109" max="4109" width="11.109375" style="753" customWidth="1"/>
    <col min="4110" max="4110" width="11.5546875" style="753" customWidth="1"/>
    <col min="4111" max="4111" width="10.5546875" style="753" customWidth="1"/>
    <col min="4112" max="4112" width="10.88671875" style="753" customWidth="1"/>
    <col min="4113" max="4113" width="13.88671875" style="753" customWidth="1"/>
    <col min="4114" max="4114" width="1.44140625" style="753" customWidth="1"/>
    <col min="4115" max="4115" width="14" style="753" customWidth="1"/>
    <col min="4116" max="4116" width="11.88671875" style="753" customWidth="1"/>
    <col min="4117" max="4120" width="0" style="753" hidden="1" customWidth="1"/>
    <col min="4121" max="4127" width="8.88671875" style="753" customWidth="1"/>
    <col min="4128" max="4352" width="8.88671875" style="753"/>
    <col min="4353" max="4353" width="0" style="753" hidden="1" customWidth="1"/>
    <col min="4354" max="4354" width="12.6640625" style="753" customWidth="1"/>
    <col min="4355" max="4355" width="18.5546875" style="753" customWidth="1"/>
    <col min="4356" max="4356" width="30" style="753" customWidth="1"/>
    <col min="4357" max="4357" width="4.6640625" style="753" customWidth="1"/>
    <col min="4358" max="4358" width="4.5546875" style="753" customWidth="1"/>
    <col min="4359" max="4359" width="16.109375" style="753" customWidth="1"/>
    <col min="4360" max="4360" width="20.109375" style="753" customWidth="1"/>
    <col min="4361" max="4361" width="12.5546875" style="753" customWidth="1"/>
    <col min="4362" max="4362" width="8.44140625" style="753" customWidth="1"/>
    <col min="4363" max="4364" width="10.109375" style="753" customWidth="1"/>
    <col min="4365" max="4365" width="11.109375" style="753" customWidth="1"/>
    <col min="4366" max="4366" width="11.5546875" style="753" customWidth="1"/>
    <col min="4367" max="4367" width="10.5546875" style="753" customWidth="1"/>
    <col min="4368" max="4368" width="10.88671875" style="753" customWidth="1"/>
    <col min="4369" max="4369" width="13.88671875" style="753" customWidth="1"/>
    <col min="4370" max="4370" width="1.44140625" style="753" customWidth="1"/>
    <col min="4371" max="4371" width="14" style="753" customWidth="1"/>
    <col min="4372" max="4372" width="11.88671875" style="753" customWidth="1"/>
    <col min="4373" max="4376" width="0" style="753" hidden="1" customWidth="1"/>
    <col min="4377" max="4383" width="8.88671875" style="753" customWidth="1"/>
    <col min="4384" max="4608" width="8.88671875" style="753"/>
    <col min="4609" max="4609" width="0" style="753" hidden="1" customWidth="1"/>
    <col min="4610" max="4610" width="12.6640625" style="753" customWidth="1"/>
    <col min="4611" max="4611" width="18.5546875" style="753" customWidth="1"/>
    <col min="4612" max="4612" width="30" style="753" customWidth="1"/>
    <col min="4613" max="4613" width="4.6640625" style="753" customWidth="1"/>
    <col min="4614" max="4614" width="4.5546875" style="753" customWidth="1"/>
    <col min="4615" max="4615" width="16.109375" style="753" customWidth="1"/>
    <col min="4616" max="4616" width="20.109375" style="753" customWidth="1"/>
    <col min="4617" max="4617" width="12.5546875" style="753" customWidth="1"/>
    <col min="4618" max="4618" width="8.44140625" style="753" customWidth="1"/>
    <col min="4619" max="4620" width="10.109375" style="753" customWidth="1"/>
    <col min="4621" max="4621" width="11.109375" style="753" customWidth="1"/>
    <col min="4622" max="4622" width="11.5546875" style="753" customWidth="1"/>
    <col min="4623" max="4623" width="10.5546875" style="753" customWidth="1"/>
    <col min="4624" max="4624" width="10.88671875" style="753" customWidth="1"/>
    <col min="4625" max="4625" width="13.88671875" style="753" customWidth="1"/>
    <col min="4626" max="4626" width="1.44140625" style="753" customWidth="1"/>
    <col min="4627" max="4627" width="14" style="753" customWidth="1"/>
    <col min="4628" max="4628" width="11.88671875" style="753" customWidth="1"/>
    <col min="4629" max="4632" width="0" style="753" hidden="1" customWidth="1"/>
    <col min="4633" max="4639" width="8.88671875" style="753" customWidth="1"/>
    <col min="4640" max="4864" width="8.88671875" style="753"/>
    <col min="4865" max="4865" width="0" style="753" hidden="1" customWidth="1"/>
    <col min="4866" max="4866" width="12.6640625" style="753" customWidth="1"/>
    <col min="4867" max="4867" width="18.5546875" style="753" customWidth="1"/>
    <col min="4868" max="4868" width="30" style="753" customWidth="1"/>
    <col min="4869" max="4869" width="4.6640625" style="753" customWidth="1"/>
    <col min="4870" max="4870" width="4.5546875" style="753" customWidth="1"/>
    <col min="4871" max="4871" width="16.109375" style="753" customWidth="1"/>
    <col min="4872" max="4872" width="20.109375" style="753" customWidth="1"/>
    <col min="4873" max="4873" width="12.5546875" style="753" customWidth="1"/>
    <col min="4874" max="4874" width="8.44140625" style="753" customWidth="1"/>
    <col min="4875" max="4876" width="10.109375" style="753" customWidth="1"/>
    <col min="4877" max="4877" width="11.109375" style="753" customWidth="1"/>
    <col min="4878" max="4878" width="11.5546875" style="753" customWidth="1"/>
    <col min="4879" max="4879" width="10.5546875" style="753" customWidth="1"/>
    <col min="4880" max="4880" width="10.88671875" style="753" customWidth="1"/>
    <col min="4881" max="4881" width="13.88671875" style="753" customWidth="1"/>
    <col min="4882" max="4882" width="1.44140625" style="753" customWidth="1"/>
    <col min="4883" max="4883" width="14" style="753" customWidth="1"/>
    <col min="4884" max="4884" width="11.88671875" style="753" customWidth="1"/>
    <col min="4885" max="4888" width="0" style="753" hidden="1" customWidth="1"/>
    <col min="4889" max="4895" width="8.88671875" style="753" customWidth="1"/>
    <col min="4896" max="5120" width="8.88671875" style="753"/>
    <col min="5121" max="5121" width="0" style="753" hidden="1" customWidth="1"/>
    <col min="5122" max="5122" width="12.6640625" style="753" customWidth="1"/>
    <col min="5123" max="5123" width="18.5546875" style="753" customWidth="1"/>
    <col min="5124" max="5124" width="30" style="753" customWidth="1"/>
    <col min="5125" max="5125" width="4.6640625" style="753" customWidth="1"/>
    <col min="5126" max="5126" width="4.5546875" style="753" customWidth="1"/>
    <col min="5127" max="5127" width="16.109375" style="753" customWidth="1"/>
    <col min="5128" max="5128" width="20.109375" style="753" customWidth="1"/>
    <col min="5129" max="5129" width="12.5546875" style="753" customWidth="1"/>
    <col min="5130" max="5130" width="8.44140625" style="753" customWidth="1"/>
    <col min="5131" max="5132" width="10.109375" style="753" customWidth="1"/>
    <col min="5133" max="5133" width="11.109375" style="753" customWidth="1"/>
    <col min="5134" max="5134" width="11.5546875" style="753" customWidth="1"/>
    <col min="5135" max="5135" width="10.5546875" style="753" customWidth="1"/>
    <col min="5136" max="5136" width="10.88671875" style="753" customWidth="1"/>
    <col min="5137" max="5137" width="13.88671875" style="753" customWidth="1"/>
    <col min="5138" max="5138" width="1.44140625" style="753" customWidth="1"/>
    <col min="5139" max="5139" width="14" style="753" customWidth="1"/>
    <col min="5140" max="5140" width="11.88671875" style="753" customWidth="1"/>
    <col min="5141" max="5144" width="0" style="753" hidden="1" customWidth="1"/>
    <col min="5145" max="5151" width="8.88671875" style="753" customWidth="1"/>
    <col min="5152" max="5376" width="8.88671875" style="753"/>
    <col min="5377" max="5377" width="0" style="753" hidden="1" customWidth="1"/>
    <col min="5378" max="5378" width="12.6640625" style="753" customWidth="1"/>
    <col min="5379" max="5379" width="18.5546875" style="753" customWidth="1"/>
    <col min="5380" max="5380" width="30" style="753" customWidth="1"/>
    <col min="5381" max="5381" width="4.6640625" style="753" customWidth="1"/>
    <col min="5382" max="5382" width="4.5546875" style="753" customWidth="1"/>
    <col min="5383" max="5383" width="16.109375" style="753" customWidth="1"/>
    <col min="5384" max="5384" width="20.109375" style="753" customWidth="1"/>
    <col min="5385" max="5385" width="12.5546875" style="753" customWidth="1"/>
    <col min="5386" max="5386" width="8.44140625" style="753" customWidth="1"/>
    <col min="5387" max="5388" width="10.109375" style="753" customWidth="1"/>
    <col min="5389" max="5389" width="11.109375" style="753" customWidth="1"/>
    <col min="5390" max="5390" width="11.5546875" style="753" customWidth="1"/>
    <col min="5391" max="5391" width="10.5546875" style="753" customWidth="1"/>
    <col min="5392" max="5392" width="10.88671875" style="753" customWidth="1"/>
    <col min="5393" max="5393" width="13.88671875" style="753" customWidth="1"/>
    <col min="5394" max="5394" width="1.44140625" style="753" customWidth="1"/>
    <col min="5395" max="5395" width="14" style="753" customWidth="1"/>
    <col min="5396" max="5396" width="11.88671875" style="753" customWidth="1"/>
    <col min="5397" max="5400" width="0" style="753" hidden="1" customWidth="1"/>
    <col min="5401" max="5407" width="8.88671875" style="753" customWidth="1"/>
    <col min="5408" max="5632" width="8.88671875" style="753"/>
    <col min="5633" max="5633" width="0" style="753" hidden="1" customWidth="1"/>
    <col min="5634" max="5634" width="12.6640625" style="753" customWidth="1"/>
    <col min="5635" max="5635" width="18.5546875" style="753" customWidth="1"/>
    <col min="5636" max="5636" width="30" style="753" customWidth="1"/>
    <col min="5637" max="5637" width="4.6640625" style="753" customWidth="1"/>
    <col min="5638" max="5638" width="4.5546875" style="753" customWidth="1"/>
    <col min="5639" max="5639" width="16.109375" style="753" customWidth="1"/>
    <col min="5640" max="5640" width="20.109375" style="753" customWidth="1"/>
    <col min="5641" max="5641" width="12.5546875" style="753" customWidth="1"/>
    <col min="5642" max="5642" width="8.44140625" style="753" customWidth="1"/>
    <col min="5643" max="5644" width="10.109375" style="753" customWidth="1"/>
    <col min="5645" max="5645" width="11.109375" style="753" customWidth="1"/>
    <col min="5646" max="5646" width="11.5546875" style="753" customWidth="1"/>
    <col min="5647" max="5647" width="10.5546875" style="753" customWidth="1"/>
    <col min="5648" max="5648" width="10.88671875" style="753" customWidth="1"/>
    <col min="5649" max="5649" width="13.88671875" style="753" customWidth="1"/>
    <col min="5650" max="5650" width="1.44140625" style="753" customWidth="1"/>
    <col min="5651" max="5651" width="14" style="753" customWidth="1"/>
    <col min="5652" max="5652" width="11.88671875" style="753" customWidth="1"/>
    <col min="5653" max="5656" width="0" style="753" hidden="1" customWidth="1"/>
    <col min="5657" max="5663" width="8.88671875" style="753" customWidth="1"/>
    <col min="5664" max="5888" width="8.88671875" style="753"/>
    <col min="5889" max="5889" width="0" style="753" hidden="1" customWidth="1"/>
    <col min="5890" max="5890" width="12.6640625" style="753" customWidth="1"/>
    <col min="5891" max="5891" width="18.5546875" style="753" customWidth="1"/>
    <col min="5892" max="5892" width="30" style="753" customWidth="1"/>
    <col min="5893" max="5893" width="4.6640625" style="753" customWidth="1"/>
    <col min="5894" max="5894" width="4.5546875" style="753" customWidth="1"/>
    <col min="5895" max="5895" width="16.109375" style="753" customWidth="1"/>
    <col min="5896" max="5896" width="20.109375" style="753" customWidth="1"/>
    <col min="5897" max="5897" width="12.5546875" style="753" customWidth="1"/>
    <col min="5898" max="5898" width="8.44140625" style="753" customWidth="1"/>
    <col min="5899" max="5900" width="10.109375" style="753" customWidth="1"/>
    <col min="5901" max="5901" width="11.109375" style="753" customWidth="1"/>
    <col min="5902" max="5902" width="11.5546875" style="753" customWidth="1"/>
    <col min="5903" max="5903" width="10.5546875" style="753" customWidth="1"/>
    <col min="5904" max="5904" width="10.88671875" style="753" customWidth="1"/>
    <col min="5905" max="5905" width="13.88671875" style="753" customWidth="1"/>
    <col min="5906" max="5906" width="1.44140625" style="753" customWidth="1"/>
    <col min="5907" max="5907" width="14" style="753" customWidth="1"/>
    <col min="5908" max="5908" width="11.88671875" style="753" customWidth="1"/>
    <col min="5909" max="5912" width="0" style="753" hidden="1" customWidth="1"/>
    <col min="5913" max="5919" width="8.88671875" style="753" customWidth="1"/>
    <col min="5920" max="6144" width="8.88671875" style="753"/>
    <col min="6145" max="6145" width="0" style="753" hidden="1" customWidth="1"/>
    <col min="6146" max="6146" width="12.6640625" style="753" customWidth="1"/>
    <col min="6147" max="6147" width="18.5546875" style="753" customWidth="1"/>
    <col min="6148" max="6148" width="30" style="753" customWidth="1"/>
    <col min="6149" max="6149" width="4.6640625" style="753" customWidth="1"/>
    <col min="6150" max="6150" width="4.5546875" style="753" customWidth="1"/>
    <col min="6151" max="6151" width="16.109375" style="753" customWidth="1"/>
    <col min="6152" max="6152" width="20.109375" style="753" customWidth="1"/>
    <col min="6153" max="6153" width="12.5546875" style="753" customWidth="1"/>
    <col min="6154" max="6154" width="8.44140625" style="753" customWidth="1"/>
    <col min="6155" max="6156" width="10.109375" style="753" customWidth="1"/>
    <col min="6157" max="6157" width="11.109375" style="753" customWidth="1"/>
    <col min="6158" max="6158" width="11.5546875" style="753" customWidth="1"/>
    <col min="6159" max="6159" width="10.5546875" style="753" customWidth="1"/>
    <col min="6160" max="6160" width="10.88671875" style="753" customWidth="1"/>
    <col min="6161" max="6161" width="13.88671875" style="753" customWidth="1"/>
    <col min="6162" max="6162" width="1.44140625" style="753" customWidth="1"/>
    <col min="6163" max="6163" width="14" style="753" customWidth="1"/>
    <col min="6164" max="6164" width="11.88671875" style="753" customWidth="1"/>
    <col min="6165" max="6168" width="0" style="753" hidden="1" customWidth="1"/>
    <col min="6169" max="6175" width="8.88671875" style="753" customWidth="1"/>
    <col min="6176" max="6400" width="8.88671875" style="753"/>
    <col min="6401" max="6401" width="0" style="753" hidden="1" customWidth="1"/>
    <col min="6402" max="6402" width="12.6640625" style="753" customWidth="1"/>
    <col min="6403" max="6403" width="18.5546875" style="753" customWidth="1"/>
    <col min="6404" max="6404" width="30" style="753" customWidth="1"/>
    <col min="6405" max="6405" width="4.6640625" style="753" customWidth="1"/>
    <col min="6406" max="6406" width="4.5546875" style="753" customWidth="1"/>
    <col min="6407" max="6407" width="16.109375" style="753" customWidth="1"/>
    <col min="6408" max="6408" width="20.109375" style="753" customWidth="1"/>
    <col min="6409" max="6409" width="12.5546875" style="753" customWidth="1"/>
    <col min="6410" max="6410" width="8.44140625" style="753" customWidth="1"/>
    <col min="6411" max="6412" width="10.109375" style="753" customWidth="1"/>
    <col min="6413" max="6413" width="11.109375" style="753" customWidth="1"/>
    <col min="6414" max="6414" width="11.5546875" style="753" customWidth="1"/>
    <col min="6415" max="6415" width="10.5546875" style="753" customWidth="1"/>
    <col min="6416" max="6416" width="10.88671875" style="753" customWidth="1"/>
    <col min="6417" max="6417" width="13.88671875" style="753" customWidth="1"/>
    <col min="6418" max="6418" width="1.44140625" style="753" customWidth="1"/>
    <col min="6419" max="6419" width="14" style="753" customWidth="1"/>
    <col min="6420" max="6420" width="11.88671875" style="753" customWidth="1"/>
    <col min="6421" max="6424" width="0" style="753" hidden="1" customWidth="1"/>
    <col min="6425" max="6431" width="8.88671875" style="753" customWidth="1"/>
    <col min="6432" max="6656" width="8.88671875" style="753"/>
    <col min="6657" max="6657" width="0" style="753" hidden="1" customWidth="1"/>
    <col min="6658" max="6658" width="12.6640625" style="753" customWidth="1"/>
    <col min="6659" max="6659" width="18.5546875" style="753" customWidth="1"/>
    <col min="6660" max="6660" width="30" style="753" customWidth="1"/>
    <col min="6661" max="6661" width="4.6640625" style="753" customWidth="1"/>
    <col min="6662" max="6662" width="4.5546875" style="753" customWidth="1"/>
    <col min="6663" max="6663" width="16.109375" style="753" customWidth="1"/>
    <col min="6664" max="6664" width="20.109375" style="753" customWidth="1"/>
    <col min="6665" max="6665" width="12.5546875" style="753" customWidth="1"/>
    <col min="6666" max="6666" width="8.44140625" style="753" customWidth="1"/>
    <col min="6667" max="6668" width="10.109375" style="753" customWidth="1"/>
    <col min="6669" max="6669" width="11.109375" style="753" customWidth="1"/>
    <col min="6670" max="6670" width="11.5546875" style="753" customWidth="1"/>
    <col min="6671" max="6671" width="10.5546875" style="753" customWidth="1"/>
    <col min="6672" max="6672" width="10.88671875" style="753" customWidth="1"/>
    <col min="6673" max="6673" width="13.88671875" style="753" customWidth="1"/>
    <col min="6674" max="6674" width="1.44140625" style="753" customWidth="1"/>
    <col min="6675" max="6675" width="14" style="753" customWidth="1"/>
    <col min="6676" max="6676" width="11.88671875" style="753" customWidth="1"/>
    <col min="6677" max="6680" width="0" style="753" hidden="1" customWidth="1"/>
    <col min="6681" max="6687" width="8.88671875" style="753" customWidth="1"/>
    <col min="6688" max="6912" width="8.88671875" style="753"/>
    <col min="6913" max="6913" width="0" style="753" hidden="1" customWidth="1"/>
    <col min="6914" max="6914" width="12.6640625" style="753" customWidth="1"/>
    <col min="6915" max="6915" width="18.5546875" style="753" customWidth="1"/>
    <col min="6916" max="6916" width="30" style="753" customWidth="1"/>
    <col min="6917" max="6917" width="4.6640625" style="753" customWidth="1"/>
    <col min="6918" max="6918" width="4.5546875" style="753" customWidth="1"/>
    <col min="6919" max="6919" width="16.109375" style="753" customWidth="1"/>
    <col min="6920" max="6920" width="20.109375" style="753" customWidth="1"/>
    <col min="6921" max="6921" width="12.5546875" style="753" customWidth="1"/>
    <col min="6922" max="6922" width="8.44140625" style="753" customWidth="1"/>
    <col min="6923" max="6924" width="10.109375" style="753" customWidth="1"/>
    <col min="6925" max="6925" width="11.109375" style="753" customWidth="1"/>
    <col min="6926" max="6926" width="11.5546875" style="753" customWidth="1"/>
    <col min="6927" max="6927" width="10.5546875" style="753" customWidth="1"/>
    <col min="6928" max="6928" width="10.88671875" style="753" customWidth="1"/>
    <col min="6929" max="6929" width="13.88671875" style="753" customWidth="1"/>
    <col min="6930" max="6930" width="1.44140625" style="753" customWidth="1"/>
    <col min="6931" max="6931" width="14" style="753" customWidth="1"/>
    <col min="6932" max="6932" width="11.88671875" style="753" customWidth="1"/>
    <col min="6933" max="6936" width="0" style="753" hidden="1" customWidth="1"/>
    <col min="6937" max="6943" width="8.88671875" style="753" customWidth="1"/>
    <col min="6944" max="7168" width="8.88671875" style="753"/>
    <col min="7169" max="7169" width="0" style="753" hidden="1" customWidth="1"/>
    <col min="7170" max="7170" width="12.6640625" style="753" customWidth="1"/>
    <col min="7171" max="7171" width="18.5546875" style="753" customWidth="1"/>
    <col min="7172" max="7172" width="30" style="753" customWidth="1"/>
    <col min="7173" max="7173" width="4.6640625" style="753" customWidth="1"/>
    <col min="7174" max="7174" width="4.5546875" style="753" customWidth="1"/>
    <col min="7175" max="7175" width="16.109375" style="753" customWidth="1"/>
    <col min="7176" max="7176" width="20.109375" style="753" customWidth="1"/>
    <col min="7177" max="7177" width="12.5546875" style="753" customWidth="1"/>
    <col min="7178" max="7178" width="8.44140625" style="753" customWidth="1"/>
    <col min="7179" max="7180" width="10.109375" style="753" customWidth="1"/>
    <col min="7181" max="7181" width="11.109375" style="753" customWidth="1"/>
    <col min="7182" max="7182" width="11.5546875" style="753" customWidth="1"/>
    <col min="7183" max="7183" width="10.5546875" style="753" customWidth="1"/>
    <col min="7184" max="7184" width="10.88671875" style="753" customWidth="1"/>
    <col min="7185" max="7185" width="13.88671875" style="753" customWidth="1"/>
    <col min="7186" max="7186" width="1.44140625" style="753" customWidth="1"/>
    <col min="7187" max="7187" width="14" style="753" customWidth="1"/>
    <col min="7188" max="7188" width="11.88671875" style="753" customWidth="1"/>
    <col min="7189" max="7192" width="0" style="753" hidden="1" customWidth="1"/>
    <col min="7193" max="7199" width="8.88671875" style="753" customWidth="1"/>
    <col min="7200" max="7424" width="8.88671875" style="753"/>
    <col min="7425" max="7425" width="0" style="753" hidden="1" customWidth="1"/>
    <col min="7426" max="7426" width="12.6640625" style="753" customWidth="1"/>
    <col min="7427" max="7427" width="18.5546875" style="753" customWidth="1"/>
    <col min="7428" max="7428" width="30" style="753" customWidth="1"/>
    <col min="7429" max="7429" width="4.6640625" style="753" customWidth="1"/>
    <col min="7430" max="7430" width="4.5546875" style="753" customWidth="1"/>
    <col min="7431" max="7431" width="16.109375" style="753" customWidth="1"/>
    <col min="7432" max="7432" width="20.109375" style="753" customWidth="1"/>
    <col min="7433" max="7433" width="12.5546875" style="753" customWidth="1"/>
    <col min="7434" max="7434" width="8.44140625" style="753" customWidth="1"/>
    <col min="7435" max="7436" width="10.109375" style="753" customWidth="1"/>
    <col min="7437" max="7437" width="11.109375" style="753" customWidth="1"/>
    <col min="7438" max="7438" width="11.5546875" style="753" customWidth="1"/>
    <col min="7439" max="7439" width="10.5546875" style="753" customWidth="1"/>
    <col min="7440" max="7440" width="10.88671875" style="753" customWidth="1"/>
    <col min="7441" max="7441" width="13.88671875" style="753" customWidth="1"/>
    <col min="7442" max="7442" width="1.44140625" style="753" customWidth="1"/>
    <col min="7443" max="7443" width="14" style="753" customWidth="1"/>
    <col min="7444" max="7444" width="11.88671875" style="753" customWidth="1"/>
    <col min="7445" max="7448" width="0" style="753" hidden="1" customWidth="1"/>
    <col min="7449" max="7455" width="8.88671875" style="753" customWidth="1"/>
    <col min="7456" max="7680" width="8.88671875" style="753"/>
    <col min="7681" max="7681" width="0" style="753" hidden="1" customWidth="1"/>
    <col min="7682" max="7682" width="12.6640625" style="753" customWidth="1"/>
    <col min="7683" max="7683" width="18.5546875" style="753" customWidth="1"/>
    <col min="7684" max="7684" width="30" style="753" customWidth="1"/>
    <col min="7685" max="7685" width="4.6640625" style="753" customWidth="1"/>
    <col min="7686" max="7686" width="4.5546875" style="753" customWidth="1"/>
    <col min="7687" max="7687" width="16.109375" style="753" customWidth="1"/>
    <col min="7688" max="7688" width="20.109375" style="753" customWidth="1"/>
    <col min="7689" max="7689" width="12.5546875" style="753" customWidth="1"/>
    <col min="7690" max="7690" width="8.44140625" style="753" customWidth="1"/>
    <col min="7691" max="7692" width="10.109375" style="753" customWidth="1"/>
    <col min="7693" max="7693" width="11.109375" style="753" customWidth="1"/>
    <col min="7694" max="7694" width="11.5546875" style="753" customWidth="1"/>
    <col min="7695" max="7695" width="10.5546875" style="753" customWidth="1"/>
    <col min="7696" max="7696" width="10.88671875" style="753" customWidth="1"/>
    <col min="7697" max="7697" width="13.88671875" style="753" customWidth="1"/>
    <col min="7698" max="7698" width="1.44140625" style="753" customWidth="1"/>
    <col min="7699" max="7699" width="14" style="753" customWidth="1"/>
    <col min="7700" max="7700" width="11.88671875" style="753" customWidth="1"/>
    <col min="7701" max="7704" width="0" style="753" hidden="1" customWidth="1"/>
    <col min="7705" max="7711" width="8.88671875" style="753" customWidth="1"/>
    <col min="7712" max="7936" width="8.88671875" style="753"/>
    <col min="7937" max="7937" width="0" style="753" hidden="1" customWidth="1"/>
    <col min="7938" max="7938" width="12.6640625" style="753" customWidth="1"/>
    <col min="7939" max="7939" width="18.5546875" style="753" customWidth="1"/>
    <col min="7940" max="7940" width="30" style="753" customWidth="1"/>
    <col min="7941" max="7941" width="4.6640625" style="753" customWidth="1"/>
    <col min="7942" max="7942" width="4.5546875" style="753" customWidth="1"/>
    <col min="7943" max="7943" width="16.109375" style="753" customWidth="1"/>
    <col min="7944" max="7944" width="20.109375" style="753" customWidth="1"/>
    <col min="7945" max="7945" width="12.5546875" style="753" customWidth="1"/>
    <col min="7946" max="7946" width="8.44140625" style="753" customWidth="1"/>
    <col min="7947" max="7948" width="10.109375" style="753" customWidth="1"/>
    <col min="7949" max="7949" width="11.109375" style="753" customWidth="1"/>
    <col min="7950" max="7950" width="11.5546875" style="753" customWidth="1"/>
    <col min="7951" max="7951" width="10.5546875" style="753" customWidth="1"/>
    <col min="7952" max="7952" width="10.88671875" style="753" customWidth="1"/>
    <col min="7953" max="7953" width="13.88671875" style="753" customWidth="1"/>
    <col min="7954" max="7954" width="1.44140625" style="753" customWidth="1"/>
    <col min="7955" max="7955" width="14" style="753" customWidth="1"/>
    <col min="7956" max="7956" width="11.88671875" style="753" customWidth="1"/>
    <col min="7957" max="7960" width="0" style="753" hidden="1" customWidth="1"/>
    <col min="7961" max="7967" width="8.88671875" style="753" customWidth="1"/>
    <col min="7968" max="8192" width="8.88671875" style="753"/>
    <col min="8193" max="8193" width="0" style="753" hidden="1" customWidth="1"/>
    <col min="8194" max="8194" width="12.6640625" style="753" customWidth="1"/>
    <col min="8195" max="8195" width="18.5546875" style="753" customWidth="1"/>
    <col min="8196" max="8196" width="30" style="753" customWidth="1"/>
    <col min="8197" max="8197" width="4.6640625" style="753" customWidth="1"/>
    <col min="8198" max="8198" width="4.5546875" style="753" customWidth="1"/>
    <col min="8199" max="8199" width="16.109375" style="753" customWidth="1"/>
    <col min="8200" max="8200" width="20.109375" style="753" customWidth="1"/>
    <col min="8201" max="8201" width="12.5546875" style="753" customWidth="1"/>
    <col min="8202" max="8202" width="8.44140625" style="753" customWidth="1"/>
    <col min="8203" max="8204" width="10.109375" style="753" customWidth="1"/>
    <col min="8205" max="8205" width="11.109375" style="753" customWidth="1"/>
    <col min="8206" max="8206" width="11.5546875" style="753" customWidth="1"/>
    <col min="8207" max="8207" width="10.5546875" style="753" customWidth="1"/>
    <col min="8208" max="8208" width="10.88671875" style="753" customWidth="1"/>
    <col min="8209" max="8209" width="13.88671875" style="753" customWidth="1"/>
    <col min="8210" max="8210" width="1.44140625" style="753" customWidth="1"/>
    <col min="8211" max="8211" width="14" style="753" customWidth="1"/>
    <col min="8212" max="8212" width="11.88671875" style="753" customWidth="1"/>
    <col min="8213" max="8216" width="0" style="753" hidden="1" customWidth="1"/>
    <col min="8217" max="8223" width="8.88671875" style="753" customWidth="1"/>
    <col min="8224" max="8448" width="8.88671875" style="753"/>
    <col min="8449" max="8449" width="0" style="753" hidden="1" customWidth="1"/>
    <col min="8450" max="8450" width="12.6640625" style="753" customWidth="1"/>
    <col min="8451" max="8451" width="18.5546875" style="753" customWidth="1"/>
    <col min="8452" max="8452" width="30" style="753" customWidth="1"/>
    <col min="8453" max="8453" width="4.6640625" style="753" customWidth="1"/>
    <col min="8454" max="8454" width="4.5546875" style="753" customWidth="1"/>
    <col min="8455" max="8455" width="16.109375" style="753" customWidth="1"/>
    <col min="8456" max="8456" width="20.109375" style="753" customWidth="1"/>
    <col min="8457" max="8457" width="12.5546875" style="753" customWidth="1"/>
    <col min="8458" max="8458" width="8.44140625" style="753" customWidth="1"/>
    <col min="8459" max="8460" width="10.109375" style="753" customWidth="1"/>
    <col min="8461" max="8461" width="11.109375" style="753" customWidth="1"/>
    <col min="8462" max="8462" width="11.5546875" style="753" customWidth="1"/>
    <col min="8463" max="8463" width="10.5546875" style="753" customWidth="1"/>
    <col min="8464" max="8464" width="10.88671875" style="753" customWidth="1"/>
    <col min="8465" max="8465" width="13.88671875" style="753" customWidth="1"/>
    <col min="8466" max="8466" width="1.44140625" style="753" customWidth="1"/>
    <col min="8467" max="8467" width="14" style="753" customWidth="1"/>
    <col min="8468" max="8468" width="11.88671875" style="753" customWidth="1"/>
    <col min="8469" max="8472" width="0" style="753" hidden="1" customWidth="1"/>
    <col min="8473" max="8479" width="8.88671875" style="753" customWidth="1"/>
    <col min="8480" max="8704" width="8.88671875" style="753"/>
    <col min="8705" max="8705" width="0" style="753" hidden="1" customWidth="1"/>
    <col min="8706" max="8706" width="12.6640625" style="753" customWidth="1"/>
    <col min="8707" max="8707" width="18.5546875" style="753" customWidth="1"/>
    <col min="8708" max="8708" width="30" style="753" customWidth="1"/>
    <col min="8709" max="8709" width="4.6640625" style="753" customWidth="1"/>
    <col min="8710" max="8710" width="4.5546875" style="753" customWidth="1"/>
    <col min="8711" max="8711" width="16.109375" style="753" customWidth="1"/>
    <col min="8712" max="8712" width="20.109375" style="753" customWidth="1"/>
    <col min="8713" max="8713" width="12.5546875" style="753" customWidth="1"/>
    <col min="8714" max="8714" width="8.44140625" style="753" customWidth="1"/>
    <col min="8715" max="8716" width="10.109375" style="753" customWidth="1"/>
    <col min="8717" max="8717" width="11.109375" style="753" customWidth="1"/>
    <col min="8718" max="8718" width="11.5546875" style="753" customWidth="1"/>
    <col min="8719" max="8719" width="10.5546875" style="753" customWidth="1"/>
    <col min="8720" max="8720" width="10.88671875" style="753" customWidth="1"/>
    <col min="8721" max="8721" width="13.88671875" style="753" customWidth="1"/>
    <col min="8722" max="8722" width="1.44140625" style="753" customWidth="1"/>
    <col min="8723" max="8723" width="14" style="753" customWidth="1"/>
    <col min="8724" max="8724" width="11.88671875" style="753" customWidth="1"/>
    <col min="8725" max="8728" width="0" style="753" hidden="1" customWidth="1"/>
    <col min="8729" max="8735" width="8.88671875" style="753" customWidth="1"/>
    <col min="8736" max="8960" width="8.88671875" style="753"/>
    <col min="8961" max="8961" width="0" style="753" hidden="1" customWidth="1"/>
    <col min="8962" max="8962" width="12.6640625" style="753" customWidth="1"/>
    <col min="8963" max="8963" width="18.5546875" style="753" customWidth="1"/>
    <col min="8964" max="8964" width="30" style="753" customWidth="1"/>
    <col min="8965" max="8965" width="4.6640625" style="753" customWidth="1"/>
    <col min="8966" max="8966" width="4.5546875" style="753" customWidth="1"/>
    <col min="8967" max="8967" width="16.109375" style="753" customWidth="1"/>
    <col min="8968" max="8968" width="20.109375" style="753" customWidth="1"/>
    <col min="8969" max="8969" width="12.5546875" style="753" customWidth="1"/>
    <col min="8970" max="8970" width="8.44140625" style="753" customWidth="1"/>
    <col min="8971" max="8972" width="10.109375" style="753" customWidth="1"/>
    <col min="8973" max="8973" width="11.109375" style="753" customWidth="1"/>
    <col min="8974" max="8974" width="11.5546875" style="753" customWidth="1"/>
    <col min="8975" max="8975" width="10.5546875" style="753" customWidth="1"/>
    <col min="8976" max="8976" width="10.88671875" style="753" customWidth="1"/>
    <col min="8977" max="8977" width="13.88671875" style="753" customWidth="1"/>
    <col min="8978" max="8978" width="1.44140625" style="753" customWidth="1"/>
    <col min="8979" max="8979" width="14" style="753" customWidth="1"/>
    <col min="8980" max="8980" width="11.88671875" style="753" customWidth="1"/>
    <col min="8981" max="8984" width="0" style="753" hidden="1" customWidth="1"/>
    <col min="8985" max="8991" width="8.88671875" style="753" customWidth="1"/>
    <col min="8992" max="9216" width="8.88671875" style="753"/>
    <col min="9217" max="9217" width="0" style="753" hidden="1" customWidth="1"/>
    <col min="9218" max="9218" width="12.6640625" style="753" customWidth="1"/>
    <col min="9219" max="9219" width="18.5546875" style="753" customWidth="1"/>
    <col min="9220" max="9220" width="30" style="753" customWidth="1"/>
    <col min="9221" max="9221" width="4.6640625" style="753" customWidth="1"/>
    <col min="9222" max="9222" width="4.5546875" style="753" customWidth="1"/>
    <col min="9223" max="9223" width="16.109375" style="753" customWidth="1"/>
    <col min="9224" max="9224" width="20.109375" style="753" customWidth="1"/>
    <col min="9225" max="9225" width="12.5546875" style="753" customWidth="1"/>
    <col min="9226" max="9226" width="8.44140625" style="753" customWidth="1"/>
    <col min="9227" max="9228" width="10.109375" style="753" customWidth="1"/>
    <col min="9229" max="9229" width="11.109375" style="753" customWidth="1"/>
    <col min="9230" max="9230" width="11.5546875" style="753" customWidth="1"/>
    <col min="9231" max="9231" width="10.5546875" style="753" customWidth="1"/>
    <col min="9232" max="9232" width="10.88671875" style="753" customWidth="1"/>
    <col min="9233" max="9233" width="13.88671875" style="753" customWidth="1"/>
    <col min="9234" max="9234" width="1.44140625" style="753" customWidth="1"/>
    <col min="9235" max="9235" width="14" style="753" customWidth="1"/>
    <col min="9236" max="9236" width="11.88671875" style="753" customWidth="1"/>
    <col min="9237" max="9240" width="0" style="753" hidden="1" customWidth="1"/>
    <col min="9241" max="9247" width="8.88671875" style="753" customWidth="1"/>
    <col min="9248" max="9472" width="8.88671875" style="753"/>
    <col min="9473" max="9473" width="0" style="753" hidden="1" customWidth="1"/>
    <col min="9474" max="9474" width="12.6640625" style="753" customWidth="1"/>
    <col min="9475" max="9475" width="18.5546875" style="753" customWidth="1"/>
    <col min="9476" max="9476" width="30" style="753" customWidth="1"/>
    <col min="9477" max="9477" width="4.6640625" style="753" customWidth="1"/>
    <col min="9478" max="9478" width="4.5546875" style="753" customWidth="1"/>
    <col min="9479" max="9479" width="16.109375" style="753" customWidth="1"/>
    <col min="9480" max="9480" width="20.109375" style="753" customWidth="1"/>
    <col min="9481" max="9481" width="12.5546875" style="753" customWidth="1"/>
    <col min="9482" max="9482" width="8.44140625" style="753" customWidth="1"/>
    <col min="9483" max="9484" width="10.109375" style="753" customWidth="1"/>
    <col min="9485" max="9485" width="11.109375" style="753" customWidth="1"/>
    <col min="9486" max="9486" width="11.5546875" style="753" customWidth="1"/>
    <col min="9487" max="9487" width="10.5546875" style="753" customWidth="1"/>
    <col min="9488" max="9488" width="10.88671875" style="753" customWidth="1"/>
    <col min="9489" max="9489" width="13.88671875" style="753" customWidth="1"/>
    <col min="9490" max="9490" width="1.44140625" style="753" customWidth="1"/>
    <col min="9491" max="9491" width="14" style="753" customWidth="1"/>
    <col min="9492" max="9492" width="11.88671875" style="753" customWidth="1"/>
    <col min="9493" max="9496" width="0" style="753" hidden="1" customWidth="1"/>
    <col min="9497" max="9503" width="8.88671875" style="753" customWidth="1"/>
    <col min="9504" max="9728" width="8.88671875" style="753"/>
    <col min="9729" max="9729" width="0" style="753" hidden="1" customWidth="1"/>
    <col min="9730" max="9730" width="12.6640625" style="753" customWidth="1"/>
    <col min="9731" max="9731" width="18.5546875" style="753" customWidth="1"/>
    <col min="9732" max="9732" width="30" style="753" customWidth="1"/>
    <col min="9733" max="9733" width="4.6640625" style="753" customWidth="1"/>
    <col min="9734" max="9734" width="4.5546875" style="753" customWidth="1"/>
    <col min="9735" max="9735" width="16.109375" style="753" customWidth="1"/>
    <col min="9736" max="9736" width="20.109375" style="753" customWidth="1"/>
    <col min="9737" max="9737" width="12.5546875" style="753" customWidth="1"/>
    <col min="9738" max="9738" width="8.44140625" style="753" customWidth="1"/>
    <col min="9739" max="9740" width="10.109375" style="753" customWidth="1"/>
    <col min="9741" max="9741" width="11.109375" style="753" customWidth="1"/>
    <col min="9742" max="9742" width="11.5546875" style="753" customWidth="1"/>
    <col min="9743" max="9743" width="10.5546875" style="753" customWidth="1"/>
    <col min="9744" max="9744" width="10.88671875" style="753" customWidth="1"/>
    <col min="9745" max="9745" width="13.88671875" style="753" customWidth="1"/>
    <col min="9746" max="9746" width="1.44140625" style="753" customWidth="1"/>
    <col min="9747" max="9747" width="14" style="753" customWidth="1"/>
    <col min="9748" max="9748" width="11.88671875" style="753" customWidth="1"/>
    <col min="9749" max="9752" width="0" style="753" hidden="1" customWidth="1"/>
    <col min="9753" max="9759" width="8.88671875" style="753" customWidth="1"/>
    <col min="9760" max="9984" width="8.88671875" style="753"/>
    <col min="9985" max="9985" width="0" style="753" hidden="1" customWidth="1"/>
    <col min="9986" max="9986" width="12.6640625" style="753" customWidth="1"/>
    <col min="9987" max="9987" width="18.5546875" style="753" customWidth="1"/>
    <col min="9988" max="9988" width="30" style="753" customWidth="1"/>
    <col min="9989" max="9989" width="4.6640625" style="753" customWidth="1"/>
    <col min="9990" max="9990" width="4.5546875" style="753" customWidth="1"/>
    <col min="9991" max="9991" width="16.109375" style="753" customWidth="1"/>
    <col min="9992" max="9992" width="20.109375" style="753" customWidth="1"/>
    <col min="9993" max="9993" width="12.5546875" style="753" customWidth="1"/>
    <col min="9994" max="9994" width="8.44140625" style="753" customWidth="1"/>
    <col min="9995" max="9996" width="10.109375" style="753" customWidth="1"/>
    <col min="9997" max="9997" width="11.109375" style="753" customWidth="1"/>
    <col min="9998" max="9998" width="11.5546875" style="753" customWidth="1"/>
    <col min="9999" max="9999" width="10.5546875" style="753" customWidth="1"/>
    <col min="10000" max="10000" width="10.88671875" style="753" customWidth="1"/>
    <col min="10001" max="10001" width="13.88671875" style="753" customWidth="1"/>
    <col min="10002" max="10002" width="1.44140625" style="753" customWidth="1"/>
    <col min="10003" max="10003" width="14" style="753" customWidth="1"/>
    <col min="10004" max="10004" width="11.88671875" style="753" customWidth="1"/>
    <col min="10005" max="10008" width="0" style="753" hidden="1" customWidth="1"/>
    <col min="10009" max="10015" width="8.88671875" style="753" customWidth="1"/>
    <col min="10016" max="10240" width="8.88671875" style="753"/>
    <col min="10241" max="10241" width="0" style="753" hidden="1" customWidth="1"/>
    <col min="10242" max="10242" width="12.6640625" style="753" customWidth="1"/>
    <col min="10243" max="10243" width="18.5546875" style="753" customWidth="1"/>
    <col min="10244" max="10244" width="30" style="753" customWidth="1"/>
    <col min="10245" max="10245" width="4.6640625" style="753" customWidth="1"/>
    <col min="10246" max="10246" width="4.5546875" style="753" customWidth="1"/>
    <col min="10247" max="10247" width="16.109375" style="753" customWidth="1"/>
    <col min="10248" max="10248" width="20.109375" style="753" customWidth="1"/>
    <col min="10249" max="10249" width="12.5546875" style="753" customWidth="1"/>
    <col min="10250" max="10250" width="8.44140625" style="753" customWidth="1"/>
    <col min="10251" max="10252" width="10.109375" style="753" customWidth="1"/>
    <col min="10253" max="10253" width="11.109375" style="753" customWidth="1"/>
    <col min="10254" max="10254" width="11.5546875" style="753" customWidth="1"/>
    <col min="10255" max="10255" width="10.5546875" style="753" customWidth="1"/>
    <col min="10256" max="10256" width="10.88671875" style="753" customWidth="1"/>
    <col min="10257" max="10257" width="13.88671875" style="753" customWidth="1"/>
    <col min="10258" max="10258" width="1.44140625" style="753" customWidth="1"/>
    <col min="10259" max="10259" width="14" style="753" customWidth="1"/>
    <col min="10260" max="10260" width="11.88671875" style="753" customWidth="1"/>
    <col min="10261" max="10264" width="0" style="753" hidden="1" customWidth="1"/>
    <col min="10265" max="10271" width="8.88671875" style="753" customWidth="1"/>
    <col min="10272" max="10496" width="8.88671875" style="753"/>
    <col min="10497" max="10497" width="0" style="753" hidden="1" customWidth="1"/>
    <col min="10498" max="10498" width="12.6640625" style="753" customWidth="1"/>
    <col min="10499" max="10499" width="18.5546875" style="753" customWidth="1"/>
    <col min="10500" max="10500" width="30" style="753" customWidth="1"/>
    <col min="10501" max="10501" width="4.6640625" style="753" customWidth="1"/>
    <col min="10502" max="10502" width="4.5546875" style="753" customWidth="1"/>
    <col min="10503" max="10503" width="16.109375" style="753" customWidth="1"/>
    <col min="10504" max="10504" width="20.109375" style="753" customWidth="1"/>
    <col min="10505" max="10505" width="12.5546875" style="753" customWidth="1"/>
    <col min="10506" max="10506" width="8.44140625" style="753" customWidth="1"/>
    <col min="10507" max="10508" width="10.109375" style="753" customWidth="1"/>
    <col min="10509" max="10509" width="11.109375" style="753" customWidth="1"/>
    <col min="10510" max="10510" width="11.5546875" style="753" customWidth="1"/>
    <col min="10511" max="10511" width="10.5546875" style="753" customWidth="1"/>
    <col min="10512" max="10512" width="10.88671875" style="753" customWidth="1"/>
    <col min="10513" max="10513" width="13.88671875" style="753" customWidth="1"/>
    <col min="10514" max="10514" width="1.44140625" style="753" customWidth="1"/>
    <col min="10515" max="10515" width="14" style="753" customWidth="1"/>
    <col min="10516" max="10516" width="11.88671875" style="753" customWidth="1"/>
    <col min="10517" max="10520" width="0" style="753" hidden="1" customWidth="1"/>
    <col min="10521" max="10527" width="8.88671875" style="753" customWidth="1"/>
    <col min="10528" max="10752" width="8.88671875" style="753"/>
    <col min="10753" max="10753" width="0" style="753" hidden="1" customWidth="1"/>
    <col min="10754" max="10754" width="12.6640625" style="753" customWidth="1"/>
    <col min="10755" max="10755" width="18.5546875" style="753" customWidth="1"/>
    <col min="10756" max="10756" width="30" style="753" customWidth="1"/>
    <col min="10757" max="10757" width="4.6640625" style="753" customWidth="1"/>
    <col min="10758" max="10758" width="4.5546875" style="753" customWidth="1"/>
    <col min="10759" max="10759" width="16.109375" style="753" customWidth="1"/>
    <col min="10760" max="10760" width="20.109375" style="753" customWidth="1"/>
    <col min="10761" max="10761" width="12.5546875" style="753" customWidth="1"/>
    <col min="10762" max="10762" width="8.44140625" style="753" customWidth="1"/>
    <col min="10763" max="10764" width="10.109375" style="753" customWidth="1"/>
    <col min="10765" max="10765" width="11.109375" style="753" customWidth="1"/>
    <col min="10766" max="10766" width="11.5546875" style="753" customWidth="1"/>
    <col min="10767" max="10767" width="10.5546875" style="753" customWidth="1"/>
    <col min="10768" max="10768" width="10.88671875" style="753" customWidth="1"/>
    <col min="10769" max="10769" width="13.88671875" style="753" customWidth="1"/>
    <col min="10770" max="10770" width="1.44140625" style="753" customWidth="1"/>
    <col min="10771" max="10771" width="14" style="753" customWidth="1"/>
    <col min="10772" max="10772" width="11.88671875" style="753" customWidth="1"/>
    <col min="10773" max="10776" width="0" style="753" hidden="1" customWidth="1"/>
    <col min="10777" max="10783" width="8.88671875" style="753" customWidth="1"/>
    <col min="10784" max="11008" width="8.88671875" style="753"/>
    <col min="11009" max="11009" width="0" style="753" hidden="1" customWidth="1"/>
    <col min="11010" max="11010" width="12.6640625" style="753" customWidth="1"/>
    <col min="11011" max="11011" width="18.5546875" style="753" customWidth="1"/>
    <col min="11012" max="11012" width="30" style="753" customWidth="1"/>
    <col min="11013" max="11013" width="4.6640625" style="753" customWidth="1"/>
    <col min="11014" max="11014" width="4.5546875" style="753" customWidth="1"/>
    <col min="11015" max="11015" width="16.109375" style="753" customWidth="1"/>
    <col min="11016" max="11016" width="20.109375" style="753" customWidth="1"/>
    <col min="11017" max="11017" width="12.5546875" style="753" customWidth="1"/>
    <col min="11018" max="11018" width="8.44140625" style="753" customWidth="1"/>
    <col min="11019" max="11020" width="10.109375" style="753" customWidth="1"/>
    <col min="11021" max="11021" width="11.109375" style="753" customWidth="1"/>
    <col min="11022" max="11022" width="11.5546875" style="753" customWidth="1"/>
    <col min="11023" max="11023" width="10.5546875" style="753" customWidth="1"/>
    <col min="11024" max="11024" width="10.88671875" style="753" customWidth="1"/>
    <col min="11025" max="11025" width="13.88671875" style="753" customWidth="1"/>
    <col min="11026" max="11026" width="1.44140625" style="753" customWidth="1"/>
    <col min="11027" max="11027" width="14" style="753" customWidth="1"/>
    <col min="11028" max="11028" width="11.88671875" style="753" customWidth="1"/>
    <col min="11029" max="11032" width="0" style="753" hidden="1" customWidth="1"/>
    <col min="11033" max="11039" width="8.88671875" style="753" customWidth="1"/>
    <col min="11040" max="11264" width="8.88671875" style="753"/>
    <col min="11265" max="11265" width="0" style="753" hidden="1" customWidth="1"/>
    <col min="11266" max="11266" width="12.6640625" style="753" customWidth="1"/>
    <col min="11267" max="11267" width="18.5546875" style="753" customWidth="1"/>
    <col min="11268" max="11268" width="30" style="753" customWidth="1"/>
    <col min="11269" max="11269" width="4.6640625" style="753" customWidth="1"/>
    <col min="11270" max="11270" width="4.5546875" style="753" customWidth="1"/>
    <col min="11271" max="11271" width="16.109375" style="753" customWidth="1"/>
    <col min="11272" max="11272" width="20.109375" style="753" customWidth="1"/>
    <col min="11273" max="11273" width="12.5546875" style="753" customWidth="1"/>
    <col min="11274" max="11274" width="8.44140625" style="753" customWidth="1"/>
    <col min="11275" max="11276" width="10.109375" style="753" customWidth="1"/>
    <col min="11277" max="11277" width="11.109375" style="753" customWidth="1"/>
    <col min="11278" max="11278" width="11.5546875" style="753" customWidth="1"/>
    <col min="11279" max="11279" width="10.5546875" style="753" customWidth="1"/>
    <col min="11280" max="11280" width="10.88671875" style="753" customWidth="1"/>
    <col min="11281" max="11281" width="13.88671875" style="753" customWidth="1"/>
    <col min="11282" max="11282" width="1.44140625" style="753" customWidth="1"/>
    <col min="11283" max="11283" width="14" style="753" customWidth="1"/>
    <col min="11284" max="11284" width="11.88671875" style="753" customWidth="1"/>
    <col min="11285" max="11288" width="0" style="753" hidden="1" customWidth="1"/>
    <col min="11289" max="11295" width="8.88671875" style="753" customWidth="1"/>
    <col min="11296" max="11520" width="8.88671875" style="753"/>
    <col min="11521" max="11521" width="0" style="753" hidden="1" customWidth="1"/>
    <col min="11522" max="11522" width="12.6640625" style="753" customWidth="1"/>
    <col min="11523" max="11523" width="18.5546875" style="753" customWidth="1"/>
    <col min="11524" max="11524" width="30" style="753" customWidth="1"/>
    <col min="11525" max="11525" width="4.6640625" style="753" customWidth="1"/>
    <col min="11526" max="11526" width="4.5546875" style="753" customWidth="1"/>
    <col min="11527" max="11527" width="16.109375" style="753" customWidth="1"/>
    <col min="11528" max="11528" width="20.109375" style="753" customWidth="1"/>
    <col min="11529" max="11529" width="12.5546875" style="753" customWidth="1"/>
    <col min="11530" max="11530" width="8.44140625" style="753" customWidth="1"/>
    <col min="11531" max="11532" width="10.109375" style="753" customWidth="1"/>
    <col min="11533" max="11533" width="11.109375" style="753" customWidth="1"/>
    <col min="11534" max="11534" width="11.5546875" style="753" customWidth="1"/>
    <col min="11535" max="11535" width="10.5546875" style="753" customWidth="1"/>
    <col min="11536" max="11536" width="10.88671875" style="753" customWidth="1"/>
    <col min="11537" max="11537" width="13.88671875" style="753" customWidth="1"/>
    <col min="11538" max="11538" width="1.44140625" style="753" customWidth="1"/>
    <col min="11539" max="11539" width="14" style="753" customWidth="1"/>
    <col min="11540" max="11540" width="11.88671875" style="753" customWidth="1"/>
    <col min="11541" max="11544" width="0" style="753" hidden="1" customWidth="1"/>
    <col min="11545" max="11551" width="8.88671875" style="753" customWidth="1"/>
    <col min="11552" max="11776" width="8.88671875" style="753"/>
    <col min="11777" max="11777" width="0" style="753" hidden="1" customWidth="1"/>
    <col min="11778" max="11778" width="12.6640625" style="753" customWidth="1"/>
    <col min="11779" max="11779" width="18.5546875" style="753" customWidth="1"/>
    <col min="11780" max="11780" width="30" style="753" customWidth="1"/>
    <col min="11781" max="11781" width="4.6640625" style="753" customWidth="1"/>
    <col min="11782" max="11782" width="4.5546875" style="753" customWidth="1"/>
    <col min="11783" max="11783" width="16.109375" style="753" customWidth="1"/>
    <col min="11784" max="11784" width="20.109375" style="753" customWidth="1"/>
    <col min="11785" max="11785" width="12.5546875" style="753" customWidth="1"/>
    <col min="11786" max="11786" width="8.44140625" style="753" customWidth="1"/>
    <col min="11787" max="11788" width="10.109375" style="753" customWidth="1"/>
    <col min="11789" max="11789" width="11.109375" style="753" customWidth="1"/>
    <col min="11790" max="11790" width="11.5546875" style="753" customWidth="1"/>
    <col min="11791" max="11791" width="10.5546875" style="753" customWidth="1"/>
    <col min="11792" max="11792" width="10.88671875" style="753" customWidth="1"/>
    <col min="11793" max="11793" width="13.88671875" style="753" customWidth="1"/>
    <col min="11794" max="11794" width="1.44140625" style="753" customWidth="1"/>
    <col min="11795" max="11795" width="14" style="753" customWidth="1"/>
    <col min="11796" max="11796" width="11.88671875" style="753" customWidth="1"/>
    <col min="11797" max="11800" width="0" style="753" hidden="1" customWidth="1"/>
    <col min="11801" max="11807" width="8.88671875" style="753" customWidth="1"/>
    <col min="11808" max="12032" width="8.88671875" style="753"/>
    <col min="12033" max="12033" width="0" style="753" hidden="1" customWidth="1"/>
    <col min="12034" max="12034" width="12.6640625" style="753" customWidth="1"/>
    <col min="12035" max="12035" width="18.5546875" style="753" customWidth="1"/>
    <col min="12036" max="12036" width="30" style="753" customWidth="1"/>
    <col min="12037" max="12037" width="4.6640625" style="753" customWidth="1"/>
    <col min="12038" max="12038" width="4.5546875" style="753" customWidth="1"/>
    <col min="12039" max="12039" width="16.109375" style="753" customWidth="1"/>
    <col min="12040" max="12040" width="20.109375" style="753" customWidth="1"/>
    <col min="12041" max="12041" width="12.5546875" style="753" customWidth="1"/>
    <col min="12042" max="12042" width="8.44140625" style="753" customWidth="1"/>
    <col min="12043" max="12044" width="10.109375" style="753" customWidth="1"/>
    <col min="12045" max="12045" width="11.109375" style="753" customWidth="1"/>
    <col min="12046" max="12046" width="11.5546875" style="753" customWidth="1"/>
    <col min="12047" max="12047" width="10.5546875" style="753" customWidth="1"/>
    <col min="12048" max="12048" width="10.88671875" style="753" customWidth="1"/>
    <col min="12049" max="12049" width="13.88671875" style="753" customWidth="1"/>
    <col min="12050" max="12050" width="1.44140625" style="753" customWidth="1"/>
    <col min="12051" max="12051" width="14" style="753" customWidth="1"/>
    <col min="12052" max="12052" width="11.88671875" style="753" customWidth="1"/>
    <col min="12053" max="12056" width="0" style="753" hidden="1" customWidth="1"/>
    <col min="12057" max="12063" width="8.88671875" style="753" customWidth="1"/>
    <col min="12064" max="12288" width="8.88671875" style="753"/>
    <col min="12289" max="12289" width="0" style="753" hidden="1" customWidth="1"/>
    <col min="12290" max="12290" width="12.6640625" style="753" customWidth="1"/>
    <col min="12291" max="12291" width="18.5546875" style="753" customWidth="1"/>
    <col min="12292" max="12292" width="30" style="753" customWidth="1"/>
    <col min="12293" max="12293" width="4.6640625" style="753" customWidth="1"/>
    <col min="12294" max="12294" width="4.5546875" style="753" customWidth="1"/>
    <col min="12295" max="12295" width="16.109375" style="753" customWidth="1"/>
    <col min="12296" max="12296" width="20.109375" style="753" customWidth="1"/>
    <col min="12297" max="12297" width="12.5546875" style="753" customWidth="1"/>
    <col min="12298" max="12298" width="8.44140625" style="753" customWidth="1"/>
    <col min="12299" max="12300" width="10.109375" style="753" customWidth="1"/>
    <col min="12301" max="12301" width="11.109375" style="753" customWidth="1"/>
    <col min="12302" max="12302" width="11.5546875" style="753" customWidth="1"/>
    <col min="12303" max="12303" width="10.5546875" style="753" customWidth="1"/>
    <col min="12304" max="12304" width="10.88671875" style="753" customWidth="1"/>
    <col min="12305" max="12305" width="13.88671875" style="753" customWidth="1"/>
    <col min="12306" max="12306" width="1.44140625" style="753" customWidth="1"/>
    <col min="12307" max="12307" width="14" style="753" customWidth="1"/>
    <col min="12308" max="12308" width="11.88671875" style="753" customWidth="1"/>
    <col min="12309" max="12312" width="0" style="753" hidden="1" customWidth="1"/>
    <col min="12313" max="12319" width="8.88671875" style="753" customWidth="1"/>
    <col min="12320" max="12544" width="8.88671875" style="753"/>
    <col min="12545" max="12545" width="0" style="753" hidden="1" customWidth="1"/>
    <col min="12546" max="12546" width="12.6640625" style="753" customWidth="1"/>
    <col min="12547" max="12547" width="18.5546875" style="753" customWidth="1"/>
    <col min="12548" max="12548" width="30" style="753" customWidth="1"/>
    <col min="12549" max="12549" width="4.6640625" style="753" customWidth="1"/>
    <col min="12550" max="12550" width="4.5546875" style="753" customWidth="1"/>
    <col min="12551" max="12551" width="16.109375" style="753" customWidth="1"/>
    <col min="12552" max="12552" width="20.109375" style="753" customWidth="1"/>
    <col min="12553" max="12553" width="12.5546875" style="753" customWidth="1"/>
    <col min="12554" max="12554" width="8.44140625" style="753" customWidth="1"/>
    <col min="12555" max="12556" width="10.109375" style="753" customWidth="1"/>
    <col min="12557" max="12557" width="11.109375" style="753" customWidth="1"/>
    <col min="12558" max="12558" width="11.5546875" style="753" customWidth="1"/>
    <col min="12559" max="12559" width="10.5546875" style="753" customWidth="1"/>
    <col min="12560" max="12560" width="10.88671875" style="753" customWidth="1"/>
    <col min="12561" max="12561" width="13.88671875" style="753" customWidth="1"/>
    <col min="12562" max="12562" width="1.44140625" style="753" customWidth="1"/>
    <col min="12563" max="12563" width="14" style="753" customWidth="1"/>
    <col min="12564" max="12564" width="11.88671875" style="753" customWidth="1"/>
    <col min="12565" max="12568" width="0" style="753" hidden="1" customWidth="1"/>
    <col min="12569" max="12575" width="8.88671875" style="753" customWidth="1"/>
    <col min="12576" max="12800" width="8.88671875" style="753"/>
    <col min="12801" max="12801" width="0" style="753" hidden="1" customWidth="1"/>
    <col min="12802" max="12802" width="12.6640625" style="753" customWidth="1"/>
    <col min="12803" max="12803" width="18.5546875" style="753" customWidth="1"/>
    <col min="12804" max="12804" width="30" style="753" customWidth="1"/>
    <col min="12805" max="12805" width="4.6640625" style="753" customWidth="1"/>
    <col min="12806" max="12806" width="4.5546875" style="753" customWidth="1"/>
    <col min="12807" max="12807" width="16.109375" style="753" customWidth="1"/>
    <col min="12808" max="12808" width="20.109375" style="753" customWidth="1"/>
    <col min="12809" max="12809" width="12.5546875" style="753" customWidth="1"/>
    <col min="12810" max="12810" width="8.44140625" style="753" customWidth="1"/>
    <col min="12811" max="12812" width="10.109375" style="753" customWidth="1"/>
    <col min="12813" max="12813" width="11.109375" style="753" customWidth="1"/>
    <col min="12814" max="12814" width="11.5546875" style="753" customWidth="1"/>
    <col min="12815" max="12815" width="10.5546875" style="753" customWidth="1"/>
    <col min="12816" max="12816" width="10.88671875" style="753" customWidth="1"/>
    <col min="12817" max="12817" width="13.88671875" style="753" customWidth="1"/>
    <col min="12818" max="12818" width="1.44140625" style="753" customWidth="1"/>
    <col min="12819" max="12819" width="14" style="753" customWidth="1"/>
    <col min="12820" max="12820" width="11.88671875" style="753" customWidth="1"/>
    <col min="12821" max="12824" width="0" style="753" hidden="1" customWidth="1"/>
    <col min="12825" max="12831" width="8.88671875" style="753" customWidth="1"/>
    <col min="12832" max="13056" width="8.88671875" style="753"/>
    <col min="13057" max="13057" width="0" style="753" hidden="1" customWidth="1"/>
    <col min="13058" max="13058" width="12.6640625" style="753" customWidth="1"/>
    <col min="13059" max="13059" width="18.5546875" style="753" customWidth="1"/>
    <col min="13060" max="13060" width="30" style="753" customWidth="1"/>
    <col min="13061" max="13061" width="4.6640625" style="753" customWidth="1"/>
    <col min="13062" max="13062" width="4.5546875" style="753" customWidth="1"/>
    <col min="13063" max="13063" width="16.109375" style="753" customWidth="1"/>
    <col min="13064" max="13064" width="20.109375" style="753" customWidth="1"/>
    <col min="13065" max="13065" width="12.5546875" style="753" customWidth="1"/>
    <col min="13066" max="13066" width="8.44140625" style="753" customWidth="1"/>
    <col min="13067" max="13068" width="10.109375" style="753" customWidth="1"/>
    <col min="13069" max="13069" width="11.109375" style="753" customWidth="1"/>
    <col min="13070" max="13070" width="11.5546875" style="753" customWidth="1"/>
    <col min="13071" max="13071" width="10.5546875" style="753" customWidth="1"/>
    <col min="13072" max="13072" width="10.88671875" style="753" customWidth="1"/>
    <col min="13073" max="13073" width="13.88671875" style="753" customWidth="1"/>
    <col min="13074" max="13074" width="1.44140625" style="753" customWidth="1"/>
    <col min="13075" max="13075" width="14" style="753" customWidth="1"/>
    <col min="13076" max="13076" width="11.88671875" style="753" customWidth="1"/>
    <col min="13077" max="13080" width="0" style="753" hidden="1" customWidth="1"/>
    <col min="13081" max="13087" width="8.88671875" style="753" customWidth="1"/>
    <col min="13088" max="13312" width="8.88671875" style="753"/>
    <col min="13313" max="13313" width="0" style="753" hidden="1" customWidth="1"/>
    <col min="13314" max="13314" width="12.6640625" style="753" customWidth="1"/>
    <col min="13315" max="13315" width="18.5546875" style="753" customWidth="1"/>
    <col min="13316" max="13316" width="30" style="753" customWidth="1"/>
    <col min="13317" max="13317" width="4.6640625" style="753" customWidth="1"/>
    <col min="13318" max="13318" width="4.5546875" style="753" customWidth="1"/>
    <col min="13319" max="13319" width="16.109375" style="753" customWidth="1"/>
    <col min="13320" max="13320" width="20.109375" style="753" customWidth="1"/>
    <col min="13321" max="13321" width="12.5546875" style="753" customWidth="1"/>
    <col min="13322" max="13322" width="8.44140625" style="753" customWidth="1"/>
    <col min="13323" max="13324" width="10.109375" style="753" customWidth="1"/>
    <col min="13325" max="13325" width="11.109375" style="753" customWidth="1"/>
    <col min="13326" max="13326" width="11.5546875" style="753" customWidth="1"/>
    <col min="13327" max="13327" width="10.5546875" style="753" customWidth="1"/>
    <col min="13328" max="13328" width="10.88671875" style="753" customWidth="1"/>
    <col min="13329" max="13329" width="13.88671875" style="753" customWidth="1"/>
    <col min="13330" max="13330" width="1.44140625" style="753" customWidth="1"/>
    <col min="13331" max="13331" width="14" style="753" customWidth="1"/>
    <col min="13332" max="13332" width="11.88671875" style="753" customWidth="1"/>
    <col min="13333" max="13336" width="0" style="753" hidden="1" customWidth="1"/>
    <col min="13337" max="13343" width="8.88671875" style="753" customWidth="1"/>
    <col min="13344" max="13568" width="8.88671875" style="753"/>
    <col min="13569" max="13569" width="0" style="753" hidden="1" customWidth="1"/>
    <col min="13570" max="13570" width="12.6640625" style="753" customWidth="1"/>
    <col min="13571" max="13571" width="18.5546875" style="753" customWidth="1"/>
    <col min="13572" max="13572" width="30" style="753" customWidth="1"/>
    <col min="13573" max="13573" width="4.6640625" style="753" customWidth="1"/>
    <col min="13574" max="13574" width="4.5546875" style="753" customWidth="1"/>
    <col min="13575" max="13575" width="16.109375" style="753" customWidth="1"/>
    <col min="13576" max="13576" width="20.109375" style="753" customWidth="1"/>
    <col min="13577" max="13577" width="12.5546875" style="753" customWidth="1"/>
    <col min="13578" max="13578" width="8.44140625" style="753" customWidth="1"/>
    <col min="13579" max="13580" width="10.109375" style="753" customWidth="1"/>
    <col min="13581" max="13581" width="11.109375" style="753" customWidth="1"/>
    <col min="13582" max="13582" width="11.5546875" style="753" customWidth="1"/>
    <col min="13583" max="13583" width="10.5546875" style="753" customWidth="1"/>
    <col min="13584" max="13584" width="10.88671875" style="753" customWidth="1"/>
    <col min="13585" max="13585" width="13.88671875" style="753" customWidth="1"/>
    <col min="13586" max="13586" width="1.44140625" style="753" customWidth="1"/>
    <col min="13587" max="13587" width="14" style="753" customWidth="1"/>
    <col min="13588" max="13588" width="11.88671875" style="753" customWidth="1"/>
    <col min="13589" max="13592" width="0" style="753" hidden="1" customWidth="1"/>
    <col min="13593" max="13599" width="8.88671875" style="753" customWidth="1"/>
    <col min="13600" max="13824" width="8.88671875" style="753"/>
    <col min="13825" max="13825" width="0" style="753" hidden="1" customWidth="1"/>
    <col min="13826" max="13826" width="12.6640625" style="753" customWidth="1"/>
    <col min="13827" max="13827" width="18.5546875" style="753" customWidth="1"/>
    <col min="13828" max="13828" width="30" style="753" customWidth="1"/>
    <col min="13829" max="13829" width="4.6640625" style="753" customWidth="1"/>
    <col min="13830" max="13830" width="4.5546875" style="753" customWidth="1"/>
    <col min="13831" max="13831" width="16.109375" style="753" customWidth="1"/>
    <col min="13832" max="13832" width="20.109375" style="753" customWidth="1"/>
    <col min="13833" max="13833" width="12.5546875" style="753" customWidth="1"/>
    <col min="13834" max="13834" width="8.44140625" style="753" customWidth="1"/>
    <col min="13835" max="13836" width="10.109375" style="753" customWidth="1"/>
    <col min="13837" max="13837" width="11.109375" style="753" customWidth="1"/>
    <col min="13838" max="13838" width="11.5546875" style="753" customWidth="1"/>
    <col min="13839" max="13839" width="10.5546875" style="753" customWidth="1"/>
    <col min="13840" max="13840" width="10.88671875" style="753" customWidth="1"/>
    <col min="13841" max="13841" width="13.88671875" style="753" customWidth="1"/>
    <col min="13842" max="13842" width="1.44140625" style="753" customWidth="1"/>
    <col min="13843" max="13843" width="14" style="753" customWidth="1"/>
    <col min="13844" max="13844" width="11.88671875" style="753" customWidth="1"/>
    <col min="13845" max="13848" width="0" style="753" hidden="1" customWidth="1"/>
    <col min="13849" max="13855" width="8.88671875" style="753" customWidth="1"/>
    <col min="13856" max="14080" width="8.88671875" style="753"/>
    <col min="14081" max="14081" width="0" style="753" hidden="1" customWidth="1"/>
    <col min="14082" max="14082" width="12.6640625" style="753" customWidth="1"/>
    <col min="14083" max="14083" width="18.5546875" style="753" customWidth="1"/>
    <col min="14084" max="14084" width="30" style="753" customWidth="1"/>
    <col min="14085" max="14085" width="4.6640625" style="753" customWidth="1"/>
    <col min="14086" max="14086" width="4.5546875" style="753" customWidth="1"/>
    <col min="14087" max="14087" width="16.109375" style="753" customWidth="1"/>
    <col min="14088" max="14088" width="20.109375" style="753" customWidth="1"/>
    <col min="14089" max="14089" width="12.5546875" style="753" customWidth="1"/>
    <col min="14090" max="14090" width="8.44140625" style="753" customWidth="1"/>
    <col min="14091" max="14092" width="10.109375" style="753" customWidth="1"/>
    <col min="14093" max="14093" width="11.109375" style="753" customWidth="1"/>
    <col min="14094" max="14094" width="11.5546875" style="753" customWidth="1"/>
    <col min="14095" max="14095" width="10.5546875" style="753" customWidth="1"/>
    <col min="14096" max="14096" width="10.88671875" style="753" customWidth="1"/>
    <col min="14097" max="14097" width="13.88671875" style="753" customWidth="1"/>
    <col min="14098" max="14098" width="1.44140625" style="753" customWidth="1"/>
    <col min="14099" max="14099" width="14" style="753" customWidth="1"/>
    <col min="14100" max="14100" width="11.88671875" style="753" customWidth="1"/>
    <col min="14101" max="14104" width="0" style="753" hidden="1" customWidth="1"/>
    <col min="14105" max="14111" width="8.88671875" style="753" customWidth="1"/>
    <col min="14112" max="14336" width="8.88671875" style="753"/>
    <col min="14337" max="14337" width="0" style="753" hidden="1" customWidth="1"/>
    <col min="14338" max="14338" width="12.6640625" style="753" customWidth="1"/>
    <col min="14339" max="14339" width="18.5546875" style="753" customWidth="1"/>
    <col min="14340" max="14340" width="30" style="753" customWidth="1"/>
    <col min="14341" max="14341" width="4.6640625" style="753" customWidth="1"/>
    <col min="14342" max="14342" width="4.5546875" style="753" customWidth="1"/>
    <col min="14343" max="14343" width="16.109375" style="753" customWidth="1"/>
    <col min="14344" max="14344" width="20.109375" style="753" customWidth="1"/>
    <col min="14345" max="14345" width="12.5546875" style="753" customWidth="1"/>
    <col min="14346" max="14346" width="8.44140625" style="753" customWidth="1"/>
    <col min="14347" max="14348" width="10.109375" style="753" customWidth="1"/>
    <col min="14349" max="14349" width="11.109375" style="753" customWidth="1"/>
    <col min="14350" max="14350" width="11.5546875" style="753" customWidth="1"/>
    <col min="14351" max="14351" width="10.5546875" style="753" customWidth="1"/>
    <col min="14352" max="14352" width="10.88671875" style="753" customWidth="1"/>
    <col min="14353" max="14353" width="13.88671875" style="753" customWidth="1"/>
    <col min="14354" max="14354" width="1.44140625" style="753" customWidth="1"/>
    <col min="14355" max="14355" width="14" style="753" customWidth="1"/>
    <col min="14356" max="14356" width="11.88671875" style="753" customWidth="1"/>
    <col min="14357" max="14360" width="0" style="753" hidden="1" customWidth="1"/>
    <col min="14361" max="14367" width="8.88671875" style="753" customWidth="1"/>
    <col min="14368" max="14592" width="8.88671875" style="753"/>
    <col min="14593" max="14593" width="0" style="753" hidden="1" customWidth="1"/>
    <col min="14594" max="14594" width="12.6640625" style="753" customWidth="1"/>
    <col min="14595" max="14595" width="18.5546875" style="753" customWidth="1"/>
    <col min="14596" max="14596" width="30" style="753" customWidth="1"/>
    <col min="14597" max="14597" width="4.6640625" style="753" customWidth="1"/>
    <col min="14598" max="14598" width="4.5546875" style="753" customWidth="1"/>
    <col min="14599" max="14599" width="16.109375" style="753" customWidth="1"/>
    <col min="14600" max="14600" width="20.109375" style="753" customWidth="1"/>
    <col min="14601" max="14601" width="12.5546875" style="753" customWidth="1"/>
    <col min="14602" max="14602" width="8.44140625" style="753" customWidth="1"/>
    <col min="14603" max="14604" width="10.109375" style="753" customWidth="1"/>
    <col min="14605" max="14605" width="11.109375" style="753" customWidth="1"/>
    <col min="14606" max="14606" width="11.5546875" style="753" customWidth="1"/>
    <col min="14607" max="14607" width="10.5546875" style="753" customWidth="1"/>
    <col min="14608" max="14608" width="10.88671875" style="753" customWidth="1"/>
    <col min="14609" max="14609" width="13.88671875" style="753" customWidth="1"/>
    <col min="14610" max="14610" width="1.44140625" style="753" customWidth="1"/>
    <col min="14611" max="14611" width="14" style="753" customWidth="1"/>
    <col min="14612" max="14612" width="11.88671875" style="753" customWidth="1"/>
    <col min="14613" max="14616" width="0" style="753" hidden="1" customWidth="1"/>
    <col min="14617" max="14623" width="8.88671875" style="753" customWidth="1"/>
    <col min="14624" max="14848" width="8.88671875" style="753"/>
    <col min="14849" max="14849" width="0" style="753" hidden="1" customWidth="1"/>
    <col min="14850" max="14850" width="12.6640625" style="753" customWidth="1"/>
    <col min="14851" max="14851" width="18.5546875" style="753" customWidth="1"/>
    <col min="14852" max="14852" width="30" style="753" customWidth="1"/>
    <col min="14853" max="14853" width="4.6640625" style="753" customWidth="1"/>
    <col min="14854" max="14854" width="4.5546875" style="753" customWidth="1"/>
    <col min="14855" max="14855" width="16.109375" style="753" customWidth="1"/>
    <col min="14856" max="14856" width="20.109375" style="753" customWidth="1"/>
    <col min="14857" max="14857" width="12.5546875" style="753" customWidth="1"/>
    <col min="14858" max="14858" width="8.44140625" style="753" customWidth="1"/>
    <col min="14859" max="14860" width="10.109375" style="753" customWidth="1"/>
    <col min="14861" max="14861" width="11.109375" style="753" customWidth="1"/>
    <col min="14862" max="14862" width="11.5546875" style="753" customWidth="1"/>
    <col min="14863" max="14863" width="10.5546875" style="753" customWidth="1"/>
    <col min="14864" max="14864" width="10.88671875" style="753" customWidth="1"/>
    <col min="14865" max="14865" width="13.88671875" style="753" customWidth="1"/>
    <col min="14866" max="14866" width="1.44140625" style="753" customWidth="1"/>
    <col min="14867" max="14867" width="14" style="753" customWidth="1"/>
    <col min="14868" max="14868" width="11.88671875" style="753" customWidth="1"/>
    <col min="14869" max="14872" width="0" style="753" hidden="1" customWidth="1"/>
    <col min="14873" max="14879" width="8.88671875" style="753" customWidth="1"/>
    <col min="14880" max="15104" width="8.88671875" style="753"/>
    <col min="15105" max="15105" width="0" style="753" hidden="1" customWidth="1"/>
    <col min="15106" max="15106" width="12.6640625" style="753" customWidth="1"/>
    <col min="15107" max="15107" width="18.5546875" style="753" customWidth="1"/>
    <col min="15108" max="15108" width="30" style="753" customWidth="1"/>
    <col min="15109" max="15109" width="4.6640625" style="753" customWidth="1"/>
    <col min="15110" max="15110" width="4.5546875" style="753" customWidth="1"/>
    <col min="15111" max="15111" width="16.109375" style="753" customWidth="1"/>
    <col min="15112" max="15112" width="20.109375" style="753" customWidth="1"/>
    <col min="15113" max="15113" width="12.5546875" style="753" customWidth="1"/>
    <col min="15114" max="15114" width="8.44140625" style="753" customWidth="1"/>
    <col min="15115" max="15116" width="10.109375" style="753" customWidth="1"/>
    <col min="15117" max="15117" width="11.109375" style="753" customWidth="1"/>
    <col min="15118" max="15118" width="11.5546875" style="753" customWidth="1"/>
    <col min="15119" max="15119" width="10.5546875" style="753" customWidth="1"/>
    <col min="15120" max="15120" width="10.88671875" style="753" customWidth="1"/>
    <col min="15121" max="15121" width="13.88671875" style="753" customWidth="1"/>
    <col min="15122" max="15122" width="1.44140625" style="753" customWidth="1"/>
    <col min="15123" max="15123" width="14" style="753" customWidth="1"/>
    <col min="15124" max="15124" width="11.88671875" style="753" customWidth="1"/>
    <col min="15125" max="15128" width="0" style="753" hidden="1" customWidth="1"/>
    <col min="15129" max="15135" width="8.88671875" style="753" customWidth="1"/>
    <col min="15136" max="15360" width="8.88671875" style="753"/>
    <col min="15361" max="15361" width="0" style="753" hidden="1" customWidth="1"/>
    <col min="15362" max="15362" width="12.6640625" style="753" customWidth="1"/>
    <col min="15363" max="15363" width="18.5546875" style="753" customWidth="1"/>
    <col min="15364" max="15364" width="30" style="753" customWidth="1"/>
    <col min="15365" max="15365" width="4.6640625" style="753" customWidth="1"/>
    <col min="15366" max="15366" width="4.5546875" style="753" customWidth="1"/>
    <col min="15367" max="15367" width="16.109375" style="753" customWidth="1"/>
    <col min="15368" max="15368" width="20.109375" style="753" customWidth="1"/>
    <col min="15369" max="15369" width="12.5546875" style="753" customWidth="1"/>
    <col min="15370" max="15370" width="8.44140625" style="753" customWidth="1"/>
    <col min="15371" max="15372" width="10.109375" style="753" customWidth="1"/>
    <col min="15373" max="15373" width="11.109375" style="753" customWidth="1"/>
    <col min="15374" max="15374" width="11.5546875" style="753" customWidth="1"/>
    <col min="15375" max="15375" width="10.5546875" style="753" customWidth="1"/>
    <col min="15376" max="15376" width="10.88671875" style="753" customWidth="1"/>
    <col min="15377" max="15377" width="13.88671875" style="753" customWidth="1"/>
    <col min="15378" max="15378" width="1.44140625" style="753" customWidth="1"/>
    <col min="15379" max="15379" width="14" style="753" customWidth="1"/>
    <col min="15380" max="15380" width="11.88671875" style="753" customWidth="1"/>
    <col min="15381" max="15384" width="0" style="753" hidden="1" customWidth="1"/>
    <col min="15385" max="15391" width="8.88671875" style="753" customWidth="1"/>
    <col min="15392" max="15616" width="8.88671875" style="753"/>
    <col min="15617" max="15617" width="0" style="753" hidden="1" customWidth="1"/>
    <col min="15618" max="15618" width="12.6640625" style="753" customWidth="1"/>
    <col min="15619" max="15619" width="18.5546875" style="753" customWidth="1"/>
    <col min="15620" max="15620" width="30" style="753" customWidth="1"/>
    <col min="15621" max="15621" width="4.6640625" style="753" customWidth="1"/>
    <col min="15622" max="15622" width="4.5546875" style="753" customWidth="1"/>
    <col min="15623" max="15623" width="16.109375" style="753" customWidth="1"/>
    <col min="15624" max="15624" width="20.109375" style="753" customWidth="1"/>
    <col min="15625" max="15625" width="12.5546875" style="753" customWidth="1"/>
    <col min="15626" max="15626" width="8.44140625" style="753" customWidth="1"/>
    <col min="15627" max="15628" width="10.109375" style="753" customWidth="1"/>
    <col min="15629" max="15629" width="11.109375" style="753" customWidth="1"/>
    <col min="15630" max="15630" width="11.5546875" style="753" customWidth="1"/>
    <col min="15631" max="15631" width="10.5546875" style="753" customWidth="1"/>
    <col min="15632" max="15632" width="10.88671875" style="753" customWidth="1"/>
    <col min="15633" max="15633" width="13.88671875" style="753" customWidth="1"/>
    <col min="15634" max="15634" width="1.44140625" style="753" customWidth="1"/>
    <col min="15635" max="15635" width="14" style="753" customWidth="1"/>
    <col min="15636" max="15636" width="11.88671875" style="753" customWidth="1"/>
    <col min="15637" max="15640" width="0" style="753" hidden="1" customWidth="1"/>
    <col min="15641" max="15647" width="8.88671875" style="753" customWidth="1"/>
    <col min="15648" max="15872" width="8.88671875" style="753"/>
    <col min="15873" max="15873" width="0" style="753" hidden="1" customWidth="1"/>
    <col min="15874" max="15874" width="12.6640625" style="753" customWidth="1"/>
    <col min="15875" max="15875" width="18.5546875" style="753" customWidth="1"/>
    <col min="15876" max="15876" width="30" style="753" customWidth="1"/>
    <col min="15877" max="15877" width="4.6640625" style="753" customWidth="1"/>
    <col min="15878" max="15878" width="4.5546875" style="753" customWidth="1"/>
    <col min="15879" max="15879" width="16.109375" style="753" customWidth="1"/>
    <col min="15880" max="15880" width="20.109375" style="753" customWidth="1"/>
    <col min="15881" max="15881" width="12.5546875" style="753" customWidth="1"/>
    <col min="15882" max="15882" width="8.44140625" style="753" customWidth="1"/>
    <col min="15883" max="15884" width="10.109375" style="753" customWidth="1"/>
    <col min="15885" max="15885" width="11.109375" style="753" customWidth="1"/>
    <col min="15886" max="15886" width="11.5546875" style="753" customWidth="1"/>
    <col min="15887" max="15887" width="10.5546875" style="753" customWidth="1"/>
    <col min="15888" max="15888" width="10.88671875" style="753" customWidth="1"/>
    <col min="15889" max="15889" width="13.88671875" style="753" customWidth="1"/>
    <col min="15890" max="15890" width="1.44140625" style="753" customWidth="1"/>
    <col min="15891" max="15891" width="14" style="753" customWidth="1"/>
    <col min="15892" max="15892" width="11.88671875" style="753" customWidth="1"/>
    <col min="15893" max="15896" width="0" style="753" hidden="1" customWidth="1"/>
    <col min="15897" max="15903" width="8.88671875" style="753" customWidth="1"/>
    <col min="15904" max="16128" width="8.88671875" style="753"/>
    <col min="16129" max="16129" width="0" style="753" hidden="1" customWidth="1"/>
    <col min="16130" max="16130" width="12.6640625" style="753" customWidth="1"/>
    <col min="16131" max="16131" width="18.5546875" style="753" customWidth="1"/>
    <col min="16132" max="16132" width="30" style="753" customWidth="1"/>
    <col min="16133" max="16133" width="4.6640625" style="753" customWidth="1"/>
    <col min="16134" max="16134" width="4.5546875" style="753" customWidth="1"/>
    <col min="16135" max="16135" width="16.109375" style="753" customWidth="1"/>
    <col min="16136" max="16136" width="20.109375" style="753" customWidth="1"/>
    <col min="16137" max="16137" width="12.5546875" style="753" customWidth="1"/>
    <col min="16138" max="16138" width="8.44140625" style="753" customWidth="1"/>
    <col min="16139" max="16140" width="10.109375" style="753" customWidth="1"/>
    <col min="16141" max="16141" width="11.109375" style="753" customWidth="1"/>
    <col min="16142" max="16142" width="11.5546875" style="753" customWidth="1"/>
    <col min="16143" max="16143" width="10.5546875" style="753" customWidth="1"/>
    <col min="16144" max="16144" width="10.88671875" style="753" customWidth="1"/>
    <col min="16145" max="16145" width="13.88671875" style="753" customWidth="1"/>
    <col min="16146" max="16146" width="1.44140625" style="753" customWidth="1"/>
    <col min="16147" max="16147" width="14" style="753" customWidth="1"/>
    <col min="16148" max="16148" width="11.88671875" style="753" customWidth="1"/>
    <col min="16149" max="16152" width="0" style="753" hidden="1" customWidth="1"/>
    <col min="16153" max="16159" width="8.88671875" style="753" customWidth="1"/>
    <col min="16160" max="16384" width="8.88671875" style="753"/>
  </cols>
  <sheetData>
    <row r="1" spans="1:24" s="739" customFormat="1" x14ac:dyDescent="0.25">
      <c r="B1" s="740"/>
      <c r="D1" s="741"/>
      <c r="E1" s="742"/>
      <c r="F1" s="740"/>
      <c r="I1" s="741"/>
      <c r="J1" s="741"/>
      <c r="M1" s="741"/>
      <c r="N1" s="741"/>
      <c r="O1" s="741"/>
      <c r="T1" s="743" t="s">
        <v>1778</v>
      </c>
    </row>
    <row r="2" spans="1:24" s="739" customFormat="1" x14ac:dyDescent="0.25">
      <c r="B2" s="740"/>
      <c r="D2" s="741"/>
      <c r="E2" s="742"/>
      <c r="F2" s="740"/>
      <c r="I2" s="741"/>
      <c r="J2" s="741"/>
      <c r="M2" s="741"/>
      <c r="N2" s="741"/>
      <c r="O2" s="741"/>
      <c r="T2" s="743" t="s">
        <v>1779</v>
      </c>
    </row>
    <row r="3" spans="1:24" s="739" customFormat="1" x14ac:dyDescent="0.25">
      <c r="B3" s="740"/>
      <c r="D3" s="741"/>
      <c r="E3" s="742"/>
      <c r="F3" s="740"/>
      <c r="I3" s="741"/>
      <c r="J3" s="741"/>
      <c r="M3" s="741"/>
      <c r="N3" s="741"/>
      <c r="O3" s="741"/>
      <c r="T3" s="744" t="s">
        <v>1780</v>
      </c>
    </row>
    <row r="4" spans="1:24" s="739" customFormat="1" ht="5.35" customHeight="1" x14ac:dyDescent="0.25">
      <c r="B4" s="740"/>
      <c r="D4" s="741"/>
      <c r="E4" s="742"/>
      <c r="F4" s="740"/>
      <c r="I4" s="741"/>
      <c r="J4" s="741"/>
      <c r="M4" s="741"/>
      <c r="N4" s="741"/>
      <c r="O4" s="741"/>
      <c r="T4" s="744"/>
    </row>
    <row r="5" spans="1:24" s="739" customFormat="1" ht="15.65" x14ac:dyDescent="0.3">
      <c r="B5" s="745"/>
      <c r="C5" s="746"/>
      <c r="D5" s="747"/>
      <c r="E5" s="748"/>
      <c r="F5" s="740"/>
      <c r="I5" s="741"/>
      <c r="J5" s="741"/>
      <c r="M5" s="741"/>
      <c r="N5" s="741"/>
      <c r="O5" s="741"/>
      <c r="P5" s="741"/>
      <c r="T5" s="749" t="s">
        <v>1698</v>
      </c>
      <c r="X5" s="741"/>
    </row>
    <row r="6" spans="1:24" s="739" customFormat="1" ht="15.65" x14ac:dyDescent="0.3">
      <c r="B6" s="746"/>
      <c r="C6" s="746"/>
      <c r="D6" s="747"/>
      <c r="E6" s="748"/>
      <c r="F6" s="745"/>
      <c r="G6" s="746"/>
      <c r="H6" s="746"/>
      <c r="I6" s="741"/>
      <c r="J6" s="746"/>
      <c r="M6" s="747"/>
      <c r="N6" s="747"/>
      <c r="O6" s="747"/>
      <c r="P6" s="741"/>
      <c r="S6" s="743" t="s">
        <v>1781</v>
      </c>
      <c r="T6" s="750" t="s">
        <v>1782</v>
      </c>
      <c r="X6" s="746"/>
    </row>
    <row r="7" spans="1:24" s="739" customFormat="1" ht="30.05" customHeight="1" x14ac:dyDescent="0.3">
      <c r="B7" s="1131" t="s">
        <v>1783</v>
      </c>
      <c r="C7" s="1131"/>
      <c r="D7" s="1131"/>
      <c r="E7" s="1131"/>
      <c r="F7" s="1131"/>
      <c r="G7" s="1131"/>
      <c r="H7" s="1131"/>
      <c r="I7" s="1131"/>
      <c r="J7" s="1131"/>
      <c r="K7" s="1131"/>
      <c r="L7" s="1131"/>
      <c r="M7" s="1131"/>
      <c r="N7" s="1131"/>
      <c r="O7" s="1131"/>
      <c r="P7" s="1131"/>
      <c r="Q7" s="1131"/>
      <c r="S7" s="743" t="s">
        <v>1703</v>
      </c>
      <c r="T7" s="751"/>
      <c r="X7" s="752"/>
    </row>
    <row r="8" spans="1:24" ht="11.3" customHeight="1" x14ac:dyDescent="0.3">
      <c r="B8" s="754"/>
      <c r="C8" s="755"/>
      <c r="D8" s="755" t="s">
        <v>1704</v>
      </c>
      <c r="E8" s="756"/>
      <c r="F8" s="757"/>
      <c r="G8" s="754"/>
      <c r="H8" s="754"/>
      <c r="I8" s="758"/>
      <c r="J8" s="758"/>
      <c r="K8" s="754"/>
      <c r="L8" s="754"/>
      <c r="M8" s="758"/>
      <c r="N8" s="758"/>
      <c r="O8" s="758"/>
      <c r="P8" s="758"/>
      <c r="Q8" s="754"/>
      <c r="R8" s="753"/>
      <c r="S8" s="753"/>
      <c r="T8" s="753"/>
      <c r="X8" s="759"/>
    </row>
    <row r="9" spans="1:24" s="739" customFormat="1" ht="6.75" customHeight="1" x14ac:dyDescent="0.3">
      <c r="A9" s="760"/>
      <c r="B9" s="761"/>
      <c r="C9" s="760"/>
      <c r="D9" s="762"/>
      <c r="E9" s="763"/>
      <c r="F9" s="764"/>
      <c r="G9" s="765"/>
      <c r="H9" s="765"/>
      <c r="I9" s="741"/>
      <c r="J9" s="741"/>
      <c r="M9" s="741"/>
      <c r="N9" s="741"/>
      <c r="O9" s="741"/>
      <c r="P9" s="741"/>
      <c r="X9" s="741"/>
    </row>
    <row r="10" spans="1:24" s="739" customFormat="1" ht="15.65" x14ac:dyDescent="0.3">
      <c r="B10" s="766" t="s">
        <v>1784</v>
      </c>
      <c r="C10" s="766"/>
      <c r="D10" s="762"/>
      <c r="E10" s="763"/>
      <c r="F10" s="767"/>
      <c r="G10" s="768"/>
      <c r="H10" s="768"/>
      <c r="J10" s="741"/>
      <c r="M10" s="741"/>
      <c r="N10" s="741"/>
      <c r="O10" s="741"/>
      <c r="P10" s="769"/>
      <c r="Q10" s="770" t="s">
        <v>1785</v>
      </c>
      <c r="X10" s="741"/>
    </row>
    <row r="11" spans="1:24" s="739" customFormat="1" ht="5.95" customHeight="1" x14ac:dyDescent="0.3">
      <c r="A11" s="766"/>
      <c r="B11" s="771"/>
      <c r="C11" s="766"/>
      <c r="D11" s="762"/>
      <c r="E11" s="763"/>
      <c r="F11" s="767"/>
      <c r="G11" s="768"/>
      <c r="H11" s="768"/>
      <c r="J11" s="741"/>
      <c r="M11" s="741"/>
      <c r="N11" s="741"/>
      <c r="O11" s="741"/>
      <c r="P11" s="769"/>
      <c r="X11" s="741"/>
    </row>
    <row r="12" spans="1:24" s="739" customFormat="1" ht="15.65" x14ac:dyDescent="0.3">
      <c r="B12" s="766" t="s">
        <v>1786</v>
      </c>
      <c r="C12" s="760"/>
      <c r="D12" s="772"/>
      <c r="E12" s="773"/>
      <c r="F12" s="740"/>
      <c r="J12" s="741"/>
      <c r="M12" s="741"/>
      <c r="N12" s="741"/>
      <c r="O12" s="741"/>
      <c r="P12" s="740"/>
      <c r="Q12" s="761" t="s">
        <v>1787</v>
      </c>
      <c r="S12" s="774" t="s">
        <v>1646</v>
      </c>
      <c r="T12" s="775"/>
      <c r="X12" s="741"/>
    </row>
    <row r="13" spans="1:24" ht="10.5" customHeight="1" x14ac:dyDescent="0.3">
      <c r="A13" s="776"/>
      <c r="B13" s="777"/>
      <c r="C13" s="778"/>
      <c r="D13" s="779"/>
      <c r="E13" s="780"/>
      <c r="G13" s="753"/>
      <c r="H13" s="753"/>
      <c r="K13" s="753"/>
      <c r="Q13" s="753"/>
      <c r="R13" s="753"/>
      <c r="S13" s="783" t="s">
        <v>129</v>
      </c>
      <c r="T13" s="753"/>
      <c r="X13" s="782"/>
    </row>
    <row r="14" spans="1:24" s="739" customFormat="1" ht="15.65" x14ac:dyDescent="0.3">
      <c r="A14" s="766"/>
      <c r="B14" s="771"/>
      <c r="C14" s="760"/>
      <c r="D14" s="772"/>
      <c r="E14" s="765"/>
      <c r="F14" s="764"/>
      <c r="G14" s="765"/>
      <c r="H14" s="765"/>
      <c r="I14" s="784"/>
      <c r="J14" s="784"/>
      <c r="K14" s="765"/>
      <c r="L14" s="765"/>
      <c r="M14" s="784"/>
      <c r="N14" s="784"/>
      <c r="O14" s="784"/>
      <c r="P14" s="765"/>
      <c r="S14" s="767"/>
      <c r="X14" s="741"/>
    </row>
    <row r="15" spans="1:24" s="739" customFormat="1" ht="15.85" customHeight="1" x14ac:dyDescent="0.3">
      <c r="A15" s="766"/>
      <c r="B15" s="771"/>
      <c r="C15" s="760"/>
      <c r="D15" s="785" t="s">
        <v>1788</v>
      </c>
      <c r="E15" s="1132" t="s">
        <v>1789</v>
      </c>
      <c r="F15" s="1133"/>
      <c r="G15" s="1133"/>
      <c r="H15" s="1133"/>
      <c r="I15" s="1133"/>
      <c r="J15" s="1133"/>
      <c r="K15" s="1133"/>
      <c r="L15" s="1133"/>
      <c r="M15" s="1134"/>
      <c r="N15" s="785" t="s">
        <v>1790</v>
      </c>
      <c r="O15" s="786"/>
      <c r="P15" s="765"/>
      <c r="Q15" s="775"/>
      <c r="S15" s="787" t="s">
        <v>922</v>
      </c>
      <c r="T15" s="775"/>
      <c r="X15" s="741"/>
    </row>
    <row r="16" spans="1:24" ht="16.899999999999999" x14ac:dyDescent="0.3">
      <c r="A16" s="776"/>
      <c r="B16" s="777"/>
      <c r="C16" s="788" t="s">
        <v>1791</v>
      </c>
      <c r="D16" s="789">
        <v>1</v>
      </c>
      <c r="E16" s="1135">
        <v>44896</v>
      </c>
      <c r="F16" s="1136"/>
      <c r="G16" s="1136"/>
      <c r="H16" s="1136"/>
      <c r="I16" s="1136"/>
      <c r="J16" s="1136"/>
      <c r="K16" s="1136"/>
      <c r="L16" s="1136"/>
      <c r="M16" s="1137"/>
      <c r="N16" s="789">
        <v>2023</v>
      </c>
      <c r="O16" s="790"/>
      <c r="P16" s="791"/>
      <c r="Q16" s="783" t="s">
        <v>1727</v>
      </c>
      <c r="R16" s="753"/>
      <c r="S16" s="783" t="s">
        <v>1728</v>
      </c>
      <c r="T16" s="753"/>
      <c r="X16" s="782"/>
    </row>
    <row r="17" spans="1:27" s="739" customFormat="1" ht="15.65" x14ac:dyDescent="0.3">
      <c r="A17" s="766"/>
      <c r="B17" s="771"/>
      <c r="C17" s="760"/>
      <c r="D17" s="792"/>
      <c r="E17" s="793"/>
      <c r="F17" s="793"/>
      <c r="G17" s="793"/>
      <c r="H17" s="793"/>
      <c r="I17" s="793"/>
      <c r="J17" s="793"/>
      <c r="K17" s="793"/>
      <c r="L17" s="793"/>
      <c r="M17" s="794"/>
      <c r="N17" s="794"/>
      <c r="O17" s="794"/>
      <c r="P17" s="793"/>
      <c r="Q17" s="761" t="s">
        <v>1792</v>
      </c>
      <c r="S17" s="767"/>
      <c r="X17" s="741"/>
    </row>
    <row r="18" spans="1:27" s="739" customFormat="1" x14ac:dyDescent="0.25">
      <c r="B18" s="795"/>
      <c r="D18" s="741"/>
      <c r="E18" s="742"/>
      <c r="F18" s="795"/>
      <c r="G18" s="796"/>
      <c r="H18" s="796"/>
      <c r="I18" s="741"/>
      <c r="J18" s="741"/>
      <c r="M18" s="741"/>
      <c r="N18" s="741"/>
      <c r="O18" s="741"/>
      <c r="P18" s="741"/>
      <c r="X18" s="741"/>
    </row>
    <row r="19" spans="1:27" s="797" customFormat="1" ht="14.25" customHeight="1" x14ac:dyDescent="0.3">
      <c r="B19" s="1138" t="s">
        <v>1793</v>
      </c>
      <c r="C19" s="1138" t="s">
        <v>1794</v>
      </c>
      <c r="D19" s="1138" t="s">
        <v>1034</v>
      </c>
      <c r="E19" s="1141" t="s">
        <v>1059</v>
      </c>
      <c r="F19" s="1142"/>
      <c r="G19" s="1147" t="s">
        <v>1714</v>
      </c>
      <c r="H19" s="1147" t="s">
        <v>129</v>
      </c>
      <c r="I19" s="1147" t="s">
        <v>1795</v>
      </c>
      <c r="J19" s="1138" t="s">
        <v>1796</v>
      </c>
      <c r="K19" s="798"/>
      <c r="L19" s="798"/>
      <c r="M19" s="1154" t="s">
        <v>1797</v>
      </c>
      <c r="N19" s="1154"/>
      <c r="O19" s="1154"/>
      <c r="P19" s="1154"/>
      <c r="Q19" s="1154"/>
      <c r="R19" s="1154"/>
      <c r="S19" s="1157"/>
      <c r="T19" s="1138" t="s">
        <v>1798</v>
      </c>
      <c r="U19" s="1150" t="s">
        <v>1799</v>
      </c>
      <c r="V19" s="1158" t="s">
        <v>1800</v>
      </c>
      <c r="W19" s="1159" t="s">
        <v>1801</v>
      </c>
      <c r="X19" s="1150" t="s">
        <v>1802</v>
      </c>
    </row>
    <row r="20" spans="1:27" s="799" customFormat="1" x14ac:dyDescent="0.3">
      <c r="B20" s="1139"/>
      <c r="C20" s="1139"/>
      <c r="D20" s="1139"/>
      <c r="E20" s="1143"/>
      <c r="F20" s="1144"/>
      <c r="G20" s="1147"/>
      <c r="H20" s="1147"/>
      <c r="I20" s="1147"/>
      <c r="J20" s="1139"/>
      <c r="K20" s="1151" t="s">
        <v>1803</v>
      </c>
      <c r="L20" s="1152"/>
      <c r="M20" s="1138" t="s">
        <v>1804</v>
      </c>
      <c r="N20" s="1153" t="s">
        <v>134</v>
      </c>
      <c r="O20" s="1154"/>
      <c r="P20" s="1154"/>
      <c r="Q20" s="1155" t="s">
        <v>1805</v>
      </c>
      <c r="R20" s="1156"/>
      <c r="S20" s="1156"/>
      <c r="T20" s="1139"/>
      <c r="U20" s="1150"/>
      <c r="V20" s="1158"/>
      <c r="W20" s="1159"/>
      <c r="X20" s="1150"/>
    </row>
    <row r="21" spans="1:27" s="799" customFormat="1" ht="42.75" customHeight="1" x14ac:dyDescent="0.3">
      <c r="B21" s="1140"/>
      <c r="C21" s="1140"/>
      <c r="D21" s="1140"/>
      <c r="E21" s="1145"/>
      <c r="F21" s="1146"/>
      <c r="G21" s="1147"/>
      <c r="H21" s="1147"/>
      <c r="I21" s="1147"/>
      <c r="J21" s="1140"/>
      <c r="K21" s="800" t="s">
        <v>462</v>
      </c>
      <c r="L21" s="801" t="s">
        <v>1770</v>
      </c>
      <c r="M21" s="1140"/>
      <c r="N21" s="802" t="s">
        <v>1806</v>
      </c>
      <c r="O21" s="803"/>
      <c r="P21" s="804" t="s">
        <v>1807</v>
      </c>
      <c r="Q21" s="805" t="s">
        <v>1808</v>
      </c>
      <c r="R21" s="1153" t="s">
        <v>1809</v>
      </c>
      <c r="S21" s="1157"/>
      <c r="T21" s="1140"/>
      <c r="U21" s="1150"/>
      <c r="V21" s="1158"/>
      <c r="W21" s="1159"/>
      <c r="X21" s="1150"/>
    </row>
    <row r="22" spans="1:27" s="797" customFormat="1" x14ac:dyDescent="0.3">
      <c r="B22" s="806">
        <v>1</v>
      </c>
      <c r="C22" s="806">
        <v>2</v>
      </c>
      <c r="D22" s="806">
        <v>3</v>
      </c>
      <c r="E22" s="807"/>
      <c r="F22" s="808">
        <v>4</v>
      </c>
      <c r="G22" s="809">
        <v>3</v>
      </c>
      <c r="H22" s="809">
        <v>4</v>
      </c>
      <c r="I22" s="810">
        <v>5</v>
      </c>
      <c r="J22" s="809">
        <v>6</v>
      </c>
      <c r="K22" s="809">
        <v>7</v>
      </c>
      <c r="L22" s="811">
        <v>8</v>
      </c>
      <c r="M22" s="806">
        <v>5</v>
      </c>
      <c r="N22" s="812">
        <v>6</v>
      </c>
      <c r="O22" s="813">
        <v>11</v>
      </c>
      <c r="P22" s="814"/>
      <c r="Q22" s="806">
        <v>8</v>
      </c>
      <c r="R22" s="1148">
        <v>9</v>
      </c>
      <c r="S22" s="1148"/>
      <c r="T22" s="806">
        <v>10</v>
      </c>
      <c r="U22" s="809"/>
      <c r="V22" s="815"/>
      <c r="W22" s="810"/>
      <c r="X22" s="810"/>
    </row>
    <row r="23" spans="1:27" s="816" customFormat="1" x14ac:dyDescent="0.3">
      <c r="B23" s="817"/>
      <c r="C23" s="817"/>
      <c r="G23" s="817"/>
      <c r="H23" s="817"/>
      <c r="I23" s="818"/>
      <c r="J23" s="817"/>
      <c r="K23" s="817"/>
      <c r="L23" s="818"/>
      <c r="M23" s="817" t="s">
        <v>1810</v>
      </c>
      <c r="N23" s="819" t="s">
        <v>1811</v>
      </c>
      <c r="O23" s="820"/>
      <c r="P23" s="821"/>
      <c r="Q23" s="817"/>
      <c r="R23" s="822"/>
      <c r="S23" s="820"/>
      <c r="T23" s="817"/>
      <c r="U23" s="817"/>
      <c r="V23" s="823"/>
      <c r="W23" s="818"/>
      <c r="X23" s="818"/>
    </row>
    <row r="24" spans="1:27" s="824" customFormat="1" x14ac:dyDescent="0.3">
      <c r="A24" s="824">
        <v>25</v>
      </c>
      <c r="B24" s="825"/>
      <c r="C24" s="825" t="s">
        <v>1812</v>
      </c>
      <c r="D24" s="825" t="s">
        <v>1813</v>
      </c>
      <c r="E24" s="826">
        <v>101</v>
      </c>
      <c r="F24" s="827">
        <v>723</v>
      </c>
      <c r="G24" s="825"/>
      <c r="H24" s="825" t="str">
        <f>C24</f>
        <v>зам.дир.по ВР</v>
      </c>
      <c r="I24" s="828" t="s">
        <v>1814</v>
      </c>
      <c r="J24" s="828">
        <v>14</v>
      </c>
      <c r="K24" s="829">
        <v>44686</v>
      </c>
      <c r="L24" s="829">
        <v>45050</v>
      </c>
      <c r="M24" s="828">
        <v>22</v>
      </c>
      <c r="N24" s="830">
        <v>44970</v>
      </c>
      <c r="O24" s="831">
        <v>44992</v>
      </c>
      <c r="P24" s="832"/>
      <c r="Q24" s="833"/>
      <c r="R24" s="832"/>
      <c r="S24" s="834"/>
      <c r="T24" s="833"/>
      <c r="U24" s="835">
        <v>44686</v>
      </c>
      <c r="V24" s="836">
        <v>2022</v>
      </c>
      <c r="W24" s="833">
        <f>M24-J24</f>
        <v>8</v>
      </c>
      <c r="X24" s="837" t="s">
        <v>1815</v>
      </c>
      <c r="Z24" s="838"/>
      <c r="AA24" s="839"/>
    </row>
    <row r="25" spans="1:27" s="824" customFormat="1" x14ac:dyDescent="0.3">
      <c r="A25" s="839"/>
      <c r="B25" s="833"/>
      <c r="C25" s="833"/>
      <c r="D25" s="833"/>
      <c r="E25" s="826"/>
      <c r="F25" s="827"/>
      <c r="G25" s="825"/>
      <c r="H25" s="825"/>
      <c r="I25" s="828"/>
      <c r="J25" s="828"/>
      <c r="K25" s="829"/>
      <c r="L25" s="829"/>
      <c r="M25" s="818" t="s">
        <v>1816</v>
      </c>
      <c r="N25" s="840" t="s">
        <v>1817</v>
      </c>
      <c r="O25" s="841"/>
      <c r="P25" s="832"/>
      <c r="Q25" s="833"/>
      <c r="R25" s="832"/>
      <c r="S25" s="834"/>
      <c r="T25" s="833"/>
      <c r="U25" s="835"/>
      <c r="V25" s="836"/>
      <c r="W25" s="833"/>
      <c r="X25" s="837"/>
      <c r="Z25" s="842"/>
    </row>
    <row r="26" spans="1:27" s="824" customFormat="1" x14ac:dyDescent="0.3">
      <c r="A26" s="824">
        <v>50</v>
      </c>
      <c r="B26" s="833"/>
      <c r="C26" s="833" t="s">
        <v>1298</v>
      </c>
      <c r="D26" s="833" t="s">
        <v>1818</v>
      </c>
      <c r="E26" s="826">
        <v>101</v>
      </c>
      <c r="F26" s="827">
        <v>226</v>
      </c>
      <c r="G26" s="825"/>
      <c r="H26" s="825" t="s">
        <v>7</v>
      </c>
      <c r="I26" s="828" t="s">
        <v>1814</v>
      </c>
      <c r="J26" s="828">
        <v>56</v>
      </c>
      <c r="K26" s="829">
        <v>44816</v>
      </c>
      <c r="L26" s="829">
        <v>45180</v>
      </c>
      <c r="M26" s="828">
        <f>O26-N26+1</f>
        <v>21</v>
      </c>
      <c r="N26" s="830">
        <v>45012</v>
      </c>
      <c r="O26" s="831">
        <v>45032</v>
      </c>
      <c r="P26" s="832"/>
      <c r="Q26" s="833"/>
      <c r="R26" s="832"/>
      <c r="S26" s="834"/>
      <c r="T26" s="833"/>
      <c r="U26" s="835">
        <v>42625</v>
      </c>
      <c r="V26" s="836">
        <v>2016</v>
      </c>
      <c r="W26" s="833">
        <f>M26-J26</f>
        <v>-35</v>
      </c>
      <c r="X26" s="837" t="s">
        <v>1815</v>
      </c>
      <c r="Z26" s="824" t="s">
        <v>1819</v>
      </c>
      <c r="AA26" s="824" t="s">
        <v>1820</v>
      </c>
    </row>
    <row r="27" spans="1:27" s="824" customFormat="1" x14ac:dyDescent="0.3">
      <c r="A27" s="839"/>
      <c r="B27" s="833"/>
      <c r="C27" s="833"/>
      <c r="D27" s="833"/>
      <c r="E27" s="826"/>
      <c r="F27" s="827"/>
      <c r="G27" s="825"/>
      <c r="H27" s="825"/>
      <c r="I27" s="828"/>
      <c r="J27" s="828"/>
      <c r="K27" s="829"/>
      <c r="L27" s="829"/>
      <c r="M27" s="818" t="s">
        <v>1821</v>
      </c>
      <c r="N27" s="840" t="s">
        <v>1822</v>
      </c>
      <c r="O27" s="841"/>
      <c r="P27" s="832"/>
      <c r="Q27" s="833"/>
      <c r="R27" s="832"/>
      <c r="S27" s="834"/>
      <c r="T27" s="833"/>
      <c r="U27" s="835"/>
      <c r="V27" s="836"/>
      <c r="W27" s="833"/>
      <c r="X27" s="837"/>
      <c r="Z27" s="842"/>
    </row>
    <row r="28" spans="1:27" s="824" customFormat="1" x14ac:dyDescent="0.3">
      <c r="A28" s="824">
        <v>17</v>
      </c>
      <c r="B28" s="833"/>
      <c r="C28" s="825" t="s">
        <v>29</v>
      </c>
      <c r="D28" s="825" t="s">
        <v>1823</v>
      </c>
      <c r="E28" s="826">
        <v>101</v>
      </c>
      <c r="F28" s="827">
        <v>250</v>
      </c>
      <c r="G28" s="825"/>
      <c r="H28" s="825" t="str">
        <f>C28</f>
        <v>ПДО</v>
      </c>
      <c r="I28" s="828" t="s">
        <v>1814</v>
      </c>
      <c r="J28" s="828">
        <v>56</v>
      </c>
      <c r="K28" s="829">
        <v>44779</v>
      </c>
      <c r="L28" s="829">
        <v>45114</v>
      </c>
      <c r="M28" s="828">
        <f>O28-N28</f>
        <v>56</v>
      </c>
      <c r="N28" s="830">
        <v>45078</v>
      </c>
      <c r="O28" s="831">
        <v>45134</v>
      </c>
      <c r="P28" s="832"/>
      <c r="Q28" s="833"/>
      <c r="R28" s="832"/>
      <c r="S28" s="834"/>
      <c r="T28" s="833"/>
      <c r="U28" s="835"/>
      <c r="V28" s="836"/>
      <c r="W28" s="833">
        <f>M28-J28+1</f>
        <v>1</v>
      </c>
      <c r="X28" s="837" t="s">
        <v>1815</v>
      </c>
      <c r="Z28" s="838">
        <v>43994</v>
      </c>
      <c r="AA28" s="839"/>
    </row>
    <row r="29" spans="1:27" s="824" customFormat="1" x14ac:dyDescent="0.3">
      <c r="A29" s="839">
        <v>64</v>
      </c>
      <c r="B29" s="833"/>
      <c r="C29" s="833" t="s">
        <v>34</v>
      </c>
      <c r="D29" s="833" t="s">
        <v>1824</v>
      </c>
      <c r="E29" s="826">
        <v>101</v>
      </c>
      <c r="F29" s="827">
        <v>698</v>
      </c>
      <c r="G29" s="825"/>
      <c r="H29" s="825" t="str">
        <f>C29</f>
        <v>педагог-психолог</v>
      </c>
      <c r="I29" s="828" t="s">
        <v>1814</v>
      </c>
      <c r="J29" s="828">
        <v>56</v>
      </c>
      <c r="K29" s="829">
        <v>44805</v>
      </c>
      <c r="L29" s="829">
        <v>45169</v>
      </c>
      <c r="M29" s="828">
        <f>O29-N29</f>
        <v>56</v>
      </c>
      <c r="N29" s="830">
        <v>45082</v>
      </c>
      <c r="O29" s="831">
        <v>45138</v>
      </c>
      <c r="P29" s="832"/>
      <c r="Q29" s="833"/>
      <c r="R29" s="832"/>
      <c r="S29" s="834"/>
      <c r="T29" s="833"/>
      <c r="U29" s="835">
        <v>44075</v>
      </c>
      <c r="V29" s="836">
        <v>2020</v>
      </c>
      <c r="W29" s="833">
        <f>M29-J29+1</f>
        <v>1</v>
      </c>
      <c r="X29" s="837" t="s">
        <v>1815</v>
      </c>
      <c r="Z29" s="842"/>
    </row>
    <row r="30" spans="1:27" s="843" customFormat="1" x14ac:dyDescent="0.3">
      <c r="B30" s="844"/>
      <c r="C30" s="844" t="s">
        <v>7</v>
      </c>
      <c r="D30" s="844" t="s">
        <v>1825</v>
      </c>
      <c r="E30" s="845">
        <v>101</v>
      </c>
      <c r="F30" s="846">
        <v>242</v>
      </c>
      <c r="G30" s="847"/>
      <c r="H30" s="847" t="str">
        <f>C30</f>
        <v>учитель</v>
      </c>
      <c r="I30" s="848" t="s">
        <v>1814</v>
      </c>
      <c r="J30" s="848">
        <v>56</v>
      </c>
      <c r="K30" s="849">
        <v>44774</v>
      </c>
      <c r="L30" s="849">
        <v>45138</v>
      </c>
      <c r="M30" s="848">
        <f>O30-N30</f>
        <v>56</v>
      </c>
      <c r="N30" s="850">
        <v>45078</v>
      </c>
      <c r="O30" s="851">
        <v>45134</v>
      </c>
      <c r="P30" s="852"/>
      <c r="Q30" s="844"/>
      <c r="R30" s="852"/>
      <c r="S30" s="853"/>
      <c r="T30" s="844"/>
      <c r="U30" s="854"/>
      <c r="V30" s="855"/>
      <c r="W30" s="844"/>
      <c r="X30" s="856"/>
      <c r="Z30" s="857"/>
      <c r="AA30" s="858"/>
    </row>
    <row r="31" spans="1:27" s="843" customFormat="1" x14ac:dyDescent="0.3">
      <c r="B31" s="844"/>
      <c r="C31" s="844" t="s">
        <v>7</v>
      </c>
      <c r="D31" s="847" t="s">
        <v>1826</v>
      </c>
      <c r="E31" s="845">
        <v>101</v>
      </c>
      <c r="F31" s="846">
        <v>216</v>
      </c>
      <c r="G31" s="847"/>
      <c r="H31" s="847" t="s">
        <v>7</v>
      </c>
      <c r="I31" s="848" t="s">
        <v>1814</v>
      </c>
      <c r="J31" s="848">
        <v>56</v>
      </c>
      <c r="K31" s="849">
        <v>44805</v>
      </c>
      <c r="L31" s="849">
        <v>45169</v>
      </c>
      <c r="M31" s="848">
        <f>O31-N31</f>
        <v>56</v>
      </c>
      <c r="N31" s="850">
        <v>45078</v>
      </c>
      <c r="O31" s="851">
        <v>45134</v>
      </c>
      <c r="P31" s="852"/>
      <c r="Q31" s="844"/>
      <c r="R31" s="852"/>
      <c r="S31" s="853"/>
      <c r="T31" s="844"/>
      <c r="U31" s="854"/>
      <c r="V31" s="855"/>
      <c r="W31" s="844"/>
      <c r="X31" s="856"/>
      <c r="Z31" s="857"/>
      <c r="AA31" s="858"/>
    </row>
    <row r="32" spans="1:27" s="824" customFormat="1" x14ac:dyDescent="0.3">
      <c r="A32" s="839"/>
      <c r="B32" s="833"/>
      <c r="C32" s="833"/>
      <c r="D32" s="833"/>
      <c r="E32" s="826"/>
      <c r="F32" s="827"/>
      <c r="G32" s="825"/>
      <c r="H32" s="825"/>
      <c r="I32" s="828"/>
      <c r="J32" s="828"/>
      <c r="K32" s="829"/>
      <c r="L32" s="829"/>
      <c r="M32" s="818" t="s">
        <v>1821</v>
      </c>
      <c r="N32" s="840" t="s">
        <v>1811</v>
      </c>
      <c r="O32" s="841"/>
      <c r="P32" s="832"/>
      <c r="Q32" s="833"/>
      <c r="R32" s="832"/>
      <c r="S32" s="834"/>
      <c r="T32" s="833"/>
      <c r="U32" s="835"/>
      <c r="V32" s="836"/>
      <c r="W32" s="833"/>
      <c r="X32" s="837"/>
      <c r="Z32" s="842"/>
    </row>
    <row r="33" spans="1:27" s="824" customFormat="1" x14ac:dyDescent="0.3">
      <c r="A33" s="839">
        <v>62</v>
      </c>
      <c r="B33" s="833"/>
      <c r="C33" s="833" t="s">
        <v>15</v>
      </c>
      <c r="D33" s="833" t="s">
        <v>1827</v>
      </c>
      <c r="E33" s="826">
        <v>101</v>
      </c>
      <c r="F33" s="827">
        <v>696</v>
      </c>
      <c r="G33" s="825"/>
      <c r="H33" s="825" t="str">
        <f t="shared" ref="H33:H68" si="0">C33</f>
        <v>воспитатель</v>
      </c>
      <c r="I33" s="828" t="s">
        <v>1814</v>
      </c>
      <c r="J33" s="828">
        <v>56</v>
      </c>
      <c r="K33" s="829">
        <v>44802</v>
      </c>
      <c r="L33" s="829">
        <v>45166</v>
      </c>
      <c r="M33" s="828">
        <f t="shared" ref="M33:M71" si="1">O33-N33+1</f>
        <v>56</v>
      </c>
      <c r="N33" s="830">
        <v>45090</v>
      </c>
      <c r="O33" s="831">
        <v>45145</v>
      </c>
      <c r="P33" s="832"/>
      <c r="Q33" s="833"/>
      <c r="R33" s="832"/>
      <c r="S33" s="834"/>
      <c r="T33" s="833"/>
      <c r="U33" s="835">
        <v>44072</v>
      </c>
      <c r="V33" s="836">
        <v>2020</v>
      </c>
      <c r="W33" s="833">
        <f t="shared" ref="W33:W66" si="2">M33-J33</f>
        <v>0</v>
      </c>
      <c r="X33" s="837" t="s">
        <v>1815</v>
      </c>
    </row>
    <row r="34" spans="1:27" s="858" customFormat="1" x14ac:dyDescent="0.3">
      <c r="A34" s="843">
        <v>4</v>
      </c>
      <c r="B34" s="847"/>
      <c r="C34" s="844" t="s">
        <v>7</v>
      </c>
      <c r="D34" s="844" t="s">
        <v>1828</v>
      </c>
      <c r="E34" s="845">
        <v>101</v>
      </c>
      <c r="F34" s="846">
        <v>211</v>
      </c>
      <c r="G34" s="847"/>
      <c r="H34" s="847" t="str">
        <f t="shared" si="0"/>
        <v>учитель</v>
      </c>
      <c r="I34" s="848" t="s">
        <v>1814</v>
      </c>
      <c r="J34" s="848">
        <v>56</v>
      </c>
      <c r="K34" s="849">
        <v>44805</v>
      </c>
      <c r="L34" s="849">
        <v>45169</v>
      </c>
      <c r="M34" s="848">
        <f t="shared" si="1"/>
        <v>56</v>
      </c>
      <c r="N34" s="850">
        <v>45090</v>
      </c>
      <c r="O34" s="851">
        <v>45145</v>
      </c>
      <c r="P34" s="852"/>
      <c r="Q34" s="844"/>
      <c r="R34" s="852"/>
      <c r="S34" s="853"/>
      <c r="T34" s="844"/>
      <c r="U34" s="854">
        <v>40787</v>
      </c>
      <c r="V34" s="855">
        <v>2011</v>
      </c>
      <c r="W34" s="844">
        <f t="shared" si="2"/>
        <v>0</v>
      </c>
      <c r="X34" s="856" t="s">
        <v>1815</v>
      </c>
      <c r="Z34" s="843"/>
      <c r="AA34" s="843"/>
    </row>
    <row r="35" spans="1:27" s="824" customFormat="1" x14ac:dyDescent="0.3">
      <c r="A35" s="839">
        <v>74</v>
      </c>
      <c r="B35" s="833"/>
      <c r="C35" s="833" t="s">
        <v>7</v>
      </c>
      <c r="D35" s="833" t="s">
        <v>1829</v>
      </c>
      <c r="E35" s="826">
        <v>101</v>
      </c>
      <c r="F35" s="827">
        <v>718</v>
      </c>
      <c r="G35" s="825"/>
      <c r="H35" s="825" t="str">
        <f t="shared" si="0"/>
        <v>учитель</v>
      </c>
      <c r="I35" s="828" t="s">
        <v>1814</v>
      </c>
      <c r="J35" s="828">
        <v>56</v>
      </c>
      <c r="K35" s="829">
        <v>44805</v>
      </c>
      <c r="L35" s="829">
        <f>IF(K35,K35+365-1)</f>
        <v>45169</v>
      </c>
      <c r="M35" s="828">
        <f t="shared" si="1"/>
        <v>56</v>
      </c>
      <c r="N35" s="830">
        <v>45090</v>
      </c>
      <c r="O35" s="831">
        <v>45145</v>
      </c>
      <c r="P35" s="832"/>
      <c r="Q35" s="833"/>
      <c r="R35" s="832"/>
      <c r="S35" s="834"/>
      <c r="T35" s="833"/>
      <c r="U35" s="835">
        <v>44440</v>
      </c>
      <c r="V35" s="836">
        <v>2021</v>
      </c>
      <c r="W35" s="833">
        <f t="shared" si="2"/>
        <v>0</v>
      </c>
      <c r="X35" s="837" t="s">
        <v>1815</v>
      </c>
      <c r="Z35" s="839"/>
      <c r="AA35" s="839"/>
    </row>
    <row r="36" spans="1:27" s="843" customFormat="1" x14ac:dyDescent="0.3">
      <c r="A36" s="843">
        <v>18</v>
      </c>
      <c r="B36" s="844"/>
      <c r="C36" s="844" t="s">
        <v>15</v>
      </c>
      <c r="D36" s="844" t="s">
        <v>1830</v>
      </c>
      <c r="E36" s="845">
        <v>101</v>
      </c>
      <c r="F36" s="846">
        <v>251</v>
      </c>
      <c r="G36" s="847"/>
      <c r="H36" s="847" t="str">
        <f t="shared" si="0"/>
        <v>воспитатель</v>
      </c>
      <c r="I36" s="848" t="s">
        <v>1814</v>
      </c>
      <c r="J36" s="848">
        <v>56</v>
      </c>
      <c r="K36" s="849">
        <v>44636</v>
      </c>
      <c r="L36" s="849">
        <v>45000</v>
      </c>
      <c r="M36" s="848">
        <f t="shared" si="1"/>
        <v>56</v>
      </c>
      <c r="N36" s="850">
        <v>45090</v>
      </c>
      <c r="O36" s="851">
        <v>45145</v>
      </c>
      <c r="P36" s="852"/>
      <c r="Q36" s="844"/>
      <c r="R36" s="852"/>
      <c r="S36" s="853"/>
      <c r="T36" s="844"/>
      <c r="U36" s="854">
        <v>35870</v>
      </c>
      <c r="V36" s="855">
        <v>1999</v>
      </c>
      <c r="W36" s="844">
        <f t="shared" si="2"/>
        <v>0</v>
      </c>
      <c r="X36" s="856" t="s">
        <v>1815</v>
      </c>
    </row>
    <row r="37" spans="1:27" s="824" customFormat="1" x14ac:dyDescent="0.3">
      <c r="A37" s="824">
        <v>13</v>
      </c>
      <c r="B37" s="825"/>
      <c r="C37" s="833" t="s">
        <v>7</v>
      </c>
      <c r="D37" s="833" t="s">
        <v>1831</v>
      </c>
      <c r="E37" s="826">
        <v>101</v>
      </c>
      <c r="F37" s="827">
        <v>235</v>
      </c>
      <c r="G37" s="825"/>
      <c r="H37" s="825" t="str">
        <f t="shared" si="0"/>
        <v>учитель</v>
      </c>
      <c r="I37" s="828" t="s">
        <v>1814</v>
      </c>
      <c r="J37" s="828">
        <v>56</v>
      </c>
      <c r="K37" s="829">
        <v>44788</v>
      </c>
      <c r="L37" s="829">
        <v>45152</v>
      </c>
      <c r="M37" s="828">
        <f t="shared" si="1"/>
        <v>56</v>
      </c>
      <c r="N37" s="830">
        <v>45090</v>
      </c>
      <c r="O37" s="831">
        <v>45145</v>
      </c>
      <c r="P37" s="832"/>
      <c r="Q37" s="833"/>
      <c r="R37" s="832"/>
      <c r="S37" s="834"/>
      <c r="T37" s="833"/>
      <c r="U37" s="835">
        <v>35747</v>
      </c>
      <c r="V37" s="836">
        <v>1999</v>
      </c>
      <c r="W37" s="833">
        <f t="shared" si="2"/>
        <v>0</v>
      </c>
      <c r="X37" s="837" t="s">
        <v>1815</v>
      </c>
      <c r="Z37" s="824" t="s">
        <v>1832</v>
      </c>
    </row>
    <row r="38" spans="1:27" s="824" customFormat="1" x14ac:dyDescent="0.3">
      <c r="A38" s="824">
        <v>29</v>
      </c>
      <c r="B38" s="825"/>
      <c r="C38" s="833" t="s">
        <v>7</v>
      </c>
      <c r="D38" s="833" t="s">
        <v>1833</v>
      </c>
      <c r="E38" s="826">
        <v>101</v>
      </c>
      <c r="F38" s="827">
        <v>308</v>
      </c>
      <c r="G38" s="825"/>
      <c r="H38" s="825" t="str">
        <f t="shared" si="0"/>
        <v>учитель</v>
      </c>
      <c r="I38" s="828" t="s">
        <v>1814</v>
      </c>
      <c r="J38" s="828">
        <v>56</v>
      </c>
      <c r="K38" s="829">
        <v>44772</v>
      </c>
      <c r="L38" s="829">
        <v>45136</v>
      </c>
      <c r="M38" s="828">
        <f t="shared" si="1"/>
        <v>56</v>
      </c>
      <c r="N38" s="830">
        <v>45090</v>
      </c>
      <c r="O38" s="831">
        <v>45145</v>
      </c>
      <c r="P38" s="832"/>
      <c r="Q38" s="833"/>
      <c r="R38" s="832"/>
      <c r="S38" s="834"/>
      <c r="T38" s="833"/>
      <c r="U38" s="835">
        <v>41485</v>
      </c>
      <c r="V38" s="836">
        <v>2013</v>
      </c>
      <c r="W38" s="833">
        <f t="shared" si="2"/>
        <v>0</v>
      </c>
      <c r="X38" s="837" t="s">
        <v>1815</v>
      </c>
    </row>
    <row r="39" spans="1:27" s="824" customFormat="1" x14ac:dyDescent="0.3">
      <c r="A39" s="824">
        <v>15</v>
      </c>
      <c r="B39" s="825"/>
      <c r="C39" s="833" t="s">
        <v>7</v>
      </c>
      <c r="D39" s="833" t="s">
        <v>1834</v>
      </c>
      <c r="E39" s="826">
        <v>101</v>
      </c>
      <c r="F39" s="827">
        <v>241</v>
      </c>
      <c r="G39" s="825"/>
      <c r="H39" s="825" t="str">
        <f t="shared" si="0"/>
        <v>учитель</v>
      </c>
      <c r="I39" s="828" t="s">
        <v>1814</v>
      </c>
      <c r="J39" s="828">
        <v>56</v>
      </c>
      <c r="K39" s="829">
        <v>44771</v>
      </c>
      <c r="L39" s="829">
        <v>45135</v>
      </c>
      <c r="M39" s="828">
        <f t="shared" si="1"/>
        <v>56</v>
      </c>
      <c r="N39" s="830">
        <v>45090</v>
      </c>
      <c r="O39" s="831">
        <v>45145</v>
      </c>
      <c r="P39" s="832"/>
      <c r="Q39" s="833"/>
      <c r="R39" s="832"/>
      <c r="S39" s="834"/>
      <c r="T39" s="833"/>
      <c r="U39" s="835">
        <v>37861</v>
      </c>
      <c r="V39" s="836">
        <v>2003</v>
      </c>
      <c r="W39" s="833">
        <f t="shared" si="2"/>
        <v>0</v>
      </c>
      <c r="X39" s="837" t="s">
        <v>1815</v>
      </c>
      <c r="Z39" s="824" t="s">
        <v>1835</v>
      </c>
      <c r="AA39" s="824" t="s">
        <v>1836</v>
      </c>
    </row>
    <row r="40" spans="1:27" s="824" customFormat="1" x14ac:dyDescent="0.3">
      <c r="A40" s="839">
        <v>72</v>
      </c>
      <c r="B40" s="833"/>
      <c r="C40" s="833" t="s">
        <v>7</v>
      </c>
      <c r="D40" s="833" t="s">
        <v>1837</v>
      </c>
      <c r="E40" s="826">
        <v>101</v>
      </c>
      <c r="F40" s="827">
        <v>709</v>
      </c>
      <c r="G40" s="825"/>
      <c r="H40" s="825" t="str">
        <f t="shared" si="0"/>
        <v>учитель</v>
      </c>
      <c r="I40" s="828" t="s">
        <v>1814</v>
      </c>
      <c r="J40" s="828">
        <v>56</v>
      </c>
      <c r="K40" s="829">
        <v>44624</v>
      </c>
      <c r="L40" s="829">
        <f>IF(K40,K40+365)-1</f>
        <v>44988</v>
      </c>
      <c r="M40" s="828">
        <f t="shared" si="1"/>
        <v>56</v>
      </c>
      <c r="N40" s="830">
        <v>45090</v>
      </c>
      <c r="O40" s="831">
        <v>45145</v>
      </c>
      <c r="P40" s="832"/>
      <c r="Q40" s="833"/>
      <c r="R40" s="832"/>
      <c r="S40" s="834"/>
      <c r="T40" s="833"/>
      <c r="U40" s="835">
        <v>44259</v>
      </c>
      <c r="V40" s="836">
        <v>2021</v>
      </c>
      <c r="W40" s="833">
        <f t="shared" si="2"/>
        <v>0</v>
      </c>
      <c r="X40" s="837" t="s">
        <v>1815</v>
      </c>
      <c r="Z40" s="839"/>
      <c r="AA40" s="839"/>
    </row>
    <row r="41" spans="1:27" s="824" customFormat="1" x14ac:dyDescent="0.3">
      <c r="A41" s="824">
        <v>8</v>
      </c>
      <c r="B41" s="825"/>
      <c r="C41" s="833" t="s">
        <v>7</v>
      </c>
      <c r="D41" s="833" t="s">
        <v>1838</v>
      </c>
      <c r="E41" s="826">
        <v>101</v>
      </c>
      <c r="F41" s="827">
        <v>220</v>
      </c>
      <c r="G41" s="825"/>
      <c r="H41" s="825" t="str">
        <f t="shared" si="0"/>
        <v>учитель</v>
      </c>
      <c r="I41" s="828" t="s">
        <v>1814</v>
      </c>
      <c r="J41" s="828">
        <v>56</v>
      </c>
      <c r="K41" s="829">
        <v>44824</v>
      </c>
      <c r="L41" s="829">
        <v>45188</v>
      </c>
      <c r="M41" s="828">
        <f t="shared" si="1"/>
        <v>56</v>
      </c>
      <c r="N41" s="830">
        <v>45090</v>
      </c>
      <c r="O41" s="831">
        <v>45145</v>
      </c>
      <c r="P41" s="832"/>
      <c r="Q41" s="833"/>
      <c r="R41" s="832"/>
      <c r="S41" s="834"/>
      <c r="T41" s="833"/>
      <c r="U41" s="835">
        <v>44459</v>
      </c>
      <c r="V41" s="836">
        <v>2021</v>
      </c>
      <c r="W41" s="833">
        <f t="shared" si="2"/>
        <v>0</v>
      </c>
      <c r="X41" s="837" t="s">
        <v>1815</v>
      </c>
    </row>
    <row r="42" spans="1:27" s="824" customFormat="1" x14ac:dyDescent="0.3">
      <c r="A42" s="824">
        <v>5</v>
      </c>
      <c r="B42" s="833"/>
      <c r="C42" s="833" t="s">
        <v>15</v>
      </c>
      <c r="D42" s="833" t="s">
        <v>1839</v>
      </c>
      <c r="E42" s="826">
        <v>101</v>
      </c>
      <c r="F42" s="827">
        <v>212</v>
      </c>
      <c r="G42" s="825"/>
      <c r="H42" s="825" t="str">
        <f t="shared" si="0"/>
        <v>воспитатель</v>
      </c>
      <c r="I42" s="828" t="s">
        <v>1814</v>
      </c>
      <c r="J42" s="828">
        <v>56</v>
      </c>
      <c r="K42" s="829">
        <v>44783</v>
      </c>
      <c r="L42" s="829">
        <v>45147</v>
      </c>
      <c r="M42" s="828">
        <f t="shared" si="1"/>
        <v>56</v>
      </c>
      <c r="N42" s="830">
        <v>45090</v>
      </c>
      <c r="O42" s="831">
        <v>45145</v>
      </c>
      <c r="P42" s="832"/>
      <c r="Q42" s="833"/>
      <c r="R42" s="832"/>
      <c r="S42" s="834"/>
      <c r="T42" s="833"/>
      <c r="U42" s="835">
        <v>39838</v>
      </c>
      <c r="V42" s="836">
        <v>2009</v>
      </c>
      <c r="W42" s="833">
        <f t="shared" si="2"/>
        <v>0</v>
      </c>
      <c r="X42" s="837" t="s">
        <v>1815</v>
      </c>
      <c r="Z42" s="824" t="s">
        <v>1840</v>
      </c>
    </row>
    <row r="43" spans="1:27" s="824" customFormat="1" x14ac:dyDescent="0.3">
      <c r="A43" s="824">
        <v>1</v>
      </c>
      <c r="B43" s="825"/>
      <c r="C43" s="833" t="s">
        <v>7</v>
      </c>
      <c r="D43" s="825" t="s">
        <v>1841</v>
      </c>
      <c r="E43" s="826">
        <v>101</v>
      </c>
      <c r="F43" s="827">
        <v>703</v>
      </c>
      <c r="G43" s="825"/>
      <c r="H43" s="825" t="str">
        <f t="shared" si="0"/>
        <v>учитель</v>
      </c>
      <c r="I43" s="828" t="s">
        <v>1814</v>
      </c>
      <c r="J43" s="828">
        <v>56</v>
      </c>
      <c r="K43" s="829">
        <v>44805</v>
      </c>
      <c r="L43" s="829">
        <f>IF(K43,K43+365)</f>
        <v>45170</v>
      </c>
      <c r="M43" s="828">
        <f t="shared" si="1"/>
        <v>56</v>
      </c>
      <c r="N43" s="830">
        <v>45090</v>
      </c>
      <c r="O43" s="831">
        <v>45145</v>
      </c>
      <c r="P43" s="832"/>
      <c r="Q43" s="833"/>
      <c r="R43" s="832"/>
      <c r="S43" s="834"/>
      <c r="T43" s="833"/>
      <c r="U43" s="835">
        <v>44075</v>
      </c>
      <c r="V43" s="836">
        <v>2020</v>
      </c>
      <c r="W43" s="833">
        <f t="shared" si="2"/>
        <v>0</v>
      </c>
      <c r="X43" s="837" t="s">
        <v>1815</v>
      </c>
    </row>
    <row r="44" spans="1:27" s="824" customFormat="1" x14ac:dyDescent="0.3">
      <c r="A44" s="824">
        <v>12</v>
      </c>
      <c r="B44" s="825"/>
      <c r="C44" s="825" t="s">
        <v>7</v>
      </c>
      <c r="D44" s="825" t="s">
        <v>1842</v>
      </c>
      <c r="E44" s="826">
        <v>101</v>
      </c>
      <c r="F44" s="827">
        <v>234</v>
      </c>
      <c r="G44" s="825"/>
      <c r="H44" s="825" t="str">
        <f t="shared" si="0"/>
        <v>учитель</v>
      </c>
      <c r="I44" s="828" t="s">
        <v>1814</v>
      </c>
      <c r="J44" s="828">
        <v>56</v>
      </c>
      <c r="K44" s="859">
        <v>44798</v>
      </c>
      <c r="L44" s="829">
        <f>IF(K44,K44+365-1)</f>
        <v>45162</v>
      </c>
      <c r="M44" s="828">
        <v>14</v>
      </c>
      <c r="N44" s="830">
        <v>45146</v>
      </c>
      <c r="O44" s="831">
        <f>N44+13</f>
        <v>45159</v>
      </c>
      <c r="P44" s="832"/>
      <c r="Q44" s="833"/>
      <c r="R44" s="832"/>
      <c r="S44" s="834"/>
      <c r="T44" s="833"/>
      <c r="U44" s="835">
        <v>41876</v>
      </c>
      <c r="V44" s="836">
        <v>2014</v>
      </c>
      <c r="W44" s="833">
        <f t="shared" si="2"/>
        <v>-42</v>
      </c>
      <c r="X44" s="837" t="s">
        <v>1815</v>
      </c>
    </row>
    <row r="45" spans="1:27" s="839" customFormat="1" x14ac:dyDescent="0.3">
      <c r="A45" s="824">
        <v>12</v>
      </c>
      <c r="B45" s="825"/>
      <c r="C45" s="825" t="s">
        <v>7</v>
      </c>
      <c r="D45" s="825" t="s">
        <v>1842</v>
      </c>
      <c r="E45" s="826">
        <v>101</v>
      </c>
      <c r="F45" s="827">
        <v>234</v>
      </c>
      <c r="G45" s="825"/>
      <c r="H45" s="825" t="str">
        <f t="shared" si="0"/>
        <v>учитель</v>
      </c>
      <c r="I45" s="828" t="s">
        <v>1814</v>
      </c>
      <c r="J45" s="828">
        <v>14</v>
      </c>
      <c r="K45" s="859">
        <v>44068</v>
      </c>
      <c r="L45" s="829">
        <f>IF(K45,K45+365-1)</f>
        <v>44432</v>
      </c>
      <c r="M45" s="828">
        <f t="shared" si="1"/>
        <v>56</v>
      </c>
      <c r="N45" s="830">
        <v>45090</v>
      </c>
      <c r="O45" s="831">
        <v>45145</v>
      </c>
      <c r="P45" s="832"/>
      <c r="Q45" s="833"/>
      <c r="R45" s="832"/>
      <c r="S45" s="834"/>
      <c r="T45" s="833"/>
      <c r="U45" s="835">
        <v>41876</v>
      </c>
      <c r="V45" s="836">
        <v>2014</v>
      </c>
      <c r="W45" s="833">
        <f t="shared" si="2"/>
        <v>42</v>
      </c>
      <c r="X45" s="837" t="s">
        <v>1843</v>
      </c>
      <c r="Z45" s="824"/>
      <c r="AA45" s="824"/>
    </row>
    <row r="46" spans="1:27" s="824" customFormat="1" x14ac:dyDescent="0.3">
      <c r="A46" s="824">
        <v>23</v>
      </c>
      <c r="B46" s="825"/>
      <c r="C46" s="833" t="s">
        <v>7</v>
      </c>
      <c r="D46" s="833" t="s">
        <v>1844</v>
      </c>
      <c r="E46" s="826">
        <v>101</v>
      </c>
      <c r="F46" s="827">
        <v>287</v>
      </c>
      <c r="G46" s="825"/>
      <c r="H46" s="825" t="s">
        <v>7</v>
      </c>
      <c r="I46" s="828" t="s">
        <v>1814</v>
      </c>
      <c r="J46" s="828">
        <v>56</v>
      </c>
      <c r="K46" s="829">
        <v>44833</v>
      </c>
      <c r="L46" s="829">
        <f>IF(K46,K46+365-1)</f>
        <v>45197</v>
      </c>
      <c r="M46" s="828">
        <f t="shared" si="1"/>
        <v>56</v>
      </c>
      <c r="N46" s="830">
        <v>45090</v>
      </c>
      <c r="O46" s="831">
        <v>45145</v>
      </c>
      <c r="P46" s="832"/>
      <c r="Q46" s="833"/>
      <c r="R46" s="832"/>
      <c r="S46" s="834"/>
      <c r="T46" s="833"/>
      <c r="U46" s="835">
        <v>36798</v>
      </c>
      <c r="V46" s="836">
        <v>2000</v>
      </c>
      <c r="W46" s="833">
        <f t="shared" si="2"/>
        <v>0</v>
      </c>
      <c r="X46" s="837" t="s">
        <v>1815</v>
      </c>
      <c r="Z46" s="824" t="s">
        <v>1845</v>
      </c>
    </row>
    <row r="47" spans="1:27" s="824" customFormat="1" x14ac:dyDescent="0.3">
      <c r="A47" s="824">
        <v>50</v>
      </c>
      <c r="B47" s="833"/>
      <c r="C47" s="833" t="s">
        <v>1298</v>
      </c>
      <c r="D47" s="833" t="s">
        <v>1818</v>
      </c>
      <c r="E47" s="826">
        <v>101</v>
      </c>
      <c r="F47" s="827">
        <v>226</v>
      </c>
      <c r="G47" s="825"/>
      <c r="H47" s="825" t="s">
        <v>7</v>
      </c>
      <c r="I47" s="828" t="s">
        <v>1814</v>
      </c>
      <c r="J47" s="828">
        <v>56</v>
      </c>
      <c r="K47" s="829">
        <v>44816</v>
      </c>
      <c r="L47" s="829">
        <v>45180</v>
      </c>
      <c r="M47" s="828">
        <f>O47-N47+1</f>
        <v>35</v>
      </c>
      <c r="N47" s="830">
        <v>45090</v>
      </c>
      <c r="O47" s="831">
        <v>45124</v>
      </c>
      <c r="P47" s="832"/>
      <c r="Q47" s="833"/>
      <c r="R47" s="832"/>
      <c r="S47" s="834"/>
      <c r="T47" s="833"/>
      <c r="U47" s="835">
        <v>42625</v>
      </c>
      <c r="V47" s="836">
        <v>2016</v>
      </c>
      <c r="W47" s="833">
        <f>M47-J47</f>
        <v>-21</v>
      </c>
      <c r="X47" s="837" t="s">
        <v>1815</v>
      </c>
      <c r="Z47" s="824" t="s">
        <v>1819</v>
      </c>
      <c r="AA47" s="824" t="s">
        <v>1820</v>
      </c>
    </row>
    <row r="48" spans="1:27" s="824" customFormat="1" x14ac:dyDescent="0.3">
      <c r="A48" s="824">
        <v>37</v>
      </c>
      <c r="B48" s="825"/>
      <c r="C48" s="833" t="s">
        <v>7</v>
      </c>
      <c r="D48" s="833" t="s">
        <v>1846</v>
      </c>
      <c r="E48" s="826">
        <v>101</v>
      </c>
      <c r="F48" s="827">
        <v>717</v>
      </c>
      <c r="G48" s="825"/>
      <c r="H48" s="825" t="str">
        <f t="shared" si="0"/>
        <v>учитель</v>
      </c>
      <c r="I48" s="828" t="s">
        <v>1814</v>
      </c>
      <c r="J48" s="828">
        <v>56</v>
      </c>
      <c r="K48" s="829">
        <v>44803</v>
      </c>
      <c r="L48" s="829">
        <v>45167</v>
      </c>
      <c r="M48" s="828">
        <f t="shared" si="1"/>
        <v>56</v>
      </c>
      <c r="N48" s="830">
        <v>45090</v>
      </c>
      <c r="O48" s="831">
        <v>45145</v>
      </c>
      <c r="P48" s="832"/>
      <c r="Q48" s="833"/>
      <c r="R48" s="832"/>
      <c r="S48" s="834"/>
      <c r="T48" s="833"/>
      <c r="U48" s="835">
        <v>44802</v>
      </c>
      <c r="V48" s="836">
        <v>2021</v>
      </c>
      <c r="W48" s="833">
        <f t="shared" si="2"/>
        <v>0</v>
      </c>
      <c r="X48" s="837" t="s">
        <v>1815</v>
      </c>
    </row>
    <row r="49" spans="1:27" s="824" customFormat="1" x14ac:dyDescent="0.3">
      <c r="A49" s="824">
        <v>11</v>
      </c>
      <c r="B49" s="825"/>
      <c r="C49" s="833" t="s">
        <v>7</v>
      </c>
      <c r="D49" s="833" t="s">
        <v>1847</v>
      </c>
      <c r="E49" s="824">
        <v>101</v>
      </c>
      <c r="F49" s="860">
        <v>729</v>
      </c>
      <c r="G49" s="825"/>
      <c r="H49" s="825" t="str">
        <f>C49</f>
        <v>учитель</v>
      </c>
      <c r="I49" s="828" t="s">
        <v>1814</v>
      </c>
      <c r="J49" s="828">
        <v>56</v>
      </c>
      <c r="K49" s="829">
        <v>44837</v>
      </c>
      <c r="L49" s="829">
        <v>45201</v>
      </c>
      <c r="M49" s="828">
        <f t="shared" si="1"/>
        <v>56</v>
      </c>
      <c r="N49" s="830">
        <v>45090</v>
      </c>
      <c r="O49" s="831">
        <v>45145</v>
      </c>
      <c r="P49" s="833"/>
      <c r="Q49" s="833"/>
      <c r="R49" s="832"/>
      <c r="S49" s="834"/>
      <c r="T49" s="833"/>
      <c r="U49" s="835">
        <v>44837</v>
      </c>
      <c r="V49" s="836">
        <v>2022</v>
      </c>
      <c r="W49" s="833">
        <f t="shared" si="2"/>
        <v>0</v>
      </c>
      <c r="X49" s="837" t="s">
        <v>1815</v>
      </c>
    </row>
    <row r="50" spans="1:27" s="824" customFormat="1" x14ac:dyDescent="0.3">
      <c r="A50" s="824">
        <v>10</v>
      </c>
      <c r="B50" s="825"/>
      <c r="C50" s="833" t="s">
        <v>7</v>
      </c>
      <c r="D50" s="833" t="s">
        <v>1848</v>
      </c>
      <c r="E50" s="826">
        <v>101</v>
      </c>
      <c r="F50" s="827">
        <v>224</v>
      </c>
      <c r="G50" s="825"/>
      <c r="H50" s="825" t="str">
        <f t="shared" si="0"/>
        <v>учитель</v>
      </c>
      <c r="I50" s="828" t="s">
        <v>1814</v>
      </c>
      <c r="J50" s="828">
        <v>56</v>
      </c>
      <c r="K50" s="829">
        <v>44799</v>
      </c>
      <c r="L50" s="829">
        <v>45163</v>
      </c>
      <c r="M50" s="828">
        <f t="shared" si="1"/>
        <v>56</v>
      </c>
      <c r="N50" s="830">
        <v>45090</v>
      </c>
      <c r="O50" s="831">
        <v>45145</v>
      </c>
      <c r="P50" s="832"/>
      <c r="Q50" s="833"/>
      <c r="R50" s="832"/>
      <c r="S50" s="834"/>
      <c r="T50" s="833"/>
      <c r="U50" s="835">
        <v>41512</v>
      </c>
      <c r="V50" s="836">
        <v>2013</v>
      </c>
      <c r="W50" s="833">
        <f t="shared" si="2"/>
        <v>0</v>
      </c>
      <c r="X50" s="837" t="s">
        <v>1815</v>
      </c>
    </row>
    <row r="51" spans="1:27" s="824" customFormat="1" x14ac:dyDescent="0.3">
      <c r="A51" s="824">
        <v>21</v>
      </c>
      <c r="B51" s="825"/>
      <c r="C51" s="833" t="s">
        <v>7</v>
      </c>
      <c r="D51" s="833" t="s">
        <v>1849</v>
      </c>
      <c r="E51" s="826">
        <v>101</v>
      </c>
      <c r="F51" s="827">
        <v>263</v>
      </c>
      <c r="G51" s="825"/>
      <c r="H51" s="825" t="str">
        <f t="shared" si="0"/>
        <v>учитель</v>
      </c>
      <c r="I51" s="828" t="s">
        <v>1814</v>
      </c>
      <c r="J51" s="828">
        <v>56</v>
      </c>
      <c r="K51" s="829">
        <v>44805</v>
      </c>
      <c r="L51" s="829">
        <v>45169</v>
      </c>
      <c r="M51" s="828">
        <f t="shared" si="1"/>
        <v>56</v>
      </c>
      <c r="N51" s="830">
        <v>45090</v>
      </c>
      <c r="O51" s="831">
        <v>45145</v>
      </c>
      <c r="P51" s="832"/>
      <c r="Q51" s="833"/>
      <c r="R51" s="832"/>
      <c r="S51" s="834"/>
      <c r="T51" s="833"/>
      <c r="U51" s="835">
        <v>38231</v>
      </c>
      <c r="V51" s="836">
        <v>2004</v>
      </c>
      <c r="W51" s="833">
        <f t="shared" si="2"/>
        <v>0</v>
      </c>
      <c r="X51" s="837" t="s">
        <v>1815</v>
      </c>
    </row>
    <row r="52" spans="1:27" s="824" customFormat="1" x14ac:dyDescent="0.3">
      <c r="A52" s="839">
        <v>69</v>
      </c>
      <c r="B52" s="833"/>
      <c r="C52" s="833" t="s">
        <v>15</v>
      </c>
      <c r="D52" s="833" t="s">
        <v>1850</v>
      </c>
      <c r="E52" s="826">
        <v>101</v>
      </c>
      <c r="F52" s="827">
        <v>716</v>
      </c>
      <c r="G52" s="825"/>
      <c r="H52" s="825" t="str">
        <f t="shared" si="0"/>
        <v>воспитатель</v>
      </c>
      <c r="I52" s="828" t="s">
        <v>1814</v>
      </c>
      <c r="J52" s="828">
        <v>56</v>
      </c>
      <c r="K52" s="829">
        <v>44803</v>
      </c>
      <c r="L52" s="829">
        <f>IF(K52,K52+365)-1</f>
        <v>45167</v>
      </c>
      <c r="M52" s="828">
        <f t="shared" si="1"/>
        <v>56</v>
      </c>
      <c r="N52" s="830">
        <v>45090</v>
      </c>
      <c r="O52" s="831">
        <v>45145</v>
      </c>
      <c r="P52" s="832"/>
      <c r="Q52" s="833"/>
      <c r="R52" s="832"/>
      <c r="S52" s="834"/>
      <c r="T52" s="833"/>
      <c r="U52" s="835">
        <v>44438</v>
      </c>
      <c r="V52" s="836">
        <v>2021</v>
      </c>
      <c r="W52" s="833">
        <f t="shared" si="2"/>
        <v>0</v>
      </c>
      <c r="X52" s="837" t="s">
        <v>1815</v>
      </c>
      <c r="Z52" s="839"/>
      <c r="AA52" s="839"/>
    </row>
    <row r="53" spans="1:27" s="843" customFormat="1" x14ac:dyDescent="0.3">
      <c r="A53" s="843">
        <v>22</v>
      </c>
      <c r="B53" s="847"/>
      <c r="C53" s="844" t="s">
        <v>7</v>
      </c>
      <c r="D53" s="844" t="s">
        <v>1851</v>
      </c>
      <c r="E53" s="845">
        <v>101</v>
      </c>
      <c r="F53" s="846">
        <v>269</v>
      </c>
      <c r="G53" s="847"/>
      <c r="H53" s="847" t="str">
        <f t="shared" si="0"/>
        <v>учитель</v>
      </c>
      <c r="I53" s="848" t="s">
        <v>1814</v>
      </c>
      <c r="J53" s="848">
        <v>56</v>
      </c>
      <c r="K53" s="849">
        <v>44775</v>
      </c>
      <c r="L53" s="849">
        <v>45139</v>
      </c>
      <c r="M53" s="848">
        <f t="shared" si="1"/>
        <v>56</v>
      </c>
      <c r="N53" s="850">
        <v>45090</v>
      </c>
      <c r="O53" s="851">
        <v>45145</v>
      </c>
      <c r="P53" s="852"/>
      <c r="Q53" s="844"/>
      <c r="R53" s="852"/>
      <c r="S53" s="853"/>
      <c r="T53" s="844"/>
      <c r="U53" s="854">
        <v>36374</v>
      </c>
      <c r="V53" s="855">
        <v>1999</v>
      </c>
      <c r="W53" s="844">
        <f t="shared" si="2"/>
        <v>0</v>
      </c>
      <c r="X53" s="856" t="s">
        <v>1815</v>
      </c>
    </row>
    <row r="54" spans="1:27" s="799" customFormat="1" x14ac:dyDescent="0.3">
      <c r="A54" s="799">
        <v>38</v>
      </c>
      <c r="B54" s="861"/>
      <c r="C54" s="862" t="s">
        <v>7</v>
      </c>
      <c r="D54" s="862" t="s">
        <v>1852</v>
      </c>
      <c r="E54" s="863">
        <v>101</v>
      </c>
      <c r="F54" s="864">
        <v>321</v>
      </c>
      <c r="G54" s="861"/>
      <c r="H54" s="861" t="str">
        <f t="shared" si="0"/>
        <v>учитель</v>
      </c>
      <c r="I54" s="865" t="s">
        <v>1814</v>
      </c>
      <c r="J54" s="865">
        <v>56</v>
      </c>
      <c r="K54" s="866">
        <v>44805</v>
      </c>
      <c r="L54" s="866">
        <v>45169</v>
      </c>
      <c r="M54" s="865">
        <f t="shared" si="1"/>
        <v>56</v>
      </c>
      <c r="N54" s="867">
        <v>45090</v>
      </c>
      <c r="O54" s="868">
        <v>45145</v>
      </c>
      <c r="P54" s="804"/>
      <c r="Q54" s="862"/>
      <c r="R54" s="804"/>
      <c r="S54" s="869"/>
      <c r="T54" s="862"/>
      <c r="U54" s="870">
        <v>44440</v>
      </c>
      <c r="V54" s="871">
        <v>2021</v>
      </c>
      <c r="W54" s="862">
        <f t="shared" si="2"/>
        <v>0</v>
      </c>
      <c r="X54" s="872" t="s">
        <v>1815</v>
      </c>
      <c r="Z54" s="873"/>
    </row>
    <row r="55" spans="1:27" s="824" customFormat="1" x14ac:dyDescent="0.3">
      <c r="A55" s="824">
        <v>30</v>
      </c>
      <c r="B55" s="825"/>
      <c r="C55" s="833" t="s">
        <v>7</v>
      </c>
      <c r="D55" s="833" t="s">
        <v>1853</v>
      </c>
      <c r="E55" s="826">
        <v>101</v>
      </c>
      <c r="F55" s="827">
        <v>309</v>
      </c>
      <c r="G55" s="825"/>
      <c r="H55" s="825" t="str">
        <f t="shared" si="0"/>
        <v>учитель</v>
      </c>
      <c r="I55" s="828" t="s">
        <v>1814</v>
      </c>
      <c r="J55" s="828">
        <v>56</v>
      </c>
      <c r="K55" s="829">
        <v>44802</v>
      </c>
      <c r="L55" s="829">
        <f>IF(K55,K55-1+365)</f>
        <v>45166</v>
      </c>
      <c r="M55" s="828">
        <f t="shared" si="1"/>
        <v>56</v>
      </c>
      <c r="N55" s="830">
        <v>45090</v>
      </c>
      <c r="O55" s="831">
        <v>45145</v>
      </c>
      <c r="P55" s="832"/>
      <c r="Q55" s="833"/>
      <c r="R55" s="832"/>
      <c r="S55" s="834"/>
      <c r="T55" s="833"/>
      <c r="U55" s="835">
        <v>43706</v>
      </c>
      <c r="V55" s="836">
        <v>2019</v>
      </c>
      <c r="W55" s="833">
        <f t="shared" si="2"/>
        <v>0</v>
      </c>
      <c r="X55" s="837" t="s">
        <v>1815</v>
      </c>
    </row>
    <row r="56" spans="1:27" s="824" customFormat="1" x14ac:dyDescent="0.3">
      <c r="A56" s="824">
        <v>3</v>
      </c>
      <c r="B56" s="825"/>
      <c r="C56" s="833" t="s">
        <v>7</v>
      </c>
      <c r="D56" s="833" t="s">
        <v>1588</v>
      </c>
      <c r="E56" s="826">
        <v>101</v>
      </c>
      <c r="F56" s="827">
        <v>209</v>
      </c>
      <c r="G56" s="825"/>
      <c r="H56" s="825" t="str">
        <f t="shared" si="0"/>
        <v>учитель</v>
      </c>
      <c r="I56" s="828" t="s">
        <v>1814</v>
      </c>
      <c r="J56" s="828">
        <v>56</v>
      </c>
      <c r="K56" s="829">
        <v>44813</v>
      </c>
      <c r="L56" s="829">
        <v>45177</v>
      </c>
      <c r="M56" s="828">
        <f t="shared" si="1"/>
        <v>56</v>
      </c>
      <c r="N56" s="830">
        <v>45090</v>
      </c>
      <c r="O56" s="831">
        <v>45145</v>
      </c>
      <c r="P56" s="832"/>
      <c r="Q56" s="833"/>
      <c r="R56" s="832"/>
      <c r="S56" s="834"/>
      <c r="T56" s="833"/>
      <c r="U56" s="835">
        <v>33465</v>
      </c>
      <c r="V56" s="836">
        <v>1999</v>
      </c>
      <c r="W56" s="833">
        <f t="shared" si="2"/>
        <v>0</v>
      </c>
      <c r="X56" s="837" t="s">
        <v>1815</v>
      </c>
      <c r="Z56" s="824" t="s">
        <v>1854</v>
      </c>
    </row>
    <row r="57" spans="1:27" s="843" customFormat="1" x14ac:dyDescent="0.3">
      <c r="A57" s="843">
        <v>31</v>
      </c>
      <c r="B57" s="847"/>
      <c r="C57" s="844" t="s">
        <v>7</v>
      </c>
      <c r="D57" s="844" t="s">
        <v>1855</v>
      </c>
      <c r="E57" s="845">
        <v>101</v>
      </c>
      <c r="F57" s="846">
        <v>310</v>
      </c>
      <c r="G57" s="847"/>
      <c r="H57" s="847" t="str">
        <f t="shared" si="0"/>
        <v>учитель</v>
      </c>
      <c r="I57" s="848" t="s">
        <v>1814</v>
      </c>
      <c r="J57" s="848">
        <v>56</v>
      </c>
      <c r="K57" s="849">
        <v>44892</v>
      </c>
      <c r="L57" s="849">
        <v>45256</v>
      </c>
      <c r="M57" s="848">
        <f t="shared" si="1"/>
        <v>56</v>
      </c>
      <c r="N57" s="850">
        <v>45090</v>
      </c>
      <c r="O57" s="851">
        <v>45145</v>
      </c>
      <c r="P57" s="852"/>
      <c r="Q57" s="844"/>
      <c r="R57" s="852"/>
      <c r="S57" s="853"/>
      <c r="T57" s="844"/>
      <c r="U57" s="854">
        <v>37191</v>
      </c>
      <c r="V57" s="855">
        <v>2001</v>
      </c>
      <c r="W57" s="844">
        <f t="shared" si="2"/>
        <v>0</v>
      </c>
      <c r="X57" s="856" t="s">
        <v>1815</v>
      </c>
    </row>
    <row r="58" spans="1:27" s="824" customFormat="1" x14ac:dyDescent="0.3">
      <c r="A58" s="824">
        <v>52</v>
      </c>
      <c r="B58" s="825"/>
      <c r="C58" s="833" t="s">
        <v>7</v>
      </c>
      <c r="D58" s="833" t="s">
        <v>1856</v>
      </c>
      <c r="E58" s="826">
        <v>101</v>
      </c>
      <c r="F58" s="827">
        <v>677</v>
      </c>
      <c r="G58" s="825"/>
      <c r="H58" s="825" t="str">
        <f t="shared" si="0"/>
        <v>учитель</v>
      </c>
      <c r="I58" s="828" t="s">
        <v>1814</v>
      </c>
      <c r="J58" s="828">
        <v>56</v>
      </c>
      <c r="K58" s="829">
        <v>44801</v>
      </c>
      <c r="L58" s="829">
        <v>45165</v>
      </c>
      <c r="M58" s="828">
        <f t="shared" si="1"/>
        <v>56</v>
      </c>
      <c r="N58" s="830">
        <v>45090</v>
      </c>
      <c r="O58" s="831">
        <v>45145</v>
      </c>
      <c r="P58" s="832"/>
      <c r="Q58" s="833"/>
      <c r="R58" s="832"/>
      <c r="S58" s="834"/>
      <c r="T58" s="833"/>
      <c r="U58" s="835">
        <v>39322</v>
      </c>
      <c r="V58" s="836">
        <v>2007</v>
      </c>
      <c r="W58" s="833">
        <f t="shared" si="2"/>
        <v>0</v>
      </c>
      <c r="X58" s="837" t="s">
        <v>1815</v>
      </c>
      <c r="Z58" s="842">
        <v>43994</v>
      </c>
    </row>
    <row r="59" spans="1:27" s="824" customFormat="1" x14ac:dyDescent="0.3">
      <c r="A59" s="824">
        <v>50</v>
      </c>
      <c r="B59" s="833"/>
      <c r="C59" s="833" t="s">
        <v>7</v>
      </c>
      <c r="D59" s="833" t="s">
        <v>1857</v>
      </c>
      <c r="E59" s="826">
        <v>101</v>
      </c>
      <c r="F59" s="827">
        <v>727</v>
      </c>
      <c r="G59" s="825"/>
      <c r="H59" s="825" t="str">
        <f t="shared" si="0"/>
        <v>учитель</v>
      </c>
      <c r="I59" s="828" t="s">
        <v>1814</v>
      </c>
      <c r="J59" s="828">
        <v>56</v>
      </c>
      <c r="K59" s="829">
        <v>44805</v>
      </c>
      <c r="L59" s="829">
        <v>45169</v>
      </c>
      <c r="M59" s="828">
        <f t="shared" si="1"/>
        <v>56</v>
      </c>
      <c r="N59" s="830">
        <v>45090</v>
      </c>
      <c r="O59" s="831">
        <v>45145</v>
      </c>
      <c r="P59" s="832"/>
      <c r="Q59" s="833"/>
      <c r="R59" s="832"/>
      <c r="S59" s="834"/>
      <c r="T59" s="833"/>
      <c r="U59" s="835">
        <v>44805</v>
      </c>
      <c r="V59" s="836">
        <v>2022</v>
      </c>
      <c r="W59" s="833">
        <f t="shared" si="2"/>
        <v>0</v>
      </c>
      <c r="X59" s="837" t="s">
        <v>1815</v>
      </c>
      <c r="Z59" s="824" t="s">
        <v>1858</v>
      </c>
    </row>
    <row r="60" spans="1:27" s="824" customFormat="1" x14ac:dyDescent="0.3">
      <c r="A60" s="824">
        <v>36</v>
      </c>
      <c r="B60" s="825"/>
      <c r="C60" s="833" t="s">
        <v>7</v>
      </c>
      <c r="D60" s="833" t="s">
        <v>1859</v>
      </c>
      <c r="E60" s="826">
        <v>101</v>
      </c>
      <c r="F60" s="827">
        <v>319</v>
      </c>
      <c r="G60" s="825"/>
      <c r="H60" s="825" t="str">
        <f t="shared" si="0"/>
        <v>учитель</v>
      </c>
      <c r="I60" s="828" t="s">
        <v>1814</v>
      </c>
      <c r="J60" s="828">
        <v>56</v>
      </c>
      <c r="K60" s="829">
        <v>44792</v>
      </c>
      <c r="L60" s="829">
        <v>45156</v>
      </c>
      <c r="M60" s="828">
        <f t="shared" si="1"/>
        <v>56</v>
      </c>
      <c r="N60" s="830">
        <v>45090</v>
      </c>
      <c r="O60" s="831">
        <v>45145</v>
      </c>
      <c r="P60" s="832"/>
      <c r="Q60" s="833"/>
      <c r="R60" s="832"/>
      <c r="S60" s="834"/>
      <c r="T60" s="833"/>
      <c r="U60" s="835">
        <v>44062</v>
      </c>
      <c r="V60" s="836">
        <v>2020</v>
      </c>
      <c r="W60" s="833">
        <f t="shared" si="2"/>
        <v>0</v>
      </c>
      <c r="X60" s="837" t="s">
        <v>1815</v>
      </c>
      <c r="Z60" s="839"/>
      <c r="AA60" s="839"/>
    </row>
    <row r="61" spans="1:27" s="824" customFormat="1" x14ac:dyDescent="0.3">
      <c r="A61" s="839">
        <v>73</v>
      </c>
      <c r="B61" s="833"/>
      <c r="C61" s="833" t="s">
        <v>7</v>
      </c>
      <c r="D61" s="833" t="s">
        <v>1860</v>
      </c>
      <c r="E61" s="826">
        <v>101</v>
      </c>
      <c r="F61" s="827">
        <v>715</v>
      </c>
      <c r="G61" s="825"/>
      <c r="H61" s="825" t="str">
        <f t="shared" si="0"/>
        <v>учитель</v>
      </c>
      <c r="I61" s="828" t="s">
        <v>1814</v>
      </c>
      <c r="J61" s="828">
        <v>56</v>
      </c>
      <c r="K61" s="829">
        <v>44803</v>
      </c>
      <c r="L61" s="829">
        <f>IF(K61,K61+365-1)</f>
        <v>45167</v>
      </c>
      <c r="M61" s="828">
        <f t="shared" si="1"/>
        <v>56</v>
      </c>
      <c r="N61" s="830">
        <v>45090</v>
      </c>
      <c r="O61" s="831">
        <v>45145</v>
      </c>
      <c r="P61" s="832"/>
      <c r="Q61" s="833"/>
      <c r="R61" s="832"/>
      <c r="S61" s="834"/>
      <c r="T61" s="833"/>
      <c r="U61" s="835">
        <v>44438</v>
      </c>
      <c r="V61" s="836">
        <v>2021</v>
      </c>
      <c r="W61" s="833">
        <f t="shared" si="2"/>
        <v>0</v>
      </c>
      <c r="X61" s="837" t="s">
        <v>1815</v>
      </c>
      <c r="Z61" s="839"/>
      <c r="AA61" s="839"/>
    </row>
    <row r="62" spans="1:27" s="843" customFormat="1" x14ac:dyDescent="0.3">
      <c r="A62" s="843">
        <v>35</v>
      </c>
      <c r="B62" s="847"/>
      <c r="C62" s="844" t="s">
        <v>7</v>
      </c>
      <c r="D62" s="844" t="s">
        <v>1861</v>
      </c>
      <c r="E62" s="845">
        <v>101</v>
      </c>
      <c r="F62" s="846">
        <v>318</v>
      </c>
      <c r="G62" s="847"/>
      <c r="H62" s="847" t="str">
        <f t="shared" si="0"/>
        <v>учитель</v>
      </c>
      <c r="I62" s="848" t="s">
        <v>1814</v>
      </c>
      <c r="J62" s="848">
        <v>56</v>
      </c>
      <c r="K62" s="849">
        <v>44740</v>
      </c>
      <c r="L62" s="849">
        <v>45104</v>
      </c>
      <c r="M62" s="848">
        <f t="shared" si="1"/>
        <v>56</v>
      </c>
      <c r="N62" s="850">
        <v>45090</v>
      </c>
      <c r="O62" s="851">
        <v>45145</v>
      </c>
      <c r="P62" s="852"/>
      <c r="Q62" s="844"/>
      <c r="R62" s="852"/>
      <c r="S62" s="853"/>
      <c r="T62" s="844"/>
      <c r="U62" s="854">
        <v>40175</v>
      </c>
      <c r="V62" s="855">
        <v>2009</v>
      </c>
      <c r="W62" s="844">
        <f t="shared" si="2"/>
        <v>0</v>
      </c>
      <c r="X62" s="856" t="s">
        <v>1815</v>
      </c>
      <c r="Z62" s="858"/>
      <c r="AA62" s="858"/>
    </row>
    <row r="63" spans="1:27" s="824" customFormat="1" x14ac:dyDescent="0.3">
      <c r="A63" s="839">
        <v>66</v>
      </c>
      <c r="B63" s="825"/>
      <c r="C63" s="825" t="s">
        <v>7</v>
      </c>
      <c r="D63" s="825" t="s">
        <v>1862</v>
      </c>
      <c r="E63" s="826">
        <v>101</v>
      </c>
      <c r="F63" s="827">
        <v>700</v>
      </c>
      <c r="G63" s="825"/>
      <c r="H63" s="825" t="str">
        <f t="shared" si="0"/>
        <v>учитель</v>
      </c>
      <c r="I63" s="828" t="s">
        <v>1814</v>
      </c>
      <c r="J63" s="828">
        <v>56</v>
      </c>
      <c r="K63" s="829">
        <v>44574</v>
      </c>
      <c r="L63" s="829">
        <v>44938</v>
      </c>
      <c r="M63" s="828">
        <f t="shared" si="1"/>
        <v>56</v>
      </c>
      <c r="N63" s="830">
        <v>45090</v>
      </c>
      <c r="O63" s="831">
        <v>45145</v>
      </c>
      <c r="P63" s="832"/>
      <c r="Q63" s="833"/>
      <c r="R63" s="832"/>
      <c r="S63" s="834"/>
      <c r="T63" s="833"/>
      <c r="U63" s="835">
        <v>43843</v>
      </c>
      <c r="V63" s="836">
        <v>2020</v>
      </c>
      <c r="W63" s="833">
        <f t="shared" si="2"/>
        <v>0</v>
      </c>
      <c r="X63" s="837" t="s">
        <v>1815</v>
      </c>
      <c r="Z63" s="839"/>
      <c r="AA63" s="839"/>
    </row>
    <row r="64" spans="1:27" s="843" customFormat="1" x14ac:dyDescent="0.3">
      <c r="A64" s="843">
        <v>34</v>
      </c>
      <c r="B64" s="844"/>
      <c r="C64" s="844" t="s">
        <v>7</v>
      </c>
      <c r="D64" s="844" t="s">
        <v>1863</v>
      </c>
      <c r="E64" s="845">
        <v>101</v>
      </c>
      <c r="F64" s="846">
        <v>315</v>
      </c>
      <c r="G64" s="847"/>
      <c r="H64" s="847" t="str">
        <f t="shared" si="0"/>
        <v>учитель</v>
      </c>
      <c r="I64" s="848" t="s">
        <v>1814</v>
      </c>
      <c r="J64" s="848">
        <v>56</v>
      </c>
      <c r="K64" s="849">
        <v>44802</v>
      </c>
      <c r="L64" s="849">
        <f>IF(K64,K64+365)</f>
        <v>45167</v>
      </c>
      <c r="M64" s="848">
        <f t="shared" si="1"/>
        <v>56</v>
      </c>
      <c r="N64" s="850">
        <v>45090</v>
      </c>
      <c r="O64" s="851">
        <v>45145</v>
      </c>
      <c r="P64" s="852"/>
      <c r="Q64" s="844"/>
      <c r="R64" s="852"/>
      <c r="S64" s="853"/>
      <c r="T64" s="844"/>
      <c r="U64" s="854">
        <v>43706</v>
      </c>
      <c r="V64" s="855">
        <v>2019</v>
      </c>
      <c r="W64" s="844">
        <f t="shared" si="2"/>
        <v>0</v>
      </c>
      <c r="X64" s="856" t="s">
        <v>1815</v>
      </c>
      <c r="Z64" s="858"/>
      <c r="AA64" s="858"/>
    </row>
    <row r="65" spans="1:27" s="824" customFormat="1" x14ac:dyDescent="0.3">
      <c r="A65" s="824">
        <v>14</v>
      </c>
      <c r="B65" s="825"/>
      <c r="C65" s="833" t="s">
        <v>7</v>
      </c>
      <c r="D65" s="833" t="s">
        <v>1864</v>
      </c>
      <c r="E65" s="826">
        <v>101</v>
      </c>
      <c r="F65" s="827">
        <v>726</v>
      </c>
      <c r="G65" s="825"/>
      <c r="H65" s="825" t="str">
        <f t="shared" si="0"/>
        <v>учитель</v>
      </c>
      <c r="I65" s="828" t="s">
        <v>1814</v>
      </c>
      <c r="J65" s="828">
        <v>56</v>
      </c>
      <c r="K65" s="829">
        <v>44805</v>
      </c>
      <c r="L65" s="829">
        <v>45169</v>
      </c>
      <c r="M65" s="828">
        <f t="shared" si="1"/>
        <v>56</v>
      </c>
      <c r="N65" s="830">
        <v>45090</v>
      </c>
      <c r="O65" s="831">
        <v>45145</v>
      </c>
      <c r="P65" s="832"/>
      <c r="Q65" s="833"/>
      <c r="R65" s="832"/>
      <c r="S65" s="834"/>
      <c r="T65" s="833"/>
      <c r="U65" s="835">
        <v>44805</v>
      </c>
      <c r="V65" s="836">
        <v>2022</v>
      </c>
      <c r="W65" s="833">
        <f t="shared" si="2"/>
        <v>0</v>
      </c>
      <c r="X65" s="837" t="s">
        <v>1815</v>
      </c>
      <c r="Z65" s="839"/>
      <c r="AA65" s="839"/>
    </row>
    <row r="66" spans="1:27" s="843" customFormat="1" x14ac:dyDescent="0.3">
      <c r="A66" s="843">
        <v>14</v>
      </c>
      <c r="B66" s="847"/>
      <c r="C66" s="844" t="s">
        <v>7</v>
      </c>
      <c r="D66" s="844" t="s">
        <v>1865</v>
      </c>
      <c r="E66" s="845">
        <v>101</v>
      </c>
      <c r="F66" s="846">
        <v>237</v>
      </c>
      <c r="G66" s="847"/>
      <c r="H66" s="847" t="str">
        <f t="shared" si="0"/>
        <v>учитель</v>
      </c>
      <c r="I66" s="848" t="s">
        <v>1814</v>
      </c>
      <c r="J66" s="848">
        <v>56</v>
      </c>
      <c r="K66" s="849">
        <v>44805</v>
      </c>
      <c r="L66" s="849">
        <v>45169</v>
      </c>
      <c r="M66" s="848">
        <f t="shared" si="1"/>
        <v>56</v>
      </c>
      <c r="N66" s="850">
        <v>45090</v>
      </c>
      <c r="O66" s="851">
        <v>45145</v>
      </c>
      <c r="P66" s="852"/>
      <c r="Q66" s="844"/>
      <c r="R66" s="852"/>
      <c r="S66" s="853"/>
      <c r="T66" s="844"/>
      <c r="U66" s="854">
        <v>33848</v>
      </c>
      <c r="V66" s="855">
        <v>1999</v>
      </c>
      <c r="W66" s="844">
        <f t="shared" si="2"/>
        <v>0</v>
      </c>
      <c r="X66" s="856" t="s">
        <v>1815</v>
      </c>
      <c r="Z66" s="858"/>
      <c r="AA66" s="858"/>
    </row>
    <row r="67" spans="1:27" s="824" customFormat="1" x14ac:dyDescent="0.3">
      <c r="B67" s="825"/>
      <c r="C67" s="833" t="s">
        <v>7</v>
      </c>
      <c r="D67" s="833" t="s">
        <v>1866</v>
      </c>
      <c r="E67" s="826">
        <v>101</v>
      </c>
      <c r="F67" s="827">
        <v>676</v>
      </c>
      <c r="G67" s="825"/>
      <c r="H67" s="825" t="str">
        <f t="shared" si="0"/>
        <v>учитель</v>
      </c>
      <c r="I67" s="828" t="s">
        <v>1814</v>
      </c>
      <c r="J67" s="828">
        <v>56</v>
      </c>
      <c r="K67" s="829">
        <v>44800</v>
      </c>
      <c r="L67" s="829">
        <v>45164</v>
      </c>
      <c r="M67" s="828">
        <f t="shared" si="1"/>
        <v>56</v>
      </c>
      <c r="N67" s="830">
        <v>45090</v>
      </c>
      <c r="O67" s="831">
        <v>45145</v>
      </c>
      <c r="P67" s="832"/>
      <c r="Q67" s="833"/>
      <c r="R67" s="832"/>
      <c r="S67" s="834"/>
      <c r="T67" s="833"/>
      <c r="U67" s="835"/>
      <c r="V67" s="836"/>
      <c r="W67" s="833"/>
      <c r="X67" s="837"/>
      <c r="Z67" s="839"/>
      <c r="AA67" s="839"/>
    </row>
    <row r="68" spans="1:27" s="824" customFormat="1" x14ac:dyDescent="0.3">
      <c r="B68" s="825"/>
      <c r="C68" s="833" t="s">
        <v>7</v>
      </c>
      <c r="D68" s="833" t="s">
        <v>1867</v>
      </c>
      <c r="E68" s="826">
        <v>101</v>
      </c>
      <c r="F68" s="827">
        <v>295</v>
      </c>
      <c r="G68" s="825"/>
      <c r="H68" s="825" t="str">
        <f t="shared" si="0"/>
        <v>учитель</v>
      </c>
      <c r="I68" s="828" t="s">
        <v>1814</v>
      </c>
      <c r="J68" s="828">
        <v>56</v>
      </c>
      <c r="K68" s="829">
        <v>44805</v>
      </c>
      <c r="L68" s="829">
        <v>45169</v>
      </c>
      <c r="M68" s="828">
        <f t="shared" si="1"/>
        <v>56</v>
      </c>
      <c r="N68" s="830">
        <v>45090</v>
      </c>
      <c r="O68" s="831">
        <v>45145</v>
      </c>
      <c r="P68" s="832"/>
      <c r="Q68" s="833"/>
      <c r="R68" s="832"/>
      <c r="S68" s="834"/>
      <c r="T68" s="833"/>
      <c r="U68" s="835"/>
      <c r="V68" s="836"/>
      <c r="W68" s="833"/>
      <c r="X68" s="837"/>
      <c r="Z68" s="839"/>
      <c r="AA68" s="839"/>
    </row>
    <row r="69" spans="1:27" s="824" customFormat="1" x14ac:dyDescent="0.3">
      <c r="B69" s="825"/>
      <c r="C69" s="833" t="s">
        <v>7</v>
      </c>
      <c r="D69" s="833" t="s">
        <v>1868</v>
      </c>
      <c r="E69" s="826">
        <v>101</v>
      </c>
      <c r="F69" s="827">
        <v>725</v>
      </c>
      <c r="G69" s="825"/>
      <c r="H69" s="825" t="str">
        <f>C69</f>
        <v>учитель</v>
      </c>
      <c r="I69" s="828" t="s">
        <v>1814</v>
      </c>
      <c r="J69" s="828">
        <v>56</v>
      </c>
      <c r="K69" s="829">
        <v>44802</v>
      </c>
      <c r="L69" s="829">
        <v>45166</v>
      </c>
      <c r="M69" s="828">
        <f t="shared" si="1"/>
        <v>56</v>
      </c>
      <c r="N69" s="830">
        <v>45090</v>
      </c>
      <c r="O69" s="831">
        <v>45145</v>
      </c>
      <c r="P69" s="832"/>
      <c r="Q69" s="833"/>
      <c r="R69" s="832"/>
      <c r="S69" s="834"/>
      <c r="T69" s="833"/>
      <c r="U69" s="835"/>
      <c r="V69" s="836"/>
      <c r="W69" s="833"/>
      <c r="X69" s="837"/>
      <c r="Z69" s="839"/>
      <c r="AA69" s="839"/>
    </row>
    <row r="70" spans="1:27" s="824" customFormat="1" x14ac:dyDescent="0.3">
      <c r="B70" s="825"/>
      <c r="C70" s="833" t="s">
        <v>7</v>
      </c>
      <c r="D70" s="833" t="s">
        <v>1869</v>
      </c>
      <c r="E70" s="826">
        <v>101</v>
      </c>
      <c r="F70" s="827">
        <v>697</v>
      </c>
      <c r="G70" s="825"/>
      <c r="H70" s="825" t="str">
        <f>C70</f>
        <v>учитель</v>
      </c>
      <c r="I70" s="828" t="s">
        <v>1814</v>
      </c>
      <c r="J70" s="828">
        <v>56</v>
      </c>
      <c r="K70" s="829">
        <v>44802</v>
      </c>
      <c r="L70" s="829">
        <f>IF(K70,K70+365)</f>
        <v>45167</v>
      </c>
      <c r="M70" s="828">
        <f t="shared" si="1"/>
        <v>56</v>
      </c>
      <c r="N70" s="830">
        <v>45096</v>
      </c>
      <c r="O70" s="831">
        <v>45151</v>
      </c>
      <c r="P70" s="832"/>
      <c r="Q70" s="833"/>
      <c r="R70" s="832"/>
      <c r="S70" s="834"/>
      <c r="T70" s="833"/>
      <c r="U70" s="835"/>
      <c r="V70" s="836"/>
      <c r="W70" s="833"/>
      <c r="X70" s="837"/>
      <c r="Z70" s="839"/>
      <c r="AA70" s="839"/>
    </row>
    <row r="71" spans="1:27" s="824" customFormat="1" x14ac:dyDescent="0.3">
      <c r="A71" s="824">
        <v>14</v>
      </c>
      <c r="B71" s="825"/>
      <c r="C71" s="833" t="s">
        <v>7</v>
      </c>
      <c r="D71" s="833" t="s">
        <v>1870</v>
      </c>
      <c r="E71" s="826">
        <v>101</v>
      </c>
      <c r="F71" s="827">
        <v>311</v>
      </c>
      <c r="G71" s="825"/>
      <c r="H71" s="825" t="str">
        <f>C71</f>
        <v>учитель</v>
      </c>
      <c r="I71" s="828" t="s">
        <v>1814</v>
      </c>
      <c r="J71" s="828">
        <v>56</v>
      </c>
      <c r="K71" s="829">
        <v>44802</v>
      </c>
      <c r="L71" s="829">
        <f>IF(K71,K71+365)</f>
        <v>45167</v>
      </c>
      <c r="M71" s="828">
        <f t="shared" si="1"/>
        <v>56</v>
      </c>
      <c r="N71" s="830">
        <v>45096</v>
      </c>
      <c r="O71" s="831">
        <v>45151</v>
      </c>
      <c r="P71" s="832"/>
      <c r="Q71" s="833"/>
      <c r="R71" s="832"/>
      <c r="S71" s="834"/>
      <c r="T71" s="833"/>
      <c r="U71" s="835">
        <v>44802</v>
      </c>
      <c r="V71" s="836">
        <v>2022</v>
      </c>
      <c r="W71" s="833">
        <f>M71-J71</f>
        <v>0</v>
      </c>
      <c r="X71" s="837" t="s">
        <v>1815</v>
      </c>
      <c r="Z71" s="839"/>
      <c r="AA71" s="839"/>
    </row>
    <row r="72" spans="1:27" s="824" customFormat="1" x14ac:dyDescent="0.3">
      <c r="A72" s="839"/>
      <c r="B72" s="833"/>
      <c r="C72" s="833"/>
      <c r="D72" s="833"/>
      <c r="E72" s="826"/>
      <c r="F72" s="827"/>
      <c r="G72" s="825"/>
      <c r="H72" s="825"/>
      <c r="I72" s="828"/>
      <c r="J72" s="828"/>
      <c r="K72" s="829"/>
      <c r="L72" s="829"/>
      <c r="M72" s="818" t="s">
        <v>1821</v>
      </c>
      <c r="N72" s="840" t="s">
        <v>1871</v>
      </c>
      <c r="O72" s="841"/>
      <c r="P72" s="832"/>
      <c r="Q72" s="833"/>
      <c r="R72" s="832"/>
      <c r="S72" s="834"/>
      <c r="T72" s="833"/>
      <c r="U72" s="835"/>
      <c r="V72" s="836"/>
      <c r="W72" s="833"/>
      <c r="X72" s="837"/>
      <c r="Z72" s="842"/>
    </row>
    <row r="73" spans="1:27" s="824" customFormat="1" x14ac:dyDescent="0.3">
      <c r="A73" s="824">
        <v>47</v>
      </c>
      <c r="B73" s="825"/>
      <c r="C73" s="825" t="s">
        <v>1872</v>
      </c>
      <c r="D73" s="825" t="s">
        <v>1873</v>
      </c>
      <c r="E73" s="826">
        <v>101</v>
      </c>
      <c r="F73" s="827">
        <v>629</v>
      </c>
      <c r="G73" s="825"/>
      <c r="H73" s="825" t="str">
        <f t="shared" ref="H73:H80" si="3">C73</f>
        <v>врач</v>
      </c>
      <c r="I73" s="828" t="s">
        <v>1814</v>
      </c>
      <c r="J73" s="828">
        <v>63</v>
      </c>
      <c r="K73" s="829">
        <v>44805</v>
      </c>
      <c r="L73" s="829">
        <f>IF(K73,K73-1+365)</f>
        <v>45169</v>
      </c>
      <c r="M73" s="828">
        <f t="shared" ref="M73:M80" si="4">O73-N73+1</f>
        <v>63</v>
      </c>
      <c r="N73" s="830">
        <v>45103</v>
      </c>
      <c r="O73" s="831">
        <v>45165</v>
      </c>
      <c r="P73" s="832"/>
      <c r="Q73" s="833"/>
      <c r="R73" s="832"/>
      <c r="S73" s="834"/>
      <c r="T73" s="833"/>
      <c r="U73" s="835">
        <v>42979</v>
      </c>
      <c r="V73" s="836">
        <v>2017</v>
      </c>
      <c r="W73" s="833">
        <f t="shared" ref="W73:W80" si="5">M73-J73</f>
        <v>0</v>
      </c>
      <c r="X73" s="837" t="s">
        <v>1815</v>
      </c>
      <c r="Z73" s="842"/>
    </row>
    <row r="74" spans="1:27" s="824" customFormat="1" x14ac:dyDescent="0.3">
      <c r="B74" s="825"/>
      <c r="C74" s="833" t="s">
        <v>1874</v>
      </c>
      <c r="D74" s="833" t="s">
        <v>1875</v>
      </c>
      <c r="E74" s="826">
        <v>101</v>
      </c>
      <c r="F74" s="827">
        <v>555</v>
      </c>
      <c r="G74" s="825"/>
      <c r="H74" s="825" t="str">
        <f t="shared" si="3"/>
        <v>медицинская сестра</v>
      </c>
      <c r="I74" s="828" t="s">
        <v>1814</v>
      </c>
      <c r="J74" s="828">
        <v>63</v>
      </c>
      <c r="K74" s="829">
        <v>44652</v>
      </c>
      <c r="L74" s="829">
        <v>45016</v>
      </c>
      <c r="M74" s="828">
        <f t="shared" si="4"/>
        <v>63</v>
      </c>
      <c r="N74" s="830">
        <v>45103</v>
      </c>
      <c r="O74" s="831">
        <v>45165</v>
      </c>
      <c r="P74" s="832"/>
      <c r="Q74" s="833"/>
      <c r="R74" s="832"/>
      <c r="S74" s="834"/>
      <c r="T74" s="833"/>
      <c r="U74" s="835"/>
      <c r="V74" s="836"/>
      <c r="W74" s="833"/>
      <c r="X74" s="837"/>
      <c r="Z74" s="842"/>
    </row>
    <row r="75" spans="1:27" s="824" customFormat="1" x14ac:dyDescent="0.3">
      <c r="A75" s="824">
        <v>6</v>
      </c>
      <c r="B75" s="825"/>
      <c r="C75" s="833" t="s">
        <v>7</v>
      </c>
      <c r="D75" s="833" t="s">
        <v>1876</v>
      </c>
      <c r="E75" s="826">
        <v>101</v>
      </c>
      <c r="F75" s="827">
        <v>215</v>
      </c>
      <c r="G75" s="825"/>
      <c r="H75" s="825" t="s">
        <v>7</v>
      </c>
      <c r="I75" s="828" t="s">
        <v>1814</v>
      </c>
      <c r="J75" s="828">
        <v>56</v>
      </c>
      <c r="K75" s="829">
        <v>44805</v>
      </c>
      <c r="L75" s="829">
        <f>IF(K75,K75+365)-1</f>
        <v>45169</v>
      </c>
      <c r="M75" s="874">
        <f t="shared" si="4"/>
        <v>56</v>
      </c>
      <c r="N75" s="830">
        <v>45103</v>
      </c>
      <c r="O75" s="875">
        <v>45158</v>
      </c>
      <c r="P75" s="832"/>
      <c r="Q75" s="833"/>
      <c r="R75" s="832"/>
      <c r="S75" s="834"/>
      <c r="T75" s="833"/>
      <c r="U75" s="835">
        <v>44440</v>
      </c>
      <c r="V75" s="836">
        <v>2021</v>
      </c>
      <c r="W75" s="833">
        <f t="shared" si="5"/>
        <v>0</v>
      </c>
      <c r="X75" s="837" t="s">
        <v>1815</v>
      </c>
    </row>
    <row r="76" spans="1:27" s="824" customFormat="1" x14ac:dyDescent="0.3">
      <c r="A76" s="824">
        <v>28</v>
      </c>
      <c r="B76" s="833"/>
      <c r="C76" s="833" t="s">
        <v>7</v>
      </c>
      <c r="D76" s="833" t="s">
        <v>1877</v>
      </c>
      <c r="E76" s="826">
        <v>101</v>
      </c>
      <c r="F76" s="827">
        <v>307</v>
      </c>
      <c r="G76" s="825"/>
      <c r="H76" s="825" t="str">
        <f t="shared" si="3"/>
        <v>учитель</v>
      </c>
      <c r="I76" s="828" t="s">
        <v>1814</v>
      </c>
      <c r="J76" s="828">
        <v>56</v>
      </c>
      <c r="K76" s="829">
        <v>44802</v>
      </c>
      <c r="L76" s="829">
        <f>IF(K76,K76-1+365)</f>
        <v>45166</v>
      </c>
      <c r="M76" s="874">
        <f t="shared" si="4"/>
        <v>56</v>
      </c>
      <c r="N76" s="830">
        <v>45103</v>
      </c>
      <c r="O76" s="875">
        <v>45158</v>
      </c>
      <c r="P76" s="832"/>
      <c r="Q76" s="833"/>
      <c r="R76" s="832"/>
      <c r="S76" s="834"/>
      <c r="T76" s="833"/>
      <c r="U76" s="835">
        <v>43706</v>
      </c>
      <c r="V76" s="836">
        <v>2019</v>
      </c>
      <c r="W76" s="833">
        <f t="shared" si="5"/>
        <v>0</v>
      </c>
      <c r="X76" s="837" t="s">
        <v>1815</v>
      </c>
    </row>
    <row r="77" spans="1:27" s="876" customFormat="1" x14ac:dyDescent="0.3">
      <c r="A77" s="876">
        <v>20</v>
      </c>
      <c r="B77" s="877"/>
      <c r="C77" s="877" t="s">
        <v>1878</v>
      </c>
      <c r="D77" s="877" t="s">
        <v>1879</v>
      </c>
      <c r="E77" s="878">
        <v>101</v>
      </c>
      <c r="F77" s="879">
        <v>260</v>
      </c>
      <c r="G77" s="880"/>
      <c r="H77" s="880" t="str">
        <f t="shared" si="3"/>
        <v>зам.дир.по БЖ</v>
      </c>
      <c r="I77" s="881" t="s">
        <v>1814</v>
      </c>
      <c r="J77" s="881">
        <v>56</v>
      </c>
      <c r="K77" s="882">
        <v>44835</v>
      </c>
      <c r="L77" s="882">
        <v>45199</v>
      </c>
      <c r="M77" s="881">
        <f t="shared" si="4"/>
        <v>56</v>
      </c>
      <c r="N77" s="883">
        <v>45103</v>
      </c>
      <c r="O77" s="884">
        <v>45158</v>
      </c>
      <c r="P77" s="885"/>
      <c r="Q77" s="877"/>
      <c r="R77" s="885"/>
      <c r="S77" s="886"/>
      <c r="T77" s="877"/>
      <c r="U77" s="887">
        <v>36434</v>
      </c>
      <c r="V77" s="888">
        <v>1999</v>
      </c>
      <c r="W77" s="877">
        <f t="shared" si="5"/>
        <v>0</v>
      </c>
      <c r="X77" s="889" t="s">
        <v>1815</v>
      </c>
      <c r="Z77" s="876" t="s">
        <v>1880</v>
      </c>
    </row>
    <row r="78" spans="1:27" s="824" customFormat="1" x14ac:dyDescent="0.3">
      <c r="A78" s="824">
        <v>33</v>
      </c>
      <c r="B78" s="825"/>
      <c r="C78" s="833" t="s">
        <v>7</v>
      </c>
      <c r="D78" s="833" t="s">
        <v>1881</v>
      </c>
      <c r="E78" s="826">
        <v>101</v>
      </c>
      <c r="F78" s="827">
        <v>314</v>
      </c>
      <c r="G78" s="825"/>
      <c r="H78" s="825" t="str">
        <f t="shared" si="3"/>
        <v>учитель</v>
      </c>
      <c r="I78" s="828" t="s">
        <v>1814</v>
      </c>
      <c r="J78" s="828">
        <v>56</v>
      </c>
      <c r="K78" s="829">
        <v>44802</v>
      </c>
      <c r="L78" s="829">
        <f>IF(K78,K78-1+365)</f>
        <v>45166</v>
      </c>
      <c r="M78" s="828">
        <f t="shared" si="4"/>
        <v>56</v>
      </c>
      <c r="N78" s="830">
        <v>45103</v>
      </c>
      <c r="O78" s="831">
        <v>45158</v>
      </c>
      <c r="P78" s="832"/>
      <c r="Q78" s="833"/>
      <c r="R78" s="832"/>
      <c r="S78" s="834"/>
      <c r="T78" s="833"/>
      <c r="U78" s="835">
        <v>43706</v>
      </c>
      <c r="V78" s="836">
        <v>2019</v>
      </c>
      <c r="W78" s="833">
        <f t="shared" si="5"/>
        <v>0</v>
      </c>
      <c r="X78" s="837" t="s">
        <v>1815</v>
      </c>
    </row>
    <row r="79" spans="1:27" s="824" customFormat="1" x14ac:dyDescent="0.3">
      <c r="A79" s="824">
        <v>9</v>
      </c>
      <c r="B79" s="833"/>
      <c r="C79" s="833" t="s">
        <v>7</v>
      </c>
      <c r="D79" s="833" t="s">
        <v>1882</v>
      </c>
      <c r="E79" s="826">
        <v>101</v>
      </c>
      <c r="F79" s="827">
        <v>223</v>
      </c>
      <c r="G79" s="825"/>
      <c r="H79" s="825" t="str">
        <f t="shared" si="3"/>
        <v>учитель</v>
      </c>
      <c r="I79" s="828" t="s">
        <v>1814</v>
      </c>
      <c r="J79" s="828">
        <v>56</v>
      </c>
      <c r="K79" s="829">
        <v>44882</v>
      </c>
      <c r="L79" s="829">
        <v>45246</v>
      </c>
      <c r="M79" s="828">
        <f t="shared" si="4"/>
        <v>56</v>
      </c>
      <c r="N79" s="830">
        <v>45103</v>
      </c>
      <c r="O79" s="831">
        <v>45158</v>
      </c>
      <c r="P79" s="832"/>
      <c r="Q79" s="833"/>
      <c r="R79" s="832"/>
      <c r="S79" s="834"/>
      <c r="T79" s="833"/>
      <c r="U79" s="835">
        <v>37942</v>
      </c>
      <c r="V79" s="836">
        <v>2003</v>
      </c>
      <c r="W79" s="833">
        <f t="shared" si="5"/>
        <v>0</v>
      </c>
      <c r="X79" s="837" t="s">
        <v>1815</v>
      </c>
    </row>
    <row r="80" spans="1:27" s="839" customFormat="1" x14ac:dyDescent="0.3">
      <c r="A80" s="824">
        <v>27</v>
      </c>
      <c r="B80" s="825"/>
      <c r="C80" s="825" t="s">
        <v>7</v>
      </c>
      <c r="D80" s="825" t="s">
        <v>1883</v>
      </c>
      <c r="E80" s="826">
        <v>101</v>
      </c>
      <c r="F80" s="827">
        <v>306</v>
      </c>
      <c r="G80" s="825"/>
      <c r="H80" s="825" t="str">
        <f t="shared" si="3"/>
        <v>учитель</v>
      </c>
      <c r="I80" s="828" t="s">
        <v>1814</v>
      </c>
      <c r="J80" s="828">
        <v>56</v>
      </c>
      <c r="K80" s="829">
        <v>44800</v>
      </c>
      <c r="L80" s="829">
        <f>IF(K80,K80-1+365)</f>
        <v>45164</v>
      </c>
      <c r="M80" s="828">
        <f t="shared" si="4"/>
        <v>56</v>
      </c>
      <c r="N80" s="830">
        <v>45103</v>
      </c>
      <c r="O80" s="831">
        <v>45158</v>
      </c>
      <c r="P80" s="832"/>
      <c r="Q80" s="833"/>
      <c r="R80" s="832"/>
      <c r="S80" s="834"/>
      <c r="T80" s="833"/>
      <c r="U80" s="835">
        <v>43704</v>
      </c>
      <c r="V80" s="836">
        <v>2019</v>
      </c>
      <c r="W80" s="833">
        <f t="shared" si="5"/>
        <v>0</v>
      </c>
      <c r="X80" s="837" t="s">
        <v>1815</v>
      </c>
    </row>
    <row r="81" spans="1:27" s="824" customFormat="1" x14ac:dyDescent="0.3">
      <c r="A81" s="839"/>
      <c r="B81" s="833"/>
      <c r="C81" s="833"/>
      <c r="D81" s="833"/>
      <c r="E81" s="826"/>
      <c r="F81" s="827"/>
      <c r="G81" s="825"/>
      <c r="H81" s="825"/>
      <c r="I81" s="828"/>
      <c r="J81" s="828"/>
      <c r="K81" s="829"/>
      <c r="L81" s="829"/>
      <c r="M81" s="818" t="s">
        <v>1884</v>
      </c>
      <c r="N81" s="840" t="s">
        <v>1822</v>
      </c>
      <c r="O81" s="841"/>
      <c r="P81" s="832"/>
      <c r="Q81" s="833"/>
      <c r="R81" s="832"/>
      <c r="S81" s="834"/>
      <c r="T81" s="833"/>
      <c r="U81" s="835"/>
      <c r="V81" s="836"/>
      <c r="W81" s="833"/>
      <c r="X81" s="837"/>
      <c r="Z81" s="842"/>
    </row>
    <row r="82" spans="1:27" s="890" customFormat="1" x14ac:dyDescent="0.3">
      <c r="A82" s="890">
        <v>48</v>
      </c>
      <c r="B82" s="891"/>
      <c r="C82" s="891" t="s">
        <v>107</v>
      </c>
      <c r="D82" s="891" t="s">
        <v>1885</v>
      </c>
      <c r="E82" s="892">
        <v>101</v>
      </c>
      <c r="F82" s="893">
        <v>637</v>
      </c>
      <c r="G82" s="891"/>
      <c r="H82" s="891" t="str">
        <f>C82</f>
        <v>сторож</v>
      </c>
      <c r="I82" s="810" t="s">
        <v>1814</v>
      </c>
      <c r="J82" s="810">
        <v>28</v>
      </c>
      <c r="K82" s="894">
        <v>44805</v>
      </c>
      <c r="L82" s="894">
        <v>45169</v>
      </c>
      <c r="M82" s="810">
        <f>O82-N82</f>
        <v>28</v>
      </c>
      <c r="N82" s="895">
        <v>45108</v>
      </c>
      <c r="O82" s="896">
        <v>45136</v>
      </c>
      <c r="P82" s="897"/>
      <c r="Q82" s="898"/>
      <c r="R82" s="897"/>
      <c r="S82" s="899"/>
      <c r="T82" s="898"/>
      <c r="U82" s="900">
        <v>44440</v>
      </c>
      <c r="V82" s="815">
        <v>2021</v>
      </c>
      <c r="W82" s="898">
        <f>M82-J82+1</f>
        <v>1</v>
      </c>
      <c r="X82" s="901" t="s">
        <v>1815</v>
      </c>
      <c r="Z82" s="902"/>
      <c r="AA82" s="902"/>
    </row>
    <row r="83" spans="1:27" s="824" customFormat="1" x14ac:dyDescent="0.3">
      <c r="A83" s="824">
        <v>58</v>
      </c>
      <c r="B83" s="833"/>
      <c r="C83" s="833" t="s">
        <v>1886</v>
      </c>
      <c r="D83" s="833" t="s">
        <v>1887</v>
      </c>
      <c r="E83" s="826">
        <v>101</v>
      </c>
      <c r="F83" s="827">
        <v>724</v>
      </c>
      <c r="G83" s="825"/>
      <c r="H83" s="825" t="str">
        <f t="shared" ref="H83:H92" si="6">C83</f>
        <v>уборщик сл.помещ.</v>
      </c>
      <c r="I83" s="828" t="s">
        <v>1814</v>
      </c>
      <c r="J83" s="828">
        <v>28</v>
      </c>
      <c r="K83" s="829">
        <v>44782</v>
      </c>
      <c r="L83" s="829">
        <f>IF(K83,K83-1+365)</f>
        <v>45146</v>
      </c>
      <c r="M83" s="828">
        <f t="shared" ref="M83:M92" si="7">O83-N83+1</f>
        <v>28</v>
      </c>
      <c r="N83" s="830">
        <v>45110</v>
      </c>
      <c r="O83" s="831">
        <v>45137</v>
      </c>
      <c r="P83" s="832"/>
      <c r="Q83" s="833"/>
      <c r="R83" s="832"/>
      <c r="S83" s="834"/>
      <c r="T83" s="833"/>
      <c r="U83" s="835">
        <v>44125</v>
      </c>
      <c r="V83" s="836">
        <v>2020</v>
      </c>
      <c r="W83" s="833">
        <f t="shared" ref="W83:W92" si="8">M83-J83</f>
        <v>0</v>
      </c>
      <c r="X83" s="837" t="s">
        <v>1815</v>
      </c>
      <c r="Z83" s="842">
        <v>43898</v>
      </c>
    </row>
    <row r="84" spans="1:27" s="876" customFormat="1" ht="26.3" x14ac:dyDescent="0.3">
      <c r="A84" s="876">
        <v>19</v>
      </c>
      <c r="B84" s="877"/>
      <c r="C84" s="903" t="s">
        <v>1888</v>
      </c>
      <c r="D84" s="877" t="s">
        <v>1889</v>
      </c>
      <c r="E84" s="878">
        <v>101</v>
      </c>
      <c r="F84" s="879">
        <v>257</v>
      </c>
      <c r="G84" s="880"/>
      <c r="H84" s="880" t="str">
        <f t="shared" si="6"/>
        <v>медицинская сестра
(диетическая)</v>
      </c>
      <c r="I84" s="881" t="s">
        <v>1814</v>
      </c>
      <c r="J84" s="881">
        <v>28</v>
      </c>
      <c r="K84" s="882">
        <v>44819</v>
      </c>
      <c r="L84" s="882">
        <v>45183</v>
      </c>
      <c r="M84" s="881">
        <f t="shared" si="7"/>
        <v>28</v>
      </c>
      <c r="N84" s="883">
        <v>45110</v>
      </c>
      <c r="O84" s="884">
        <v>45137</v>
      </c>
      <c r="P84" s="885"/>
      <c r="Q84" s="877"/>
      <c r="R84" s="885"/>
      <c r="S84" s="886"/>
      <c r="T84" s="877"/>
      <c r="U84" s="887">
        <v>44819</v>
      </c>
      <c r="V84" s="888">
        <v>2022</v>
      </c>
      <c r="W84" s="877">
        <f t="shared" si="8"/>
        <v>0</v>
      </c>
      <c r="X84" s="889" t="s">
        <v>1815</v>
      </c>
    </row>
    <row r="85" spans="1:27" s="824" customFormat="1" x14ac:dyDescent="0.3">
      <c r="B85" s="833"/>
      <c r="C85" s="833" t="s">
        <v>255</v>
      </c>
      <c r="D85" s="833" t="s">
        <v>1890</v>
      </c>
      <c r="E85" s="826">
        <v>101</v>
      </c>
      <c r="F85" s="827">
        <v>706</v>
      </c>
      <c r="G85" s="825"/>
      <c r="H85" s="825" t="str">
        <f>C85</f>
        <v>педагог-организатор</v>
      </c>
      <c r="I85" s="828" t="s">
        <v>1814</v>
      </c>
      <c r="J85" s="828">
        <v>56</v>
      </c>
      <c r="K85" s="829">
        <v>44805</v>
      </c>
      <c r="L85" s="829">
        <f>IF(K85,K85+365)-1</f>
        <v>45169</v>
      </c>
      <c r="M85" s="828">
        <f>O85-N85+1</f>
        <v>56</v>
      </c>
      <c r="N85" s="830">
        <v>45110</v>
      </c>
      <c r="O85" s="831">
        <v>45165</v>
      </c>
      <c r="P85" s="832"/>
      <c r="Q85" s="833"/>
      <c r="R85" s="832"/>
      <c r="S85" s="834"/>
      <c r="T85" s="833"/>
      <c r="U85" s="835">
        <v>44075</v>
      </c>
      <c r="V85" s="836">
        <v>2020</v>
      </c>
      <c r="W85" s="833">
        <f>M85-J85</f>
        <v>0</v>
      </c>
      <c r="X85" s="837" t="s">
        <v>1815</v>
      </c>
    </row>
    <row r="86" spans="1:27" s="839" customFormat="1" x14ac:dyDescent="0.3">
      <c r="A86" s="824">
        <v>49</v>
      </c>
      <c r="B86" s="825"/>
      <c r="C86" s="833" t="s">
        <v>7</v>
      </c>
      <c r="D86" s="833" t="s">
        <v>1891</v>
      </c>
      <c r="E86" s="826">
        <v>101</v>
      </c>
      <c r="F86" s="827">
        <v>671</v>
      </c>
      <c r="G86" s="825"/>
      <c r="H86" s="825" t="str">
        <f>C86</f>
        <v>учитель</v>
      </c>
      <c r="I86" s="828" t="s">
        <v>1814</v>
      </c>
      <c r="J86" s="828">
        <v>56</v>
      </c>
      <c r="K86" s="829">
        <v>44781</v>
      </c>
      <c r="L86" s="829">
        <f>IF(K86,K86+365)</f>
        <v>45146</v>
      </c>
      <c r="M86" s="828">
        <f>O86-N86+1</f>
        <v>56</v>
      </c>
      <c r="N86" s="830">
        <v>45114</v>
      </c>
      <c r="O86" s="831">
        <v>45169</v>
      </c>
      <c r="P86" s="832"/>
      <c r="Q86" s="833"/>
      <c r="R86" s="832"/>
      <c r="S86" s="834"/>
      <c r="T86" s="833"/>
      <c r="U86" s="835">
        <v>43320</v>
      </c>
      <c r="V86" s="836">
        <v>2018</v>
      </c>
      <c r="W86" s="833">
        <f>M86-J86</f>
        <v>0</v>
      </c>
      <c r="X86" s="837" t="s">
        <v>1815</v>
      </c>
      <c r="Z86" s="842">
        <v>43994</v>
      </c>
      <c r="AA86" s="824"/>
    </row>
    <row r="87" spans="1:27" s="839" customFormat="1" x14ac:dyDescent="0.3">
      <c r="A87" s="824">
        <v>49</v>
      </c>
      <c r="B87" s="825"/>
      <c r="C87" s="833" t="s">
        <v>1642</v>
      </c>
      <c r="D87" s="833" t="s">
        <v>1891</v>
      </c>
      <c r="E87" s="826">
        <v>101</v>
      </c>
      <c r="F87" s="827">
        <v>671</v>
      </c>
      <c r="G87" s="825"/>
      <c r="H87" s="825" t="str">
        <f>C87</f>
        <v>специалист по кадрам</v>
      </c>
      <c r="I87" s="828" t="s">
        <v>1814</v>
      </c>
      <c r="J87" s="828">
        <v>56</v>
      </c>
      <c r="K87" s="829">
        <v>44781</v>
      </c>
      <c r="L87" s="829">
        <f>IF(K87,K87+365)</f>
        <v>45146</v>
      </c>
      <c r="M87" s="828">
        <f>O87-N87+1</f>
        <v>28</v>
      </c>
      <c r="N87" s="830">
        <v>45142</v>
      </c>
      <c r="O87" s="831">
        <v>45169</v>
      </c>
      <c r="P87" s="832"/>
      <c r="Q87" s="833"/>
      <c r="R87" s="832"/>
      <c r="S87" s="834"/>
      <c r="T87" s="833"/>
      <c r="U87" s="835">
        <v>43320</v>
      </c>
      <c r="V87" s="836">
        <v>2018</v>
      </c>
      <c r="W87" s="833">
        <f>M87-J87</f>
        <v>-28</v>
      </c>
      <c r="X87" s="837" t="s">
        <v>1815</v>
      </c>
      <c r="Z87" s="842">
        <v>43994</v>
      </c>
      <c r="AA87" s="824"/>
    </row>
    <row r="88" spans="1:27" s="843" customFormat="1" x14ac:dyDescent="0.3">
      <c r="A88" s="843">
        <v>42</v>
      </c>
      <c r="B88" s="844"/>
      <c r="C88" s="844" t="s">
        <v>1892</v>
      </c>
      <c r="D88" s="844" t="s">
        <v>1893</v>
      </c>
      <c r="E88" s="845">
        <v>101</v>
      </c>
      <c r="F88" s="846">
        <v>554</v>
      </c>
      <c r="G88" s="847"/>
      <c r="H88" s="847" t="str">
        <f t="shared" si="6"/>
        <v>зав.производством</v>
      </c>
      <c r="I88" s="848" t="s">
        <v>1814</v>
      </c>
      <c r="J88" s="848">
        <v>35</v>
      </c>
      <c r="K88" s="849">
        <v>44909</v>
      </c>
      <c r="L88" s="849">
        <v>45273</v>
      </c>
      <c r="M88" s="848">
        <f t="shared" si="7"/>
        <v>35</v>
      </c>
      <c r="N88" s="850">
        <v>45117</v>
      </c>
      <c r="O88" s="851">
        <v>45151</v>
      </c>
      <c r="P88" s="852"/>
      <c r="Q88" s="844"/>
      <c r="R88" s="852"/>
      <c r="S88" s="853"/>
      <c r="T88" s="844"/>
      <c r="U88" s="854">
        <v>33952</v>
      </c>
      <c r="V88" s="855">
        <v>1999</v>
      </c>
      <c r="W88" s="844">
        <f t="shared" si="8"/>
        <v>0</v>
      </c>
      <c r="X88" s="856" t="s">
        <v>1815</v>
      </c>
    </row>
    <row r="89" spans="1:27" s="824" customFormat="1" x14ac:dyDescent="0.3">
      <c r="A89" s="824">
        <v>46</v>
      </c>
      <c r="B89" s="833"/>
      <c r="C89" s="833" t="s">
        <v>88</v>
      </c>
      <c r="D89" s="833" t="s">
        <v>1894</v>
      </c>
      <c r="E89" s="826">
        <v>101</v>
      </c>
      <c r="F89" s="827">
        <v>592</v>
      </c>
      <c r="G89" s="825"/>
      <c r="H89" s="825" t="str">
        <f t="shared" si="6"/>
        <v>повар</v>
      </c>
      <c r="I89" s="828" t="s">
        <v>1814</v>
      </c>
      <c r="J89" s="828">
        <v>35</v>
      </c>
      <c r="K89" s="829">
        <v>44796</v>
      </c>
      <c r="L89" s="829">
        <v>45160</v>
      </c>
      <c r="M89" s="828">
        <f t="shared" si="7"/>
        <v>35</v>
      </c>
      <c r="N89" s="830">
        <v>45117</v>
      </c>
      <c r="O89" s="831">
        <v>45151</v>
      </c>
      <c r="P89" s="832"/>
      <c r="Q89" s="833"/>
      <c r="R89" s="832"/>
      <c r="S89" s="834"/>
      <c r="T89" s="833"/>
      <c r="U89" s="835">
        <v>36395</v>
      </c>
      <c r="V89" s="836">
        <v>1999</v>
      </c>
      <c r="W89" s="833">
        <f t="shared" si="8"/>
        <v>0</v>
      </c>
      <c r="X89" s="837" t="s">
        <v>1815</v>
      </c>
    </row>
    <row r="90" spans="1:27" s="824" customFormat="1" x14ac:dyDescent="0.3">
      <c r="A90" s="824">
        <v>55</v>
      </c>
      <c r="B90" s="833"/>
      <c r="C90" s="833" t="s">
        <v>99</v>
      </c>
      <c r="D90" s="833" t="s">
        <v>1895</v>
      </c>
      <c r="E90" s="826">
        <v>101</v>
      </c>
      <c r="F90" s="827">
        <v>685</v>
      </c>
      <c r="G90" s="825"/>
      <c r="H90" s="825" t="str">
        <f t="shared" si="6"/>
        <v>зав. складом</v>
      </c>
      <c r="I90" s="828" t="s">
        <v>1814</v>
      </c>
      <c r="J90" s="828">
        <v>28</v>
      </c>
      <c r="K90" s="829">
        <v>44660</v>
      </c>
      <c r="L90" s="829">
        <f>IF(K90,K90-1+365)</f>
        <v>45024</v>
      </c>
      <c r="M90" s="828">
        <f t="shared" si="7"/>
        <v>28</v>
      </c>
      <c r="N90" s="830">
        <v>45117</v>
      </c>
      <c r="O90" s="831">
        <v>45144</v>
      </c>
      <c r="P90" s="832"/>
      <c r="Q90" s="833"/>
      <c r="R90" s="832"/>
      <c r="S90" s="834"/>
      <c r="T90" s="833"/>
      <c r="U90" s="835">
        <v>43564</v>
      </c>
      <c r="V90" s="836">
        <v>2019</v>
      </c>
      <c r="W90" s="833">
        <f t="shared" si="8"/>
        <v>0</v>
      </c>
      <c r="X90" s="837" t="s">
        <v>1815</v>
      </c>
    </row>
    <row r="91" spans="1:27" s="824" customFormat="1" x14ac:dyDescent="0.3">
      <c r="A91" s="824">
        <v>40</v>
      </c>
      <c r="B91" s="825"/>
      <c r="C91" s="825" t="s">
        <v>1886</v>
      </c>
      <c r="D91" s="825" t="s">
        <v>1896</v>
      </c>
      <c r="E91" s="826">
        <v>101</v>
      </c>
      <c r="F91" s="827">
        <v>525</v>
      </c>
      <c r="G91" s="825"/>
      <c r="H91" s="825" t="str">
        <f t="shared" si="6"/>
        <v>уборщик сл.помещ.</v>
      </c>
      <c r="I91" s="828" t="s">
        <v>1814</v>
      </c>
      <c r="J91" s="828">
        <v>10</v>
      </c>
      <c r="K91" s="829">
        <v>44140</v>
      </c>
      <c r="L91" s="829">
        <v>44504</v>
      </c>
      <c r="M91" s="828">
        <f t="shared" si="7"/>
        <v>10</v>
      </c>
      <c r="N91" s="830">
        <v>45117</v>
      </c>
      <c r="O91" s="831">
        <v>45126</v>
      </c>
      <c r="P91" s="832"/>
      <c r="Q91" s="833"/>
      <c r="R91" s="832"/>
      <c r="S91" s="834"/>
      <c r="T91" s="833"/>
      <c r="U91" s="835">
        <v>41583</v>
      </c>
      <c r="V91" s="836">
        <v>2013</v>
      </c>
      <c r="W91" s="833">
        <f t="shared" si="8"/>
        <v>0</v>
      </c>
      <c r="X91" s="837" t="s">
        <v>1897</v>
      </c>
    </row>
    <row r="92" spans="1:27" s="824" customFormat="1" x14ac:dyDescent="0.3">
      <c r="A92" s="824">
        <v>40</v>
      </c>
      <c r="B92" s="825"/>
      <c r="C92" s="825" t="s">
        <v>1886</v>
      </c>
      <c r="D92" s="825" t="s">
        <v>1896</v>
      </c>
      <c r="E92" s="826">
        <v>101</v>
      </c>
      <c r="F92" s="827">
        <v>525</v>
      </c>
      <c r="G92" s="825"/>
      <c r="H92" s="825" t="str">
        <f t="shared" si="6"/>
        <v>уборщик сл.помещ.</v>
      </c>
      <c r="I92" s="828" t="s">
        <v>1814</v>
      </c>
      <c r="J92" s="828">
        <v>18</v>
      </c>
      <c r="K92" s="829">
        <v>44870</v>
      </c>
      <c r="L92" s="829">
        <v>45234</v>
      </c>
      <c r="M92" s="828">
        <f t="shared" si="7"/>
        <v>18</v>
      </c>
      <c r="N92" s="830">
        <v>45127</v>
      </c>
      <c r="O92" s="831">
        <v>45144</v>
      </c>
      <c r="P92" s="832"/>
      <c r="Q92" s="833"/>
      <c r="R92" s="832"/>
      <c r="S92" s="834"/>
      <c r="T92" s="833"/>
      <c r="U92" s="835">
        <v>41583</v>
      </c>
      <c r="V92" s="836">
        <v>2013</v>
      </c>
      <c r="W92" s="833">
        <f t="shared" si="8"/>
        <v>0</v>
      </c>
      <c r="X92" s="837" t="s">
        <v>1898</v>
      </c>
    </row>
    <row r="93" spans="1:27" s="876" customFormat="1" x14ac:dyDescent="0.3">
      <c r="A93" s="876">
        <v>17</v>
      </c>
      <c r="B93" s="877"/>
      <c r="C93" s="880" t="s">
        <v>29</v>
      </c>
      <c r="D93" s="880" t="s">
        <v>1823</v>
      </c>
      <c r="E93" s="878">
        <v>101</v>
      </c>
      <c r="F93" s="879">
        <v>250</v>
      </c>
      <c r="G93" s="880"/>
      <c r="H93" s="880" t="str">
        <f>C93</f>
        <v>ПДО</v>
      </c>
      <c r="I93" s="881" t="s">
        <v>1814</v>
      </c>
      <c r="J93" s="881">
        <v>56</v>
      </c>
      <c r="K93" s="882">
        <v>44779</v>
      </c>
      <c r="L93" s="882">
        <v>45114</v>
      </c>
      <c r="M93" s="881">
        <f>O93-N93</f>
        <v>34</v>
      </c>
      <c r="N93" s="883">
        <v>45135</v>
      </c>
      <c r="O93" s="884">
        <v>45169</v>
      </c>
      <c r="P93" s="885"/>
      <c r="Q93" s="877"/>
      <c r="R93" s="885"/>
      <c r="S93" s="886"/>
      <c r="T93" s="877"/>
      <c r="U93" s="887"/>
      <c r="V93" s="888"/>
      <c r="W93" s="877">
        <f>M93-J93+1</f>
        <v>-21</v>
      </c>
      <c r="X93" s="889" t="s">
        <v>1815</v>
      </c>
      <c r="Z93" s="904">
        <v>43994</v>
      </c>
      <c r="AA93" s="905"/>
    </row>
    <row r="94" spans="1:27" s="799" customFormat="1" x14ac:dyDescent="0.3">
      <c r="B94" s="861"/>
      <c r="C94" s="862" t="s">
        <v>1899</v>
      </c>
      <c r="D94" s="861" t="s">
        <v>1900</v>
      </c>
      <c r="E94" s="863">
        <v>101</v>
      </c>
      <c r="F94" s="864">
        <v>300</v>
      </c>
      <c r="G94" s="861"/>
      <c r="H94" s="861" t="str">
        <f>C94</f>
        <v>зам.дир.по АХР</v>
      </c>
      <c r="I94" s="865" t="s">
        <v>1814</v>
      </c>
      <c r="J94" s="865">
        <v>35</v>
      </c>
      <c r="K94" s="894">
        <v>44707</v>
      </c>
      <c r="L94" s="894">
        <v>45071</v>
      </c>
      <c r="M94" s="865">
        <f t="shared" ref="M94:M99" si="9">O94-N94+1</f>
        <v>35</v>
      </c>
      <c r="N94" s="867">
        <v>45117</v>
      </c>
      <c r="O94" s="868">
        <v>45151</v>
      </c>
      <c r="P94" s="804"/>
      <c r="Q94" s="862"/>
      <c r="R94" s="804"/>
      <c r="S94" s="869"/>
      <c r="T94" s="862"/>
      <c r="U94" s="870">
        <v>42150</v>
      </c>
      <c r="V94" s="871">
        <v>2015</v>
      </c>
      <c r="W94" s="862"/>
      <c r="X94" s="872"/>
    </row>
    <row r="95" spans="1:27" s="799" customFormat="1" x14ac:dyDescent="0.3">
      <c r="B95" s="861"/>
      <c r="C95" s="861" t="s">
        <v>1812</v>
      </c>
      <c r="D95" s="861" t="s">
        <v>1813</v>
      </c>
      <c r="E95" s="863">
        <v>101</v>
      </c>
      <c r="F95" s="864">
        <v>723</v>
      </c>
      <c r="G95" s="861"/>
      <c r="H95" s="861" t="str">
        <f>C95</f>
        <v>зам.дир.по ВР</v>
      </c>
      <c r="I95" s="865" t="s">
        <v>1814</v>
      </c>
      <c r="J95" s="865">
        <v>42</v>
      </c>
      <c r="K95" s="894">
        <v>44686</v>
      </c>
      <c r="L95" s="894">
        <v>45050</v>
      </c>
      <c r="M95" s="865">
        <f t="shared" si="9"/>
        <v>35</v>
      </c>
      <c r="N95" s="867">
        <v>45120</v>
      </c>
      <c r="O95" s="868">
        <v>45154</v>
      </c>
      <c r="P95" s="804"/>
      <c r="Q95" s="862"/>
      <c r="R95" s="804"/>
      <c r="S95" s="869"/>
      <c r="T95" s="862"/>
      <c r="U95" s="870">
        <v>44686</v>
      </c>
      <c r="V95" s="871">
        <v>2022</v>
      </c>
      <c r="W95" s="862"/>
      <c r="X95" s="872"/>
    </row>
    <row r="96" spans="1:27" s="799" customFormat="1" x14ac:dyDescent="0.3">
      <c r="B96" s="861"/>
      <c r="C96" s="862" t="s">
        <v>1886</v>
      </c>
      <c r="D96" s="862" t="s">
        <v>1901</v>
      </c>
      <c r="E96" s="863">
        <v>101</v>
      </c>
      <c r="F96" s="864">
        <v>720</v>
      </c>
      <c r="G96" s="861"/>
      <c r="H96" s="861" t="str">
        <f>C96</f>
        <v>уборщик сл.помещ.</v>
      </c>
      <c r="I96" s="865" t="s">
        <v>1814</v>
      </c>
      <c r="J96" s="865">
        <v>28</v>
      </c>
      <c r="K96" s="894">
        <v>44805</v>
      </c>
      <c r="L96" s="894">
        <v>45169</v>
      </c>
      <c r="M96" s="865">
        <f t="shared" si="9"/>
        <v>28</v>
      </c>
      <c r="N96" s="867">
        <v>45138</v>
      </c>
      <c r="O96" s="868">
        <v>45165</v>
      </c>
      <c r="P96" s="804"/>
      <c r="Q96" s="862"/>
      <c r="R96" s="804"/>
      <c r="S96" s="869"/>
      <c r="T96" s="862"/>
      <c r="U96" s="870">
        <v>44075</v>
      </c>
      <c r="V96" s="871">
        <v>2020</v>
      </c>
      <c r="W96" s="862"/>
      <c r="X96" s="872"/>
    </row>
    <row r="97" spans="1:27" s="799" customFormat="1" x14ac:dyDescent="0.3">
      <c r="B97" s="861"/>
      <c r="C97" s="861" t="s">
        <v>91</v>
      </c>
      <c r="D97" s="862" t="s">
        <v>1902</v>
      </c>
      <c r="E97" s="863">
        <v>101</v>
      </c>
      <c r="F97" s="864">
        <v>719</v>
      </c>
      <c r="G97" s="861"/>
      <c r="H97" s="861" t="s">
        <v>91</v>
      </c>
      <c r="I97" s="865" t="s">
        <v>1814</v>
      </c>
      <c r="J97" s="865">
        <v>28</v>
      </c>
      <c r="K97" s="894">
        <v>44657</v>
      </c>
      <c r="L97" s="894">
        <f>IF(K97,K97-1+365)</f>
        <v>45021</v>
      </c>
      <c r="M97" s="865">
        <f t="shared" si="9"/>
        <v>28</v>
      </c>
      <c r="N97" s="867">
        <v>45138</v>
      </c>
      <c r="O97" s="868">
        <v>45165</v>
      </c>
      <c r="P97" s="804"/>
      <c r="Q97" s="862"/>
      <c r="R97" s="804"/>
      <c r="S97" s="869"/>
      <c r="T97" s="862"/>
      <c r="U97" s="870">
        <v>44657</v>
      </c>
      <c r="V97" s="871">
        <v>2022</v>
      </c>
      <c r="W97" s="862"/>
      <c r="X97" s="872"/>
    </row>
    <row r="98" spans="1:27" s="799" customFormat="1" x14ac:dyDescent="0.3">
      <c r="B98" s="861"/>
      <c r="C98" s="862" t="s">
        <v>94</v>
      </c>
      <c r="D98" s="862" t="s">
        <v>1903</v>
      </c>
      <c r="E98" s="863">
        <v>101</v>
      </c>
      <c r="F98" s="864">
        <v>687</v>
      </c>
      <c r="G98" s="861"/>
      <c r="H98" s="861" t="str">
        <f>C98</f>
        <v>дворник</v>
      </c>
      <c r="I98" s="865" t="s">
        <v>1814</v>
      </c>
      <c r="J98" s="865">
        <v>28</v>
      </c>
      <c r="K98" s="894">
        <v>44805</v>
      </c>
      <c r="L98" s="894">
        <v>45169</v>
      </c>
      <c r="M98" s="865">
        <f t="shared" si="9"/>
        <v>28</v>
      </c>
      <c r="N98" s="867">
        <v>45138</v>
      </c>
      <c r="O98" s="868">
        <v>45165</v>
      </c>
      <c r="P98" s="804"/>
      <c r="Q98" s="862"/>
      <c r="R98" s="804"/>
      <c r="S98" s="869"/>
      <c r="T98" s="862"/>
      <c r="U98" s="870">
        <v>44805</v>
      </c>
      <c r="V98" s="871">
        <v>2022</v>
      </c>
      <c r="W98" s="862"/>
      <c r="X98" s="872"/>
    </row>
    <row r="99" spans="1:27" s="799" customFormat="1" x14ac:dyDescent="0.3">
      <c r="A99" s="799">
        <v>25</v>
      </c>
      <c r="B99" s="861"/>
      <c r="C99" s="862" t="s">
        <v>107</v>
      </c>
      <c r="D99" s="862" t="s">
        <v>1904</v>
      </c>
      <c r="E99" s="863">
        <v>101</v>
      </c>
      <c r="F99" s="864">
        <v>520</v>
      </c>
      <c r="G99" s="861"/>
      <c r="H99" s="861" t="str">
        <f>C99</f>
        <v>сторож</v>
      </c>
      <c r="I99" s="865" t="s">
        <v>1814</v>
      </c>
      <c r="J99" s="865">
        <v>28</v>
      </c>
      <c r="K99" s="894">
        <v>44775</v>
      </c>
      <c r="L99" s="894">
        <v>45139</v>
      </c>
      <c r="M99" s="865">
        <f t="shared" si="9"/>
        <v>28</v>
      </c>
      <c r="N99" s="867">
        <v>45138</v>
      </c>
      <c r="O99" s="868">
        <v>45165</v>
      </c>
      <c r="P99" s="804"/>
      <c r="Q99" s="862"/>
      <c r="R99" s="804"/>
      <c r="S99" s="869"/>
      <c r="T99" s="862"/>
      <c r="U99" s="870"/>
      <c r="V99" s="871"/>
      <c r="W99" s="862">
        <f>M99-J99</f>
        <v>0</v>
      </c>
      <c r="X99" s="872" t="s">
        <v>1815</v>
      </c>
      <c r="Z99" s="753"/>
      <c r="AA99" s="753"/>
    </row>
    <row r="100" spans="1:27" s="799" customFormat="1" x14ac:dyDescent="0.3">
      <c r="A100" s="753"/>
      <c r="B100" s="862"/>
      <c r="C100" s="862"/>
      <c r="D100" s="862"/>
      <c r="E100" s="863"/>
      <c r="F100" s="864"/>
      <c r="G100" s="861"/>
      <c r="H100" s="861"/>
      <c r="I100" s="865"/>
      <c r="J100" s="865"/>
      <c r="K100" s="894"/>
      <c r="L100" s="894"/>
      <c r="M100" s="906" t="s">
        <v>1905</v>
      </c>
      <c r="N100" s="907" t="s">
        <v>1822</v>
      </c>
      <c r="O100" s="908"/>
      <c r="P100" s="804"/>
      <c r="Q100" s="862"/>
      <c r="R100" s="804"/>
      <c r="S100" s="869"/>
      <c r="T100" s="862"/>
      <c r="U100" s="870"/>
      <c r="V100" s="871"/>
      <c r="W100" s="862"/>
      <c r="X100" s="872"/>
      <c r="Z100" s="873"/>
    </row>
    <row r="101" spans="1:27" s="799" customFormat="1" x14ac:dyDescent="0.3">
      <c r="A101" s="799">
        <v>57</v>
      </c>
      <c r="B101" s="862"/>
      <c r="C101" s="862" t="s">
        <v>1886</v>
      </c>
      <c r="D101" s="862" t="s">
        <v>1906</v>
      </c>
      <c r="E101" s="863">
        <v>101</v>
      </c>
      <c r="F101" s="864">
        <v>688</v>
      </c>
      <c r="G101" s="861"/>
      <c r="H101" s="861" t="str">
        <f>C101</f>
        <v>уборщик сл.помещ.</v>
      </c>
      <c r="I101" s="865" t="s">
        <v>1814</v>
      </c>
      <c r="J101" s="865">
        <v>14</v>
      </c>
      <c r="K101" s="866">
        <v>44896</v>
      </c>
      <c r="L101" s="866">
        <v>45260</v>
      </c>
      <c r="M101" s="865">
        <f t="shared" ref="M101:M109" si="10">O101-N101+1</f>
        <v>14</v>
      </c>
      <c r="N101" s="867">
        <v>45139</v>
      </c>
      <c r="O101" s="868">
        <v>45152</v>
      </c>
      <c r="P101" s="804"/>
      <c r="Q101" s="862"/>
      <c r="R101" s="804"/>
      <c r="S101" s="869"/>
      <c r="T101" s="862"/>
      <c r="U101" s="870">
        <v>44531</v>
      </c>
      <c r="V101" s="871">
        <v>2021</v>
      </c>
      <c r="W101" s="862">
        <f t="shared" ref="W101:W109" si="11">M101-J101</f>
        <v>0</v>
      </c>
      <c r="X101" s="872" t="s">
        <v>1907</v>
      </c>
      <c r="Z101" s="873"/>
    </row>
    <row r="102" spans="1:27" s="909" customFormat="1" x14ac:dyDescent="0.3">
      <c r="A102" s="909">
        <v>57</v>
      </c>
      <c r="B102" s="910"/>
      <c r="C102" s="862" t="s">
        <v>1886</v>
      </c>
      <c r="D102" s="862" t="s">
        <v>1906</v>
      </c>
      <c r="E102" s="863">
        <v>101</v>
      </c>
      <c r="F102" s="864">
        <v>688</v>
      </c>
      <c r="G102" s="861"/>
      <c r="H102" s="861" t="str">
        <f>C102</f>
        <v>уборщик сл.помещ.</v>
      </c>
      <c r="I102" s="865" t="s">
        <v>1814</v>
      </c>
      <c r="J102" s="865">
        <v>14</v>
      </c>
      <c r="K102" s="866">
        <v>44896</v>
      </c>
      <c r="L102" s="866">
        <v>45260</v>
      </c>
      <c r="M102" s="865">
        <f t="shared" si="10"/>
        <v>14</v>
      </c>
      <c r="N102" s="867">
        <v>45153</v>
      </c>
      <c r="O102" s="868">
        <v>45166</v>
      </c>
      <c r="P102" s="911"/>
      <c r="Q102" s="910"/>
      <c r="R102" s="911"/>
      <c r="S102" s="912"/>
      <c r="T102" s="910"/>
      <c r="U102" s="913">
        <v>44531</v>
      </c>
      <c r="V102" s="914">
        <v>2021</v>
      </c>
      <c r="W102" s="910">
        <f t="shared" si="11"/>
        <v>0</v>
      </c>
      <c r="X102" s="915" t="s">
        <v>1815</v>
      </c>
      <c r="Z102" s="916"/>
    </row>
    <row r="103" spans="1:27" s="909" customFormat="1" x14ac:dyDescent="0.3">
      <c r="A103" s="909">
        <v>54</v>
      </c>
      <c r="B103" s="910"/>
      <c r="C103" s="861" t="s">
        <v>91</v>
      </c>
      <c r="D103" s="862" t="s">
        <v>1908</v>
      </c>
      <c r="E103" s="863">
        <v>101</v>
      </c>
      <c r="F103" s="864">
        <v>730</v>
      </c>
      <c r="G103" s="861"/>
      <c r="H103" s="861" t="s">
        <v>91</v>
      </c>
      <c r="I103" s="865" t="s">
        <v>1814</v>
      </c>
      <c r="J103" s="865">
        <v>28</v>
      </c>
      <c r="K103" s="866">
        <v>44872</v>
      </c>
      <c r="L103" s="866">
        <f>IF(K103,K103-1+365)</f>
        <v>45236</v>
      </c>
      <c r="M103" s="865">
        <f t="shared" si="10"/>
        <v>28</v>
      </c>
      <c r="N103" s="867">
        <v>45208</v>
      </c>
      <c r="O103" s="868">
        <v>45235</v>
      </c>
      <c r="P103" s="911"/>
      <c r="Q103" s="910"/>
      <c r="R103" s="911"/>
      <c r="S103" s="912"/>
      <c r="T103" s="910"/>
      <c r="U103" s="913">
        <v>44872</v>
      </c>
      <c r="V103" s="914">
        <v>2022</v>
      </c>
      <c r="W103" s="910">
        <f t="shared" si="11"/>
        <v>0</v>
      </c>
      <c r="X103" s="915" t="s">
        <v>1815</v>
      </c>
      <c r="Z103" s="916"/>
    </row>
    <row r="104" spans="1:27" s="799" customFormat="1" x14ac:dyDescent="0.3">
      <c r="A104" s="799">
        <v>57</v>
      </c>
      <c r="B104" s="862"/>
      <c r="C104" s="862" t="s">
        <v>1886</v>
      </c>
      <c r="D104" s="862" t="s">
        <v>1909</v>
      </c>
      <c r="E104" s="863">
        <v>101</v>
      </c>
      <c r="F104" s="864">
        <v>728</v>
      </c>
      <c r="G104" s="861"/>
      <c r="H104" s="861" t="str">
        <f>C104</f>
        <v>уборщик сл.помещ.</v>
      </c>
      <c r="I104" s="865" t="s">
        <v>1814</v>
      </c>
      <c r="J104" s="865">
        <v>14</v>
      </c>
      <c r="K104" s="866">
        <v>44827</v>
      </c>
      <c r="L104" s="866">
        <f>IF(K104,K104-1+365)</f>
        <v>45191</v>
      </c>
      <c r="M104" s="865">
        <f t="shared" si="10"/>
        <v>14</v>
      </c>
      <c r="N104" s="867">
        <v>45139</v>
      </c>
      <c r="O104" s="868">
        <v>45152</v>
      </c>
      <c r="P104" s="804"/>
      <c r="Q104" s="862"/>
      <c r="R104" s="804"/>
      <c r="S104" s="869"/>
      <c r="T104" s="862"/>
      <c r="U104" s="870">
        <v>44827</v>
      </c>
      <c r="V104" s="871">
        <v>2022</v>
      </c>
      <c r="W104" s="862">
        <f t="shared" si="11"/>
        <v>0</v>
      </c>
      <c r="X104" s="872" t="s">
        <v>1815</v>
      </c>
      <c r="Z104" s="873"/>
    </row>
    <row r="105" spans="1:27" hidden="1" x14ac:dyDescent="0.3">
      <c r="A105" s="753">
        <v>61</v>
      </c>
      <c r="B105" s="862"/>
      <c r="C105" s="862" t="s">
        <v>15</v>
      </c>
      <c r="D105" s="862" t="s">
        <v>1910</v>
      </c>
      <c r="E105" s="863">
        <v>101</v>
      </c>
      <c r="F105" s="864">
        <v>695</v>
      </c>
      <c r="G105" s="861"/>
      <c r="H105" s="861" t="str">
        <f>C105</f>
        <v>воспитатель</v>
      </c>
      <c r="I105" s="865" t="s">
        <v>1814</v>
      </c>
      <c r="J105" s="865">
        <v>56</v>
      </c>
      <c r="K105" s="894">
        <v>44802</v>
      </c>
      <c r="L105" s="894">
        <v>45166</v>
      </c>
      <c r="M105" s="865">
        <f t="shared" si="10"/>
        <v>1</v>
      </c>
      <c r="N105" s="867"/>
      <c r="O105" s="868"/>
      <c r="P105" s="804"/>
      <c r="Q105" s="862"/>
      <c r="R105" s="804"/>
      <c r="S105" s="869"/>
      <c r="T105" s="862"/>
      <c r="U105" s="870">
        <v>44072</v>
      </c>
      <c r="V105" s="871">
        <v>2020</v>
      </c>
      <c r="W105" s="862">
        <f t="shared" si="11"/>
        <v>-55</v>
      </c>
      <c r="X105" s="872" t="s">
        <v>1815</v>
      </c>
      <c r="Z105" s="799"/>
      <c r="AA105" s="799"/>
    </row>
    <row r="106" spans="1:27" x14ac:dyDescent="0.3">
      <c r="A106" s="799">
        <v>41</v>
      </c>
      <c r="B106" s="862"/>
      <c r="C106" s="862" t="s">
        <v>1911</v>
      </c>
      <c r="D106" s="862" t="s">
        <v>1912</v>
      </c>
      <c r="E106" s="863">
        <v>101</v>
      </c>
      <c r="F106" s="864">
        <v>713</v>
      </c>
      <c r="G106" s="861"/>
      <c r="H106" s="861" t="str">
        <f>C106</f>
        <v>рабочий по КО и РЗ</v>
      </c>
      <c r="I106" s="865" t="s">
        <v>1814</v>
      </c>
      <c r="J106" s="865">
        <v>28</v>
      </c>
      <c r="K106" s="866">
        <v>44692</v>
      </c>
      <c r="L106" s="866">
        <v>45056</v>
      </c>
      <c r="M106" s="865">
        <f t="shared" si="10"/>
        <v>28</v>
      </c>
      <c r="N106" s="867">
        <v>45139</v>
      </c>
      <c r="O106" s="868">
        <v>45166</v>
      </c>
      <c r="P106" s="804"/>
      <c r="Q106" s="862"/>
      <c r="R106" s="804"/>
      <c r="S106" s="869"/>
      <c r="T106" s="862"/>
      <c r="U106" s="870">
        <v>44327</v>
      </c>
      <c r="V106" s="871">
        <v>2021</v>
      </c>
      <c r="W106" s="862">
        <f t="shared" si="11"/>
        <v>0</v>
      </c>
      <c r="X106" s="872" t="s">
        <v>1815</v>
      </c>
    </row>
    <row r="107" spans="1:27" x14ac:dyDescent="0.3">
      <c r="A107" s="753">
        <v>68</v>
      </c>
      <c r="B107" s="862"/>
      <c r="C107" s="862" t="s">
        <v>1911</v>
      </c>
      <c r="D107" s="862" t="s">
        <v>1913</v>
      </c>
      <c r="E107" s="863">
        <v>101</v>
      </c>
      <c r="F107" s="864">
        <v>702</v>
      </c>
      <c r="G107" s="861"/>
      <c r="H107" s="861" t="str">
        <f>C107</f>
        <v>рабочий по КО и РЗ</v>
      </c>
      <c r="I107" s="865" t="s">
        <v>1814</v>
      </c>
      <c r="J107" s="865">
        <v>28</v>
      </c>
      <c r="K107" s="866">
        <v>44669</v>
      </c>
      <c r="L107" s="866">
        <f>IF(K107,K107+365)-1</f>
        <v>45033</v>
      </c>
      <c r="M107" s="865">
        <f t="shared" si="10"/>
        <v>28</v>
      </c>
      <c r="N107" s="867">
        <v>45139</v>
      </c>
      <c r="O107" s="868">
        <v>45166</v>
      </c>
      <c r="P107" s="804"/>
      <c r="Q107" s="862"/>
      <c r="R107" s="804"/>
      <c r="S107" s="869"/>
      <c r="T107" s="862"/>
      <c r="U107" s="870">
        <v>44669</v>
      </c>
      <c r="V107" s="871">
        <v>2022</v>
      </c>
      <c r="W107" s="862">
        <f t="shared" si="11"/>
        <v>0</v>
      </c>
      <c r="X107" s="872" t="s">
        <v>1815</v>
      </c>
    </row>
    <row r="108" spans="1:27" s="824" customFormat="1" x14ac:dyDescent="0.3">
      <c r="A108" s="839"/>
      <c r="B108" s="833"/>
      <c r="C108" s="833"/>
      <c r="D108" s="833"/>
      <c r="E108" s="826"/>
      <c r="F108" s="827"/>
      <c r="G108" s="825"/>
      <c r="H108" s="825"/>
      <c r="I108" s="828"/>
      <c r="J108" s="828"/>
      <c r="K108" s="829"/>
      <c r="L108" s="829"/>
      <c r="M108" s="818" t="s">
        <v>1914</v>
      </c>
      <c r="N108" s="840" t="s">
        <v>1822</v>
      </c>
      <c r="O108" s="841"/>
      <c r="P108" s="832"/>
      <c r="Q108" s="833"/>
      <c r="R108" s="832"/>
      <c r="S108" s="834"/>
      <c r="T108" s="833"/>
      <c r="U108" s="835"/>
      <c r="V108" s="836"/>
      <c r="W108" s="833"/>
      <c r="X108" s="837"/>
      <c r="Z108" s="842"/>
    </row>
    <row r="109" spans="1:27" s="824" customFormat="1" x14ac:dyDescent="0.3">
      <c r="A109" s="839">
        <v>65</v>
      </c>
      <c r="B109" s="833"/>
      <c r="C109" s="833" t="s">
        <v>107</v>
      </c>
      <c r="D109" s="825" t="s">
        <v>1915</v>
      </c>
      <c r="E109" s="826">
        <v>101</v>
      </c>
      <c r="F109" s="827">
        <v>682</v>
      </c>
      <c r="G109" s="825"/>
      <c r="H109" s="825" t="str">
        <f>C109</f>
        <v>сторож</v>
      </c>
      <c r="I109" s="828" t="s">
        <v>1814</v>
      </c>
      <c r="J109" s="828">
        <v>28</v>
      </c>
      <c r="K109" s="829">
        <v>44847</v>
      </c>
      <c r="L109" s="829">
        <v>45211</v>
      </c>
      <c r="M109" s="828">
        <f t="shared" si="10"/>
        <v>28</v>
      </c>
      <c r="N109" s="830">
        <v>45182</v>
      </c>
      <c r="O109" s="831">
        <v>45209</v>
      </c>
      <c r="P109" s="832"/>
      <c r="Q109" s="833"/>
      <c r="R109" s="832"/>
      <c r="S109" s="834"/>
      <c r="T109" s="833"/>
      <c r="U109" s="835">
        <v>44847</v>
      </c>
      <c r="V109" s="836">
        <v>2022</v>
      </c>
      <c r="W109" s="833">
        <f t="shared" si="11"/>
        <v>0</v>
      </c>
      <c r="X109" s="837" t="s">
        <v>1815</v>
      </c>
      <c r="Z109" s="842">
        <v>43884</v>
      </c>
    </row>
    <row r="111" spans="1:27" x14ac:dyDescent="0.3">
      <c r="B111" s="753" t="s">
        <v>1916</v>
      </c>
      <c r="D111" s="917" t="s">
        <v>1642</v>
      </c>
      <c r="F111" s="919"/>
      <c r="G111" s="919"/>
      <c r="H111" s="919"/>
      <c r="I111" s="920"/>
      <c r="J111" s="920"/>
      <c r="K111" s="920"/>
      <c r="L111" s="917"/>
      <c r="M111" s="920"/>
      <c r="N111" s="797"/>
      <c r="O111" s="920"/>
      <c r="P111" s="919" t="s">
        <v>933</v>
      </c>
      <c r="Q111" s="921"/>
    </row>
    <row r="112" spans="1:27" x14ac:dyDescent="0.3">
      <c r="D112" s="782" t="s">
        <v>1917</v>
      </c>
      <c r="F112" s="1149" t="s">
        <v>1918</v>
      </c>
      <c r="G112" s="1149"/>
      <c r="H112" s="1149"/>
      <c r="I112" s="1149"/>
      <c r="J112" s="1149"/>
      <c r="K112" s="1149"/>
      <c r="L112" s="1149"/>
      <c r="M112" s="1149"/>
      <c r="N112" s="799"/>
      <c r="O112" s="799"/>
      <c r="P112" s="1149" t="s">
        <v>1919</v>
      </c>
      <c r="Q112" s="1149"/>
      <c r="R112" s="799"/>
    </row>
  </sheetData>
  <autoFilter ref="A22:AA107">
    <filterColumn colId="17" showButton="0"/>
  </autoFilter>
  <mergeCells count="25">
    <mergeCell ref="R22:S22"/>
    <mergeCell ref="F112:M112"/>
    <mergeCell ref="P112:Q112"/>
    <mergeCell ref="X19:X21"/>
    <mergeCell ref="K20:L20"/>
    <mergeCell ref="M20:M21"/>
    <mergeCell ref="N20:P20"/>
    <mergeCell ref="Q20:S20"/>
    <mergeCell ref="R21:S21"/>
    <mergeCell ref="J19:J21"/>
    <mergeCell ref="M19:S19"/>
    <mergeCell ref="T19:T21"/>
    <mergeCell ref="U19:U21"/>
    <mergeCell ref="V19:V21"/>
    <mergeCell ref="W19:W21"/>
    <mergeCell ref="B7:Q7"/>
    <mergeCell ref="E15:M15"/>
    <mergeCell ref="E16:M16"/>
    <mergeCell ref="B19:B21"/>
    <mergeCell ref="C19:C21"/>
    <mergeCell ref="D19:D21"/>
    <mergeCell ref="E19:F21"/>
    <mergeCell ref="G19:G21"/>
    <mergeCell ref="H19:H21"/>
    <mergeCell ref="I19:I21"/>
  </mergeCells>
  <pageMargins left="0.19685039370078741" right="0.19685039370078741" top="0.55118110236220474" bottom="0.19685039370078741" header="0" footer="0"/>
  <pageSetup paperSize="9" scale="99" fitToHeight="3" orientation="landscape" horizontalDpi="4294967294"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pageSetUpPr fitToPage="1"/>
  </sheetPr>
  <dimension ref="A1:N67"/>
  <sheetViews>
    <sheetView topLeftCell="A6" workbookViewId="0"/>
  </sheetViews>
  <sheetFormatPr defaultColWidth="8.88671875" defaultRowHeight="15.05" x14ac:dyDescent="0.3"/>
  <cols>
    <col min="1" max="1" width="4.109375" style="47" customWidth="1"/>
    <col min="2" max="2" width="58.5546875" style="47" customWidth="1"/>
    <col min="3" max="3" width="9.44140625" style="47" customWidth="1"/>
    <col min="4" max="4" width="9.44140625" style="47" hidden="1" customWidth="1"/>
    <col min="5" max="6" width="8.88671875" style="48"/>
    <col min="7" max="7" width="10.44140625" style="48" bestFit="1" customWidth="1"/>
    <col min="8" max="8" width="8.88671875" style="48"/>
    <col min="9" max="9" width="8.88671875" style="61"/>
    <col min="10" max="10" width="11.44140625" style="48" bestFit="1" customWidth="1"/>
    <col min="11" max="11" width="10" style="48" bestFit="1" customWidth="1"/>
    <col min="12" max="12" width="11.44140625" style="73" bestFit="1" customWidth="1"/>
    <col min="13" max="16384" width="8.88671875" style="47"/>
  </cols>
  <sheetData>
    <row r="1" spans="1:14" ht="29.15" customHeight="1" x14ac:dyDescent="0.3">
      <c r="B1" s="166" t="s">
        <v>524</v>
      </c>
      <c r="C1" s="70"/>
      <c r="D1" s="70"/>
    </row>
    <row r="2" spans="1:14" s="46" customFormat="1" ht="45.1" x14ac:dyDescent="0.3">
      <c r="A2" s="49" t="s">
        <v>127</v>
      </c>
      <c r="B2" s="49" t="s">
        <v>525</v>
      </c>
      <c r="C2" s="49" t="s">
        <v>526</v>
      </c>
      <c r="D2" s="49"/>
      <c r="E2" s="50" t="s">
        <v>364</v>
      </c>
      <c r="F2" s="53" t="s">
        <v>341</v>
      </c>
      <c r="G2" s="57" t="s">
        <v>365</v>
      </c>
      <c r="H2" s="50" t="s">
        <v>408</v>
      </c>
      <c r="I2" s="59" t="s">
        <v>366</v>
      </c>
      <c r="J2" s="55" t="s">
        <v>367</v>
      </c>
      <c r="K2" s="50" t="s">
        <v>368</v>
      </c>
      <c r="L2" s="62" t="s">
        <v>369</v>
      </c>
    </row>
    <row r="3" spans="1:14" s="80" customFormat="1" hidden="1" x14ac:dyDescent="0.3">
      <c r="A3" s="75"/>
      <c r="B3" s="75" t="s">
        <v>390</v>
      </c>
      <c r="C3" s="75"/>
      <c r="D3" s="75"/>
      <c r="E3" s="76">
        <f>E4+E5+E10+E11+E12</f>
        <v>8</v>
      </c>
      <c r="F3" s="77"/>
      <c r="G3" s="78"/>
      <c r="H3" s="76"/>
      <c r="I3" s="79"/>
      <c r="J3" s="96">
        <f>J4+J5+J10+J11+J12</f>
        <v>149594.4</v>
      </c>
      <c r="K3" s="76">
        <f>K4+K5+K10+K11+K12</f>
        <v>44878.32</v>
      </c>
      <c r="L3" s="76">
        <f>L4+L5+L10+L11+L12</f>
        <v>194472.72</v>
      </c>
    </row>
    <row r="4" spans="1:14" hidden="1" x14ac:dyDescent="0.3">
      <c r="A4" s="51"/>
      <c r="B4" s="51" t="s">
        <v>1</v>
      </c>
      <c r="C4" s="51"/>
      <c r="D4" s="51"/>
      <c r="E4" s="52">
        <v>1</v>
      </c>
      <c r="F4" s="54">
        <v>26500</v>
      </c>
      <c r="G4" s="58"/>
      <c r="H4" s="52">
        <f>F4*10/100</f>
        <v>2650</v>
      </c>
      <c r="I4" s="60">
        <f>SUM(F4:H4)</f>
        <v>29150</v>
      </c>
      <c r="J4" s="56">
        <f>I4*E4</f>
        <v>29150</v>
      </c>
      <c r="K4" s="52">
        <f>J4*30/100</f>
        <v>8745</v>
      </c>
      <c r="L4" s="63">
        <f>K4+J4</f>
        <v>37895</v>
      </c>
    </row>
    <row r="5" spans="1:14" s="70" customFormat="1" hidden="1" x14ac:dyDescent="0.3">
      <c r="A5" s="65"/>
      <c r="B5" s="65" t="s">
        <v>370</v>
      </c>
      <c r="C5" s="65"/>
      <c r="D5" s="65"/>
      <c r="E5" s="64">
        <f>E6+E7+E8+E9</f>
        <v>4</v>
      </c>
      <c r="F5" s="66"/>
      <c r="G5" s="67"/>
      <c r="H5" s="64"/>
      <c r="I5" s="68"/>
      <c r="J5" s="69">
        <f>J6+J7+J8+J9</f>
        <v>95135</v>
      </c>
      <c r="K5" s="64">
        <f>K6+K7+K8+K9</f>
        <v>28540.5</v>
      </c>
      <c r="L5" s="71">
        <f>L6+L7+L8+L9</f>
        <v>123675.5</v>
      </c>
    </row>
    <row r="6" spans="1:14" x14ac:dyDescent="0.3">
      <c r="A6" s="51">
        <v>1</v>
      </c>
      <c r="B6" s="51" t="s">
        <v>371</v>
      </c>
      <c r="C6" s="51"/>
      <c r="D6" s="51"/>
      <c r="E6" s="52">
        <v>1</v>
      </c>
      <c r="F6" s="54">
        <v>23850</v>
      </c>
      <c r="G6" s="58"/>
      <c r="H6" s="52">
        <f>F6*10/100</f>
        <v>2385</v>
      </c>
      <c r="I6" s="60">
        <f t="shared" ref="I6:I59" si="0">SUM(F6:H6)</f>
        <v>26235</v>
      </c>
      <c r="J6" s="56">
        <f t="shared" ref="J6:J59" si="1">I6*E6</f>
        <v>26235</v>
      </c>
      <c r="K6" s="52">
        <f t="shared" ref="K6:K59" si="2">J6*30/100</f>
        <v>7870.5</v>
      </c>
      <c r="L6" s="63">
        <f t="shared" ref="L6:L59" si="3">K6+J6</f>
        <v>34105.5</v>
      </c>
    </row>
    <row r="7" spans="1:14" x14ac:dyDescent="0.3">
      <c r="A7" s="51">
        <v>2</v>
      </c>
      <c r="B7" s="51" t="s">
        <v>372</v>
      </c>
      <c r="C7" s="51"/>
      <c r="D7" s="51"/>
      <c r="E7" s="52">
        <v>1</v>
      </c>
      <c r="F7" s="54">
        <v>21200</v>
      </c>
      <c r="G7" s="58"/>
      <c r="H7" s="52"/>
      <c r="I7" s="60">
        <f t="shared" si="0"/>
        <v>21200</v>
      </c>
      <c r="J7" s="56">
        <f t="shared" si="1"/>
        <v>21200</v>
      </c>
      <c r="K7" s="52">
        <f t="shared" si="2"/>
        <v>6360</v>
      </c>
      <c r="L7" s="63">
        <f t="shared" si="3"/>
        <v>27560</v>
      </c>
    </row>
    <row r="8" spans="1:14" x14ac:dyDescent="0.3">
      <c r="A8" s="51">
        <v>3</v>
      </c>
      <c r="B8" s="51" t="s">
        <v>672</v>
      </c>
      <c r="C8" s="51"/>
      <c r="D8" s="51"/>
      <c r="E8" s="52">
        <v>1</v>
      </c>
      <c r="F8" s="54">
        <v>23850</v>
      </c>
      <c r="G8" s="58"/>
      <c r="H8" s="52"/>
      <c r="I8" s="60">
        <f t="shared" si="0"/>
        <v>23850</v>
      </c>
      <c r="J8" s="56">
        <f t="shared" si="1"/>
        <v>23850</v>
      </c>
      <c r="K8" s="52">
        <f t="shared" si="2"/>
        <v>7155</v>
      </c>
      <c r="L8" s="63">
        <f t="shared" si="3"/>
        <v>31005</v>
      </c>
    </row>
    <row r="9" spans="1:14" x14ac:dyDescent="0.3">
      <c r="A9" s="51">
        <v>4</v>
      </c>
      <c r="B9" s="51" t="s">
        <v>374</v>
      </c>
      <c r="C9" s="51"/>
      <c r="D9" s="51"/>
      <c r="E9" s="52">
        <v>1</v>
      </c>
      <c r="F9" s="54">
        <v>23850</v>
      </c>
      <c r="G9" s="58"/>
      <c r="H9" s="52"/>
      <c r="I9" s="60">
        <f t="shared" si="0"/>
        <v>23850</v>
      </c>
      <c r="J9" s="56">
        <f t="shared" si="1"/>
        <v>23850</v>
      </c>
      <c r="K9" s="52">
        <f t="shared" si="2"/>
        <v>7155</v>
      </c>
      <c r="L9" s="63">
        <f t="shared" si="3"/>
        <v>31005</v>
      </c>
    </row>
    <row r="10" spans="1:14" x14ac:dyDescent="0.3">
      <c r="A10" s="51">
        <v>5</v>
      </c>
      <c r="B10" s="51" t="s">
        <v>375</v>
      </c>
      <c r="C10" s="51"/>
      <c r="D10" s="51"/>
      <c r="E10" s="52">
        <v>1</v>
      </c>
      <c r="F10" s="54">
        <v>8102</v>
      </c>
      <c r="G10" s="58">
        <f>F10*20/100</f>
        <v>1620.4</v>
      </c>
      <c r="H10" s="52">
        <f>F10*10/100</f>
        <v>810.2</v>
      </c>
      <c r="I10" s="60">
        <f t="shared" si="0"/>
        <v>10532.6</v>
      </c>
      <c r="J10" s="56">
        <f t="shared" si="1"/>
        <v>10532.6</v>
      </c>
      <c r="K10" s="52">
        <f t="shared" si="2"/>
        <v>3159.78</v>
      </c>
      <c r="L10" s="63">
        <f t="shared" si="3"/>
        <v>13692.380000000001</v>
      </c>
    </row>
    <row r="11" spans="1:14" x14ac:dyDescent="0.3">
      <c r="A11" s="51">
        <v>6</v>
      </c>
      <c r="B11" s="51" t="s">
        <v>376</v>
      </c>
      <c r="C11" s="51"/>
      <c r="D11" s="51"/>
      <c r="E11" s="52">
        <v>1</v>
      </c>
      <c r="F11" s="54">
        <v>7454</v>
      </c>
      <c r="G11" s="58">
        <f>F11*20/100</f>
        <v>1490.8</v>
      </c>
      <c r="H11" s="52"/>
      <c r="I11" s="60">
        <f t="shared" si="0"/>
        <v>8944.7999999999993</v>
      </c>
      <c r="J11" s="56">
        <f t="shared" si="1"/>
        <v>8944.7999999999993</v>
      </c>
      <c r="K11" s="52">
        <f t="shared" si="2"/>
        <v>2683.44</v>
      </c>
      <c r="L11" s="63">
        <f t="shared" si="3"/>
        <v>11628.24</v>
      </c>
    </row>
    <row r="12" spans="1:14" x14ac:dyDescent="0.3">
      <c r="A12" s="51">
        <v>7</v>
      </c>
      <c r="B12" s="51" t="s">
        <v>377</v>
      </c>
      <c r="C12" s="51"/>
      <c r="D12" s="51"/>
      <c r="E12" s="52">
        <v>1</v>
      </c>
      <c r="F12" s="54">
        <v>4860</v>
      </c>
      <c r="G12" s="58">
        <f>F12*20/100</f>
        <v>972</v>
      </c>
      <c r="H12" s="52"/>
      <c r="I12" s="60">
        <f t="shared" si="0"/>
        <v>5832</v>
      </c>
      <c r="J12" s="56">
        <f t="shared" si="1"/>
        <v>5832</v>
      </c>
      <c r="K12" s="52">
        <f t="shared" si="2"/>
        <v>1749.6</v>
      </c>
      <c r="L12" s="63">
        <f t="shared" si="3"/>
        <v>7581.6</v>
      </c>
    </row>
    <row r="13" spans="1:14" s="86" customFormat="1" hidden="1" x14ac:dyDescent="0.3">
      <c r="A13" s="156"/>
      <c r="B13" s="75" t="s">
        <v>378</v>
      </c>
      <c r="C13" s="75"/>
      <c r="D13" s="75"/>
      <c r="E13" s="81"/>
      <c r="F13" s="82"/>
      <c r="G13" s="83"/>
      <c r="H13" s="81"/>
      <c r="I13" s="84"/>
      <c r="J13" s="85"/>
      <c r="K13" s="81"/>
      <c r="L13" s="81"/>
    </row>
    <row r="14" spans="1:14" s="70" customFormat="1" x14ac:dyDescent="0.3">
      <c r="A14" s="157">
        <v>8</v>
      </c>
      <c r="B14" s="157" t="s">
        <v>388</v>
      </c>
      <c r="C14" s="65"/>
      <c r="D14" s="65"/>
      <c r="E14" s="64">
        <f>SUM(E15:E20)</f>
        <v>43.29</v>
      </c>
      <c r="F14" s="66"/>
      <c r="G14" s="67"/>
      <c r="H14" s="64"/>
      <c r="I14" s="68"/>
      <c r="J14" s="69">
        <f>SUM(J15:J20)</f>
        <v>450747.65800000005</v>
      </c>
      <c r="K14" s="69">
        <f>SUM(K15:K20)</f>
        <v>135224.29739999998</v>
      </c>
      <c r="L14" s="71">
        <f>SUM(L15:L20)</f>
        <v>585971.95539999998</v>
      </c>
      <c r="N14" s="72"/>
    </row>
    <row r="15" spans="1:14" hidden="1" x14ac:dyDescent="0.3">
      <c r="A15" s="51"/>
      <c r="B15" s="74" t="s">
        <v>379</v>
      </c>
      <c r="C15" s="74"/>
      <c r="D15" s="74"/>
      <c r="E15" s="52">
        <v>2.2799999999999998</v>
      </c>
      <c r="F15" s="54">
        <v>6474</v>
      </c>
      <c r="G15" s="58">
        <f t="shared" ref="G15:G20" si="4">F15*20/100</f>
        <v>1294.8</v>
      </c>
      <c r="H15" s="52"/>
      <c r="I15" s="60">
        <f t="shared" si="0"/>
        <v>7768.8</v>
      </c>
      <c r="J15" s="56">
        <f>I15*E15</f>
        <v>17712.863999999998</v>
      </c>
      <c r="K15" s="52">
        <f t="shared" si="2"/>
        <v>5313.859199999999</v>
      </c>
      <c r="L15" s="63">
        <f t="shared" si="3"/>
        <v>23026.723199999997</v>
      </c>
    </row>
    <row r="16" spans="1:14" x14ac:dyDescent="0.3">
      <c r="A16" s="51">
        <v>9</v>
      </c>
      <c r="B16" s="51" t="s">
        <v>519</v>
      </c>
      <c r="C16" s="51"/>
      <c r="D16" s="51"/>
      <c r="E16" s="52">
        <v>3.28</v>
      </c>
      <c r="F16" s="54">
        <v>7123</v>
      </c>
      <c r="G16" s="58">
        <f t="shared" si="4"/>
        <v>1424.6</v>
      </c>
      <c r="H16" s="52"/>
      <c r="I16" s="60">
        <f t="shared" si="0"/>
        <v>8547.6</v>
      </c>
      <c r="J16" s="56">
        <f>I16*E16</f>
        <v>28036.128000000001</v>
      </c>
      <c r="K16" s="52">
        <f t="shared" si="2"/>
        <v>8410.8384000000005</v>
      </c>
      <c r="L16" s="63">
        <f t="shared" si="3"/>
        <v>36446.966400000005</v>
      </c>
    </row>
    <row r="17" spans="1:12" x14ac:dyDescent="0.3">
      <c r="A17" s="51">
        <v>10</v>
      </c>
      <c r="B17" s="51" t="s">
        <v>520</v>
      </c>
      <c r="C17" s="51"/>
      <c r="D17" s="51"/>
      <c r="E17" s="52">
        <v>5.78</v>
      </c>
      <c r="F17" s="54">
        <v>8255</v>
      </c>
      <c r="G17" s="58">
        <f t="shared" si="4"/>
        <v>1651</v>
      </c>
      <c r="H17" s="52"/>
      <c r="I17" s="60">
        <f t="shared" si="0"/>
        <v>9906</v>
      </c>
      <c r="J17" s="56">
        <f t="shared" si="1"/>
        <v>57256.68</v>
      </c>
      <c r="K17" s="52">
        <f t="shared" si="2"/>
        <v>17177.004000000001</v>
      </c>
      <c r="L17" s="63">
        <f t="shared" si="3"/>
        <v>74433.684000000008</v>
      </c>
    </row>
    <row r="18" spans="1:12" x14ac:dyDescent="0.3">
      <c r="A18" s="51">
        <v>11</v>
      </c>
      <c r="B18" s="51" t="s">
        <v>521</v>
      </c>
      <c r="C18" s="51"/>
      <c r="D18" s="51"/>
      <c r="E18" s="52">
        <v>2.78</v>
      </c>
      <c r="F18" s="54">
        <v>8255</v>
      </c>
      <c r="G18" s="58">
        <f t="shared" si="4"/>
        <v>1651</v>
      </c>
      <c r="H18" s="52">
        <f>F18*10/100</f>
        <v>825.5</v>
      </c>
      <c r="I18" s="60">
        <f t="shared" si="0"/>
        <v>10731.5</v>
      </c>
      <c r="J18" s="56">
        <f t="shared" si="1"/>
        <v>29833.57</v>
      </c>
      <c r="K18" s="52">
        <f t="shared" si="2"/>
        <v>8950.0709999999999</v>
      </c>
      <c r="L18" s="63">
        <f t="shared" si="3"/>
        <v>38783.641000000003</v>
      </c>
    </row>
    <row r="19" spans="1:12" x14ac:dyDescent="0.3">
      <c r="A19" s="51">
        <v>12</v>
      </c>
      <c r="B19" s="51" t="s">
        <v>522</v>
      </c>
      <c r="C19" s="51"/>
      <c r="D19" s="51"/>
      <c r="E19" s="52">
        <v>22.17</v>
      </c>
      <c r="F19" s="54">
        <v>8904</v>
      </c>
      <c r="G19" s="58">
        <f t="shared" si="4"/>
        <v>1780.8</v>
      </c>
      <c r="H19" s="52"/>
      <c r="I19" s="60">
        <f t="shared" si="0"/>
        <v>10684.8</v>
      </c>
      <c r="J19" s="56">
        <f t="shared" si="1"/>
        <v>236882.016</v>
      </c>
      <c r="K19" s="52">
        <f t="shared" si="2"/>
        <v>71064.604800000001</v>
      </c>
      <c r="L19" s="63">
        <f t="shared" si="3"/>
        <v>307946.62080000003</v>
      </c>
    </row>
    <row r="20" spans="1:12" hidden="1" x14ac:dyDescent="0.3">
      <c r="A20" s="51"/>
      <c r="B20" s="51"/>
      <c r="C20" s="51"/>
      <c r="D20" s="51"/>
      <c r="E20" s="52">
        <v>7</v>
      </c>
      <c r="F20" s="54">
        <v>8904</v>
      </c>
      <c r="G20" s="58">
        <f t="shared" si="4"/>
        <v>1780.8</v>
      </c>
      <c r="H20" s="52">
        <f>F20*10/100</f>
        <v>890.4</v>
      </c>
      <c r="I20" s="60">
        <f t="shared" si="0"/>
        <v>11575.199999999999</v>
      </c>
      <c r="J20" s="56">
        <f t="shared" si="1"/>
        <v>81026.399999999994</v>
      </c>
      <c r="K20" s="52">
        <f t="shared" si="2"/>
        <v>24307.919999999998</v>
      </c>
      <c r="L20" s="63">
        <f t="shared" si="3"/>
        <v>105334.31999999999</v>
      </c>
    </row>
    <row r="21" spans="1:12" s="92" customFormat="1" hidden="1" x14ac:dyDescent="0.3">
      <c r="A21" s="94"/>
      <c r="B21" s="75" t="s">
        <v>380</v>
      </c>
      <c r="C21" s="75"/>
      <c r="D21" s="75"/>
      <c r="E21" s="88">
        <f>E22+E29+E36+E27+E33+E34+E35</f>
        <v>40.75</v>
      </c>
      <c r="F21" s="89"/>
      <c r="G21" s="90"/>
      <c r="H21" s="88"/>
      <c r="I21" s="91"/>
      <c r="J21" s="93">
        <f>J22+J29+J36+J27+J33+J34+J35</f>
        <v>422546.90399999992</v>
      </c>
      <c r="K21" s="88">
        <f>K22+K29+K36+K27+K33+K34+K35</f>
        <v>126764.07119999999</v>
      </c>
      <c r="L21" s="88">
        <f>L22+L29+L36+L27+L33+L34+L35</f>
        <v>549310.97519999999</v>
      </c>
    </row>
    <row r="22" spans="1:12" s="70" customFormat="1" x14ac:dyDescent="0.3">
      <c r="A22" s="157">
        <v>13</v>
      </c>
      <c r="B22" s="157" t="s">
        <v>389</v>
      </c>
      <c r="C22" s="65"/>
      <c r="D22" s="65"/>
      <c r="E22" s="64">
        <f>SUM(E23:E26)</f>
        <v>24.36</v>
      </c>
      <c r="F22" s="66"/>
      <c r="G22" s="67"/>
      <c r="H22" s="64"/>
      <c r="I22" s="68"/>
      <c r="J22" s="69">
        <f>SUM(J23:J26)</f>
        <v>254636.712</v>
      </c>
      <c r="K22" s="64">
        <f>SUM(K23:K26)</f>
        <v>76391.013599999991</v>
      </c>
      <c r="L22" s="71">
        <f>SUM(L23:L26)</f>
        <v>331027.72560000001</v>
      </c>
    </row>
    <row r="23" spans="1:12" hidden="1" x14ac:dyDescent="0.3">
      <c r="A23" s="51"/>
      <c r="B23" s="74" t="s">
        <v>379</v>
      </c>
      <c r="C23" s="74"/>
      <c r="D23" s="74"/>
      <c r="E23" s="52">
        <v>2.81</v>
      </c>
      <c r="F23" s="54">
        <v>7123</v>
      </c>
      <c r="G23" s="58">
        <f t="shared" ref="G23:G59" si="5">F23*20/100</f>
        <v>1424.6</v>
      </c>
      <c r="H23" s="52"/>
      <c r="I23" s="60">
        <f t="shared" si="0"/>
        <v>8547.6</v>
      </c>
      <c r="J23" s="56">
        <f t="shared" si="1"/>
        <v>24018.756000000001</v>
      </c>
      <c r="K23" s="52">
        <f t="shared" si="2"/>
        <v>7205.6268000000009</v>
      </c>
      <c r="L23" s="63">
        <f t="shared" si="3"/>
        <v>31224.382800000003</v>
      </c>
    </row>
    <row r="24" spans="1:12" hidden="1" x14ac:dyDescent="0.3">
      <c r="A24" s="51"/>
      <c r="B24" s="51"/>
      <c r="C24" s="51"/>
      <c r="D24" s="51"/>
      <c r="E24" s="52">
        <v>3.39</v>
      </c>
      <c r="F24" s="54">
        <v>8255</v>
      </c>
      <c r="G24" s="58">
        <f t="shared" si="5"/>
        <v>1651</v>
      </c>
      <c r="H24" s="52"/>
      <c r="I24" s="60">
        <f t="shared" si="0"/>
        <v>9906</v>
      </c>
      <c r="J24" s="56">
        <f t="shared" si="1"/>
        <v>33581.340000000004</v>
      </c>
      <c r="K24" s="52">
        <f t="shared" si="2"/>
        <v>10074.402</v>
      </c>
      <c r="L24" s="63">
        <f t="shared" si="3"/>
        <v>43655.742000000006</v>
      </c>
    </row>
    <row r="25" spans="1:12" hidden="1" x14ac:dyDescent="0.3">
      <c r="A25" s="51"/>
      <c r="B25" s="51"/>
      <c r="C25" s="51"/>
      <c r="D25" s="51"/>
      <c r="E25" s="52">
        <v>14.79</v>
      </c>
      <c r="F25" s="54">
        <v>8904</v>
      </c>
      <c r="G25" s="58">
        <f t="shared" si="5"/>
        <v>1780.8</v>
      </c>
      <c r="H25" s="52"/>
      <c r="I25" s="60">
        <f t="shared" si="0"/>
        <v>10684.8</v>
      </c>
      <c r="J25" s="56">
        <f t="shared" si="1"/>
        <v>158028.19199999998</v>
      </c>
      <c r="K25" s="52">
        <f t="shared" si="2"/>
        <v>47408.457599999994</v>
      </c>
      <c r="L25" s="63">
        <f t="shared" si="3"/>
        <v>205436.64959999998</v>
      </c>
    </row>
    <row r="26" spans="1:12" hidden="1" x14ac:dyDescent="0.3">
      <c r="A26" s="51"/>
      <c r="B26" s="51"/>
      <c r="C26" s="51"/>
      <c r="D26" s="51"/>
      <c r="E26" s="52">
        <v>3.37</v>
      </c>
      <c r="F26" s="54">
        <v>8904</v>
      </c>
      <c r="G26" s="58">
        <f t="shared" si="5"/>
        <v>1780.8</v>
      </c>
      <c r="H26" s="52">
        <f>F26*10/100</f>
        <v>890.4</v>
      </c>
      <c r="I26" s="60">
        <f t="shared" si="0"/>
        <v>11575.199999999999</v>
      </c>
      <c r="J26" s="56">
        <f t="shared" si="1"/>
        <v>39008.423999999999</v>
      </c>
      <c r="K26" s="52">
        <f t="shared" si="2"/>
        <v>11702.5272</v>
      </c>
      <c r="L26" s="63">
        <f t="shared" si="3"/>
        <v>50710.951199999996</v>
      </c>
    </row>
    <row r="27" spans="1:12" s="70" customFormat="1" x14ac:dyDescent="0.3">
      <c r="A27" s="157">
        <v>14</v>
      </c>
      <c r="B27" s="157" t="s">
        <v>381</v>
      </c>
      <c r="C27" s="65"/>
      <c r="D27" s="65"/>
      <c r="E27" s="64">
        <f>E28</f>
        <v>0.5</v>
      </c>
      <c r="F27" s="66"/>
      <c r="G27" s="67"/>
      <c r="H27" s="64"/>
      <c r="I27" s="68"/>
      <c r="J27" s="69">
        <f>J28</f>
        <v>3591.6</v>
      </c>
      <c r="K27" s="64">
        <f>K28</f>
        <v>1077.48</v>
      </c>
      <c r="L27" s="71">
        <f>L28</f>
        <v>4669.08</v>
      </c>
    </row>
    <row r="28" spans="1:12" hidden="1" x14ac:dyDescent="0.3">
      <c r="A28" s="157"/>
      <c r="B28" s="158" t="s">
        <v>379</v>
      </c>
      <c r="C28" s="74"/>
      <c r="D28" s="74"/>
      <c r="E28" s="52">
        <v>0.5</v>
      </c>
      <c r="F28" s="54">
        <v>5986</v>
      </c>
      <c r="G28" s="58">
        <f t="shared" si="5"/>
        <v>1197.2</v>
      </c>
      <c r="H28" s="52"/>
      <c r="I28" s="60">
        <f t="shared" si="0"/>
        <v>7183.2</v>
      </c>
      <c r="J28" s="56">
        <f t="shared" si="1"/>
        <v>3591.6</v>
      </c>
      <c r="K28" s="52">
        <f t="shared" si="2"/>
        <v>1077.48</v>
      </c>
      <c r="L28" s="63">
        <f t="shared" si="3"/>
        <v>4669.08</v>
      </c>
    </row>
    <row r="29" spans="1:12" s="70" customFormat="1" x14ac:dyDescent="0.3">
      <c r="A29" s="157">
        <v>15</v>
      </c>
      <c r="B29" s="157" t="s">
        <v>382</v>
      </c>
      <c r="C29" s="65"/>
      <c r="D29" s="65"/>
      <c r="E29" s="64">
        <f>SUM(E30:E32)</f>
        <v>2.3899999999999997</v>
      </c>
      <c r="F29" s="66"/>
      <c r="G29" s="67"/>
      <c r="H29" s="64"/>
      <c r="I29" s="68"/>
      <c r="J29" s="69">
        <f>SUM(J30:J32)</f>
        <v>25592.471999999998</v>
      </c>
      <c r="K29" s="64">
        <f>SUM(K30:K32)</f>
        <v>7677.7415999999994</v>
      </c>
      <c r="L29" s="71">
        <f>SUM(L30:L32)</f>
        <v>33270.213599999995</v>
      </c>
    </row>
    <row r="30" spans="1:12" hidden="1" x14ac:dyDescent="0.3">
      <c r="A30" s="157"/>
      <c r="B30" s="158" t="s">
        <v>379</v>
      </c>
      <c r="C30" s="74"/>
      <c r="D30" s="74"/>
      <c r="E30" s="52">
        <v>1.39</v>
      </c>
      <c r="F30" s="54">
        <v>8904</v>
      </c>
      <c r="G30" s="58">
        <f t="shared" si="5"/>
        <v>1780.8</v>
      </c>
      <c r="H30" s="52"/>
      <c r="I30" s="60">
        <f t="shared" si="0"/>
        <v>10684.8</v>
      </c>
      <c r="J30" s="56">
        <f t="shared" si="1"/>
        <v>14851.871999999998</v>
      </c>
      <c r="K30" s="52">
        <f t="shared" si="2"/>
        <v>4455.5615999999991</v>
      </c>
      <c r="L30" s="63">
        <f t="shared" si="3"/>
        <v>19307.433599999997</v>
      </c>
    </row>
    <row r="31" spans="1:12" hidden="1" x14ac:dyDescent="0.3">
      <c r="A31" s="51"/>
      <c r="B31" s="51"/>
      <c r="C31" s="51"/>
      <c r="D31" s="51"/>
      <c r="E31" s="52">
        <v>0.5</v>
      </c>
      <c r="F31" s="54">
        <v>8904</v>
      </c>
      <c r="G31" s="58">
        <f t="shared" si="5"/>
        <v>1780.8</v>
      </c>
      <c r="H31" s="52">
        <f>F31*10/100</f>
        <v>890.4</v>
      </c>
      <c r="I31" s="60">
        <f t="shared" si="0"/>
        <v>11575.199999999999</v>
      </c>
      <c r="J31" s="56">
        <f t="shared" si="1"/>
        <v>5787.5999999999995</v>
      </c>
      <c r="K31" s="52">
        <f t="shared" si="2"/>
        <v>1736.2799999999997</v>
      </c>
      <c r="L31" s="63">
        <f t="shared" si="3"/>
        <v>7523.8799999999992</v>
      </c>
    </row>
    <row r="32" spans="1:12" hidden="1" x14ac:dyDescent="0.3">
      <c r="A32" s="51"/>
      <c r="B32" s="51"/>
      <c r="C32" s="51"/>
      <c r="D32" s="51"/>
      <c r="E32" s="52">
        <v>0.5</v>
      </c>
      <c r="F32" s="54">
        <v>8255</v>
      </c>
      <c r="G32" s="58">
        <f t="shared" si="5"/>
        <v>1651</v>
      </c>
      <c r="H32" s="52"/>
      <c r="I32" s="60">
        <f t="shared" si="0"/>
        <v>9906</v>
      </c>
      <c r="J32" s="56">
        <f t="shared" si="1"/>
        <v>4953</v>
      </c>
      <c r="K32" s="52">
        <f t="shared" si="2"/>
        <v>1485.9</v>
      </c>
      <c r="L32" s="63">
        <f t="shared" si="3"/>
        <v>6438.9</v>
      </c>
    </row>
    <row r="33" spans="1:12" x14ac:dyDescent="0.3">
      <c r="A33" s="51">
        <v>16</v>
      </c>
      <c r="B33" s="51" t="s">
        <v>383</v>
      </c>
      <c r="C33" s="51"/>
      <c r="D33" s="51"/>
      <c r="E33" s="52">
        <v>2</v>
      </c>
      <c r="F33" s="54">
        <v>8904</v>
      </c>
      <c r="G33" s="58">
        <f t="shared" si="5"/>
        <v>1780.8</v>
      </c>
      <c r="H33" s="52"/>
      <c r="I33" s="60">
        <f t="shared" si="0"/>
        <v>10684.8</v>
      </c>
      <c r="J33" s="56">
        <f t="shared" si="1"/>
        <v>21369.599999999999</v>
      </c>
      <c r="K33" s="52">
        <f t="shared" si="2"/>
        <v>6410.88</v>
      </c>
      <c r="L33" s="63">
        <f t="shared" si="3"/>
        <v>27780.48</v>
      </c>
    </row>
    <row r="34" spans="1:12" x14ac:dyDescent="0.3">
      <c r="A34" s="51">
        <v>17</v>
      </c>
      <c r="B34" s="51" t="s">
        <v>384</v>
      </c>
      <c r="C34" s="51"/>
      <c r="D34" s="51"/>
      <c r="E34" s="52">
        <v>1</v>
      </c>
      <c r="F34" s="54">
        <v>7123</v>
      </c>
      <c r="G34" s="58">
        <f t="shared" si="5"/>
        <v>1424.6</v>
      </c>
      <c r="H34" s="52"/>
      <c r="I34" s="60">
        <f t="shared" si="0"/>
        <v>8547.6</v>
      </c>
      <c r="J34" s="56">
        <f t="shared" si="1"/>
        <v>8547.6</v>
      </c>
      <c r="K34" s="52">
        <f t="shared" si="2"/>
        <v>2564.2800000000002</v>
      </c>
      <c r="L34" s="63">
        <f t="shared" si="3"/>
        <v>11111.880000000001</v>
      </c>
    </row>
    <row r="35" spans="1:12" x14ac:dyDescent="0.3">
      <c r="A35" s="51">
        <v>18</v>
      </c>
      <c r="B35" s="51" t="s">
        <v>385</v>
      </c>
      <c r="C35" s="51"/>
      <c r="D35" s="51"/>
      <c r="E35" s="52">
        <v>1.5</v>
      </c>
      <c r="F35" s="54">
        <v>8904</v>
      </c>
      <c r="G35" s="58">
        <f t="shared" si="5"/>
        <v>1780.8</v>
      </c>
      <c r="H35" s="52"/>
      <c r="I35" s="60">
        <f t="shared" si="0"/>
        <v>10684.8</v>
      </c>
      <c r="J35" s="56">
        <f t="shared" si="1"/>
        <v>16027.199999999999</v>
      </c>
      <c r="K35" s="52">
        <f t="shared" si="2"/>
        <v>4808.16</v>
      </c>
      <c r="L35" s="63">
        <f t="shared" si="3"/>
        <v>20835.36</v>
      </c>
    </row>
    <row r="36" spans="1:12" s="165" customFormat="1" x14ac:dyDescent="0.3">
      <c r="A36" s="157">
        <v>19</v>
      </c>
      <c r="B36" s="157" t="s">
        <v>386</v>
      </c>
      <c r="C36" s="157"/>
      <c r="D36" s="157"/>
      <c r="E36" s="159">
        <f>SUM(E37:E40)</f>
        <v>9</v>
      </c>
      <c r="F36" s="160"/>
      <c r="G36" s="161"/>
      <c r="H36" s="159"/>
      <c r="I36" s="162"/>
      <c r="J36" s="163">
        <f>SUM(J37:J40)</f>
        <v>92781.72</v>
      </c>
      <c r="K36" s="159">
        <f>SUM(K37:K40)</f>
        <v>27834.515999999996</v>
      </c>
      <c r="L36" s="164">
        <f>SUM(L37:L40)</f>
        <v>120616.23599999999</v>
      </c>
    </row>
    <row r="37" spans="1:12" hidden="1" x14ac:dyDescent="0.3">
      <c r="A37" s="51"/>
      <c r="B37" s="74" t="s">
        <v>379</v>
      </c>
      <c r="C37" s="74"/>
      <c r="D37" s="74"/>
      <c r="E37" s="52">
        <v>1.4</v>
      </c>
      <c r="F37" s="54">
        <v>7123</v>
      </c>
      <c r="G37" s="58">
        <f t="shared" si="5"/>
        <v>1424.6</v>
      </c>
      <c r="H37" s="52"/>
      <c r="I37" s="60">
        <f t="shared" si="0"/>
        <v>8547.6</v>
      </c>
      <c r="J37" s="56">
        <f t="shared" si="1"/>
        <v>11966.64</v>
      </c>
      <c r="K37" s="52">
        <f t="shared" si="2"/>
        <v>3589.9919999999997</v>
      </c>
      <c r="L37" s="63">
        <f t="shared" si="3"/>
        <v>15556.632</v>
      </c>
    </row>
    <row r="38" spans="1:12" hidden="1" x14ac:dyDescent="0.3">
      <c r="A38" s="51"/>
      <c r="B38" s="51"/>
      <c r="C38" s="51"/>
      <c r="D38" s="51"/>
      <c r="E38" s="52">
        <v>0.5</v>
      </c>
      <c r="F38" s="54">
        <v>8255</v>
      </c>
      <c r="G38" s="58">
        <f t="shared" si="5"/>
        <v>1651</v>
      </c>
      <c r="H38" s="52"/>
      <c r="I38" s="60">
        <f t="shared" si="0"/>
        <v>9906</v>
      </c>
      <c r="J38" s="56">
        <f t="shared" si="1"/>
        <v>4953</v>
      </c>
      <c r="K38" s="52">
        <f t="shared" si="2"/>
        <v>1485.9</v>
      </c>
      <c r="L38" s="63">
        <f t="shared" si="3"/>
        <v>6438.9</v>
      </c>
    </row>
    <row r="39" spans="1:12" hidden="1" x14ac:dyDescent="0.3">
      <c r="A39" s="51"/>
      <c r="B39" s="51"/>
      <c r="C39" s="51"/>
      <c r="D39" s="51"/>
      <c r="E39" s="52">
        <v>2.85</v>
      </c>
      <c r="F39" s="54">
        <v>8904</v>
      </c>
      <c r="G39" s="58">
        <f t="shared" si="5"/>
        <v>1780.8</v>
      </c>
      <c r="H39" s="52"/>
      <c r="I39" s="60">
        <f t="shared" si="0"/>
        <v>10684.8</v>
      </c>
      <c r="J39" s="56">
        <f t="shared" si="1"/>
        <v>30451.68</v>
      </c>
      <c r="K39" s="52">
        <f t="shared" si="2"/>
        <v>9135.5040000000008</v>
      </c>
      <c r="L39" s="63">
        <f t="shared" si="3"/>
        <v>39587.184000000001</v>
      </c>
    </row>
    <row r="40" spans="1:12" hidden="1" x14ac:dyDescent="0.3">
      <c r="A40" s="51"/>
      <c r="B40" s="51"/>
      <c r="C40" s="51"/>
      <c r="D40" s="51"/>
      <c r="E40" s="52">
        <v>4.25</v>
      </c>
      <c r="F40" s="54">
        <v>8904</v>
      </c>
      <c r="G40" s="58">
        <f t="shared" si="5"/>
        <v>1780.8</v>
      </c>
      <c r="H40" s="52"/>
      <c r="I40" s="60">
        <f t="shared" si="0"/>
        <v>10684.8</v>
      </c>
      <c r="J40" s="56">
        <f t="shared" si="1"/>
        <v>45410.399999999994</v>
      </c>
      <c r="K40" s="52">
        <f t="shared" si="2"/>
        <v>13623.119999999997</v>
      </c>
      <c r="L40" s="63">
        <f t="shared" si="3"/>
        <v>59033.51999999999</v>
      </c>
    </row>
    <row r="41" spans="1:12" s="92" customFormat="1" hidden="1" x14ac:dyDescent="0.3">
      <c r="A41" s="94"/>
      <c r="B41" s="87" t="s">
        <v>387</v>
      </c>
      <c r="C41" s="87"/>
      <c r="D41" s="87"/>
      <c r="E41" s="88">
        <f>SUM(E42:E46)</f>
        <v>5.25</v>
      </c>
      <c r="F41" s="89"/>
      <c r="G41" s="90"/>
      <c r="H41" s="88"/>
      <c r="I41" s="91"/>
      <c r="J41" s="93">
        <f>SUM(J42:J46)</f>
        <v>28927.800000000003</v>
      </c>
      <c r="K41" s="88">
        <f>SUM(K42:K46)</f>
        <v>8678.34</v>
      </c>
      <c r="L41" s="88">
        <f>SUM(L42:L46)</f>
        <v>37606.14</v>
      </c>
    </row>
    <row r="42" spans="1:12" x14ac:dyDescent="0.3">
      <c r="A42" s="51">
        <v>20</v>
      </c>
      <c r="B42" s="51" t="s">
        <v>391</v>
      </c>
      <c r="C42" s="51"/>
      <c r="D42" s="51"/>
      <c r="E42" s="52">
        <v>0.5</v>
      </c>
      <c r="F42" s="54">
        <v>8101</v>
      </c>
      <c r="G42" s="58">
        <f t="shared" si="5"/>
        <v>1620.2</v>
      </c>
      <c r="H42" s="52"/>
      <c r="I42" s="60">
        <f t="shared" si="0"/>
        <v>9721.2000000000007</v>
      </c>
      <c r="J42" s="56">
        <f t="shared" si="1"/>
        <v>4860.6000000000004</v>
      </c>
      <c r="K42" s="52">
        <f t="shared" si="2"/>
        <v>1458.18</v>
      </c>
      <c r="L42" s="63">
        <f t="shared" si="3"/>
        <v>6318.7800000000007</v>
      </c>
    </row>
    <row r="43" spans="1:12" x14ac:dyDescent="0.3">
      <c r="A43" s="51">
        <v>21</v>
      </c>
      <c r="B43" s="51" t="s">
        <v>392</v>
      </c>
      <c r="C43" s="51"/>
      <c r="D43" s="51"/>
      <c r="E43" s="52">
        <v>2.75</v>
      </c>
      <c r="F43" s="54">
        <v>4374</v>
      </c>
      <c r="G43" s="58">
        <f t="shared" si="5"/>
        <v>874.8</v>
      </c>
      <c r="H43" s="52"/>
      <c r="I43" s="60">
        <f t="shared" si="0"/>
        <v>5248.8</v>
      </c>
      <c r="J43" s="56">
        <f t="shared" si="1"/>
        <v>14434.2</v>
      </c>
      <c r="K43" s="52">
        <f t="shared" si="2"/>
        <v>4330.26</v>
      </c>
      <c r="L43" s="63">
        <f t="shared" si="3"/>
        <v>18764.46</v>
      </c>
    </row>
    <row r="44" spans="1:12" x14ac:dyDescent="0.3">
      <c r="A44" s="51">
        <v>22</v>
      </c>
      <c r="B44" s="51" t="s">
        <v>393</v>
      </c>
      <c r="C44" s="51"/>
      <c r="D44" s="51"/>
      <c r="E44" s="52">
        <v>1</v>
      </c>
      <c r="F44" s="54">
        <v>3816</v>
      </c>
      <c r="G44" s="58">
        <f t="shared" si="5"/>
        <v>763.2</v>
      </c>
      <c r="H44" s="52"/>
      <c r="I44" s="60">
        <f t="shared" si="0"/>
        <v>4579.2</v>
      </c>
      <c r="J44" s="56">
        <f t="shared" si="1"/>
        <v>4579.2</v>
      </c>
      <c r="K44" s="52">
        <f t="shared" si="2"/>
        <v>1373.76</v>
      </c>
      <c r="L44" s="63">
        <f t="shared" si="3"/>
        <v>5952.96</v>
      </c>
    </row>
    <row r="45" spans="1:12" x14ac:dyDescent="0.3">
      <c r="A45" s="51">
        <v>23</v>
      </c>
      <c r="B45" s="51" t="s">
        <v>394</v>
      </c>
      <c r="C45" s="51"/>
      <c r="D45" s="51"/>
      <c r="E45" s="52">
        <v>0.5</v>
      </c>
      <c r="F45" s="54">
        <v>4373</v>
      </c>
      <c r="G45" s="58">
        <f t="shared" si="5"/>
        <v>874.6</v>
      </c>
      <c r="H45" s="52"/>
      <c r="I45" s="60">
        <f t="shared" si="0"/>
        <v>5247.6</v>
      </c>
      <c r="J45" s="56">
        <f t="shared" si="1"/>
        <v>2623.8</v>
      </c>
      <c r="K45" s="52">
        <f t="shared" si="2"/>
        <v>787.14</v>
      </c>
      <c r="L45" s="63">
        <f t="shared" si="3"/>
        <v>3410.94</v>
      </c>
    </row>
    <row r="46" spans="1:12" x14ac:dyDescent="0.3">
      <c r="A46" s="51">
        <v>24</v>
      </c>
      <c r="B46" s="51" t="s">
        <v>395</v>
      </c>
      <c r="C46" s="51"/>
      <c r="D46" s="51"/>
      <c r="E46" s="52">
        <v>0.5</v>
      </c>
      <c r="F46" s="54">
        <v>4050</v>
      </c>
      <c r="G46" s="58">
        <f t="shared" si="5"/>
        <v>810</v>
      </c>
      <c r="H46" s="52"/>
      <c r="I46" s="60">
        <f t="shared" si="0"/>
        <v>4860</v>
      </c>
      <c r="J46" s="56">
        <f t="shared" si="1"/>
        <v>2430</v>
      </c>
      <c r="K46" s="52">
        <f t="shared" si="2"/>
        <v>729</v>
      </c>
      <c r="L46" s="63">
        <f t="shared" si="3"/>
        <v>3159</v>
      </c>
    </row>
    <row r="47" spans="1:12" s="95" customFormat="1" hidden="1" x14ac:dyDescent="0.3">
      <c r="A47" s="87"/>
      <c r="B47" s="87" t="s">
        <v>396</v>
      </c>
      <c r="C47" s="87"/>
      <c r="D47" s="87"/>
      <c r="E47" s="88">
        <f>SUM(E48:E59)</f>
        <v>26.85</v>
      </c>
      <c r="F47" s="89"/>
      <c r="G47" s="90"/>
      <c r="H47" s="88"/>
      <c r="I47" s="91"/>
      <c r="J47" s="93">
        <f>SUM(J48:J59)</f>
        <v>109085.21999999997</v>
      </c>
      <c r="K47" s="88">
        <f>SUM(K48:K59)</f>
        <v>32725.565999999999</v>
      </c>
      <c r="L47" s="88">
        <f>SUM(L48:L59)</f>
        <v>141810.78599999999</v>
      </c>
    </row>
    <row r="48" spans="1:12" x14ac:dyDescent="0.3">
      <c r="A48" s="51">
        <v>25</v>
      </c>
      <c r="B48" s="51" t="s">
        <v>397</v>
      </c>
      <c r="C48" s="51"/>
      <c r="D48" s="51"/>
      <c r="E48" s="52">
        <v>2</v>
      </c>
      <c r="F48" s="54">
        <v>3241</v>
      </c>
      <c r="G48" s="58">
        <f t="shared" si="5"/>
        <v>648.20000000000005</v>
      </c>
      <c r="H48" s="52"/>
      <c r="I48" s="60">
        <f t="shared" si="0"/>
        <v>3889.2</v>
      </c>
      <c r="J48" s="56">
        <f t="shared" si="1"/>
        <v>7778.4</v>
      </c>
      <c r="K48" s="52">
        <f t="shared" si="2"/>
        <v>2333.52</v>
      </c>
      <c r="L48" s="63">
        <f t="shared" si="3"/>
        <v>10111.92</v>
      </c>
    </row>
    <row r="49" spans="1:13" x14ac:dyDescent="0.3">
      <c r="A49" s="51">
        <v>26</v>
      </c>
      <c r="B49" s="51" t="s">
        <v>398</v>
      </c>
      <c r="C49" s="51"/>
      <c r="D49" s="51"/>
      <c r="E49" s="52">
        <v>1</v>
      </c>
      <c r="F49" s="54">
        <v>3726</v>
      </c>
      <c r="G49" s="58">
        <f t="shared" si="5"/>
        <v>745.2</v>
      </c>
      <c r="H49" s="52"/>
      <c r="I49" s="60">
        <f t="shared" si="0"/>
        <v>4471.2</v>
      </c>
      <c r="J49" s="56">
        <f t="shared" si="1"/>
        <v>4471.2</v>
      </c>
      <c r="K49" s="52">
        <f t="shared" si="2"/>
        <v>1341.36</v>
      </c>
      <c r="L49" s="63">
        <f t="shared" si="3"/>
        <v>5812.5599999999995</v>
      </c>
    </row>
    <row r="50" spans="1:13" x14ac:dyDescent="0.3">
      <c r="A50" s="51">
        <v>27</v>
      </c>
      <c r="B50" s="51" t="s">
        <v>399</v>
      </c>
      <c r="C50" s="51"/>
      <c r="D50" s="51"/>
      <c r="E50" s="52">
        <v>1</v>
      </c>
      <c r="F50" s="54">
        <v>3241</v>
      </c>
      <c r="G50" s="58">
        <f t="shared" si="5"/>
        <v>648.20000000000005</v>
      </c>
      <c r="H50" s="52"/>
      <c r="I50" s="60">
        <f t="shared" si="0"/>
        <v>3889.2</v>
      </c>
      <c r="J50" s="56">
        <f t="shared" si="1"/>
        <v>3889.2</v>
      </c>
      <c r="K50" s="52">
        <f t="shared" si="2"/>
        <v>1166.76</v>
      </c>
      <c r="L50" s="63">
        <f t="shared" si="3"/>
        <v>5055.96</v>
      </c>
    </row>
    <row r="51" spans="1:13" x14ac:dyDescent="0.3">
      <c r="A51" s="51">
        <v>28</v>
      </c>
      <c r="B51" s="51" t="s">
        <v>400</v>
      </c>
      <c r="C51" s="51"/>
      <c r="D51" s="51"/>
      <c r="E51" s="52">
        <v>1</v>
      </c>
      <c r="F51" s="54">
        <v>3403</v>
      </c>
      <c r="G51" s="58">
        <f t="shared" si="5"/>
        <v>680.6</v>
      </c>
      <c r="H51" s="52"/>
      <c r="I51" s="60">
        <f t="shared" si="0"/>
        <v>4083.6</v>
      </c>
      <c r="J51" s="56">
        <f t="shared" si="1"/>
        <v>4083.6</v>
      </c>
      <c r="K51" s="52">
        <f t="shared" si="2"/>
        <v>1225.08</v>
      </c>
      <c r="L51" s="63">
        <f t="shared" si="3"/>
        <v>5308.68</v>
      </c>
    </row>
    <row r="52" spans="1:13" x14ac:dyDescent="0.3">
      <c r="A52" s="51">
        <v>29</v>
      </c>
      <c r="B52" s="51" t="s">
        <v>401</v>
      </c>
      <c r="C52" s="51"/>
      <c r="D52" s="51"/>
      <c r="E52" s="52">
        <v>1</v>
      </c>
      <c r="F52" s="54">
        <v>3403</v>
      </c>
      <c r="G52" s="58">
        <f t="shared" si="5"/>
        <v>680.6</v>
      </c>
      <c r="H52" s="52"/>
      <c r="I52" s="60">
        <f t="shared" si="0"/>
        <v>4083.6</v>
      </c>
      <c r="J52" s="56">
        <f t="shared" si="1"/>
        <v>4083.6</v>
      </c>
      <c r="K52" s="52">
        <f t="shared" si="2"/>
        <v>1225.08</v>
      </c>
      <c r="L52" s="63">
        <f t="shared" si="3"/>
        <v>5308.68</v>
      </c>
    </row>
    <row r="53" spans="1:13" x14ac:dyDescent="0.3">
      <c r="A53" s="51">
        <v>30</v>
      </c>
      <c r="B53" s="51" t="s">
        <v>402</v>
      </c>
      <c r="C53" s="51"/>
      <c r="D53" s="51"/>
      <c r="E53" s="52">
        <v>2</v>
      </c>
      <c r="F53" s="54">
        <v>4374</v>
      </c>
      <c r="G53" s="58">
        <f t="shared" si="5"/>
        <v>874.8</v>
      </c>
      <c r="H53" s="52"/>
      <c r="I53" s="60">
        <f t="shared" si="0"/>
        <v>5248.8</v>
      </c>
      <c r="J53" s="56">
        <f t="shared" si="1"/>
        <v>10497.6</v>
      </c>
      <c r="K53" s="52">
        <f t="shared" si="2"/>
        <v>3149.28</v>
      </c>
      <c r="L53" s="63">
        <f t="shared" si="3"/>
        <v>13646.880000000001</v>
      </c>
    </row>
    <row r="54" spans="1:13" x14ac:dyDescent="0.3">
      <c r="A54" s="51">
        <v>31</v>
      </c>
      <c r="B54" s="51" t="s">
        <v>403</v>
      </c>
      <c r="C54" s="51"/>
      <c r="D54" s="51"/>
      <c r="E54" s="52">
        <v>2</v>
      </c>
      <c r="F54" s="54">
        <v>3403</v>
      </c>
      <c r="G54" s="58">
        <f t="shared" si="5"/>
        <v>680.6</v>
      </c>
      <c r="H54" s="52"/>
      <c r="I54" s="60">
        <f t="shared" si="0"/>
        <v>4083.6</v>
      </c>
      <c r="J54" s="56">
        <f t="shared" si="1"/>
        <v>8167.2</v>
      </c>
      <c r="K54" s="52">
        <f t="shared" si="2"/>
        <v>2450.16</v>
      </c>
      <c r="L54" s="63">
        <f t="shared" si="3"/>
        <v>10617.36</v>
      </c>
    </row>
    <row r="55" spans="1:13" x14ac:dyDescent="0.3">
      <c r="A55" s="51">
        <v>32</v>
      </c>
      <c r="B55" s="51" t="s">
        <v>404</v>
      </c>
      <c r="C55" s="51"/>
      <c r="D55" s="51"/>
      <c r="E55" s="52">
        <v>10.35</v>
      </c>
      <c r="F55" s="54">
        <v>3241</v>
      </c>
      <c r="G55" s="58">
        <f t="shared" si="5"/>
        <v>648.20000000000005</v>
      </c>
      <c r="H55" s="52"/>
      <c r="I55" s="60">
        <f t="shared" si="0"/>
        <v>3889.2</v>
      </c>
      <c r="J55" s="56">
        <f t="shared" si="1"/>
        <v>40253.219999999994</v>
      </c>
      <c r="K55" s="52">
        <f t="shared" si="2"/>
        <v>12075.965999999999</v>
      </c>
      <c r="L55" s="63">
        <f t="shared" si="3"/>
        <v>52329.185999999994</v>
      </c>
    </row>
    <row r="56" spans="1:13" x14ac:dyDescent="0.3">
      <c r="A56" s="51">
        <v>33</v>
      </c>
      <c r="B56" s="51" t="s">
        <v>405</v>
      </c>
      <c r="C56" s="51"/>
      <c r="D56" s="51"/>
      <c r="E56" s="52">
        <v>2</v>
      </c>
      <c r="F56" s="54">
        <v>3241</v>
      </c>
      <c r="G56" s="58">
        <f t="shared" si="5"/>
        <v>648.20000000000005</v>
      </c>
      <c r="H56" s="52"/>
      <c r="I56" s="60">
        <f t="shared" si="0"/>
        <v>3889.2</v>
      </c>
      <c r="J56" s="56">
        <f t="shared" si="1"/>
        <v>7778.4</v>
      </c>
      <c r="K56" s="52">
        <f t="shared" si="2"/>
        <v>2333.52</v>
      </c>
      <c r="L56" s="63">
        <f t="shared" si="3"/>
        <v>10111.92</v>
      </c>
    </row>
    <row r="57" spans="1:13" x14ac:dyDescent="0.3">
      <c r="A57" s="51">
        <v>34</v>
      </c>
      <c r="B57" s="35" t="s">
        <v>406</v>
      </c>
      <c r="C57" s="35"/>
      <c r="D57" s="35"/>
      <c r="E57" s="52">
        <v>1</v>
      </c>
      <c r="F57" s="54">
        <v>3564</v>
      </c>
      <c r="G57" s="58">
        <f>F57*20/100</f>
        <v>712.8</v>
      </c>
      <c r="H57" s="52"/>
      <c r="I57" s="60">
        <f t="shared" si="0"/>
        <v>4276.8</v>
      </c>
      <c r="J57" s="56">
        <f t="shared" si="1"/>
        <v>4276.8</v>
      </c>
      <c r="K57" s="52">
        <f t="shared" si="2"/>
        <v>1283.04</v>
      </c>
      <c r="L57" s="63">
        <f t="shared" si="3"/>
        <v>5559.84</v>
      </c>
      <c r="M57" s="47" t="s">
        <v>346</v>
      </c>
    </row>
    <row r="58" spans="1:13" ht="30.05" x14ac:dyDescent="0.3">
      <c r="A58" s="51">
        <v>35</v>
      </c>
      <c r="B58" s="35" t="s">
        <v>523</v>
      </c>
      <c r="C58" s="35"/>
      <c r="D58" s="35"/>
      <c r="E58" s="52">
        <v>0.5</v>
      </c>
      <c r="F58" s="54">
        <v>3564</v>
      </c>
      <c r="G58" s="58">
        <f>F58*20/100</f>
        <v>712.8</v>
      </c>
      <c r="H58" s="52"/>
      <c r="I58" s="60">
        <f>SUM(F58:H58)</f>
        <v>4276.8</v>
      </c>
      <c r="J58" s="56">
        <f>I58*E58</f>
        <v>2138.4</v>
      </c>
      <c r="K58" s="52">
        <f t="shared" si="2"/>
        <v>641.52</v>
      </c>
      <c r="L58" s="63">
        <f t="shared" si="3"/>
        <v>2779.92</v>
      </c>
      <c r="M58" s="47" t="s">
        <v>346</v>
      </c>
    </row>
    <row r="59" spans="1:13" x14ac:dyDescent="0.3">
      <c r="A59" s="51">
        <v>36</v>
      </c>
      <c r="B59" s="51" t="s">
        <v>407</v>
      </c>
      <c r="C59" s="51"/>
      <c r="D59" s="51"/>
      <c r="E59" s="52">
        <v>3</v>
      </c>
      <c r="F59" s="54">
        <v>3241</v>
      </c>
      <c r="G59" s="58">
        <f t="shared" si="5"/>
        <v>648.20000000000005</v>
      </c>
      <c r="H59" s="52"/>
      <c r="I59" s="60">
        <f t="shared" si="0"/>
        <v>3889.2</v>
      </c>
      <c r="J59" s="56">
        <f t="shared" si="1"/>
        <v>11667.599999999999</v>
      </c>
      <c r="K59" s="52">
        <f t="shared" si="2"/>
        <v>3500.2799999999993</v>
      </c>
      <c r="L59" s="63">
        <f t="shared" si="3"/>
        <v>15167.879999999997</v>
      </c>
    </row>
    <row r="60" spans="1:13" s="92" customFormat="1" hidden="1" x14ac:dyDescent="0.3">
      <c r="A60" s="94"/>
      <c r="B60" s="94" t="s">
        <v>366</v>
      </c>
      <c r="C60" s="94"/>
      <c r="D60" s="94"/>
      <c r="E60" s="88">
        <f>E47+E41+E21+E14+E3</f>
        <v>124.13999999999999</v>
      </c>
      <c r="F60" s="89"/>
      <c r="G60" s="90"/>
      <c r="H60" s="88"/>
      <c r="I60" s="91"/>
      <c r="J60" s="93">
        <f>J47+J41+J21+J14+J3</f>
        <v>1160901.9819999998</v>
      </c>
      <c r="K60" s="88">
        <f>K47+K41+K21+K14+K3</f>
        <v>348270.59460000001</v>
      </c>
      <c r="L60" s="88">
        <f>L47+L41+L21+L14+L3</f>
        <v>1509172.5766</v>
      </c>
    </row>
    <row r="62" spans="1:13" x14ac:dyDescent="0.3">
      <c r="B62" s="47" t="s">
        <v>529</v>
      </c>
    </row>
    <row r="63" spans="1:13" x14ac:dyDescent="0.3">
      <c r="B63" s="47" t="s">
        <v>527</v>
      </c>
    </row>
    <row r="64" spans="1:13" x14ac:dyDescent="0.3">
      <c r="B64" s="47" t="s">
        <v>528</v>
      </c>
    </row>
    <row r="67" spans="7:7" x14ac:dyDescent="0.3">
      <c r="G67" s="48" t="s">
        <v>530</v>
      </c>
    </row>
  </sheetData>
  <pageMargins left="0.11811023622047245" right="0.11811023622047245" top="0.15748031496062992" bottom="0.15748031496062992"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pageSetUpPr fitToPage="1"/>
  </sheetPr>
  <dimension ref="A1:L62"/>
  <sheetViews>
    <sheetView topLeftCell="A31" workbookViewId="0">
      <selection activeCell="D34" sqref="D34:D38"/>
    </sheetView>
  </sheetViews>
  <sheetFormatPr defaultColWidth="8.88671875" defaultRowHeight="15.05" x14ac:dyDescent="0.3"/>
  <cols>
    <col min="1" max="1" width="3" style="47" bestFit="1" customWidth="1"/>
    <col min="2" max="2" width="37.5546875" style="47" bestFit="1" customWidth="1"/>
    <col min="3" max="4" width="8.88671875" style="48"/>
    <col min="5" max="5" width="10.44140625" style="48" bestFit="1" customWidth="1"/>
    <col min="6" max="6" width="8.88671875" style="48"/>
    <col min="7" max="7" width="8.88671875" style="61"/>
    <col min="8" max="8" width="11.44140625" style="48" bestFit="1" customWidth="1"/>
    <col min="9" max="9" width="10" style="48" bestFit="1" customWidth="1"/>
    <col min="10" max="10" width="11.44140625" style="73" bestFit="1" customWidth="1"/>
    <col min="11" max="16384" width="8.88671875" style="47"/>
  </cols>
  <sheetData>
    <row r="1" spans="1:12" s="46" customFormat="1" ht="45.1" x14ac:dyDescent="0.3">
      <c r="B1" s="49" t="s">
        <v>129</v>
      </c>
      <c r="C1" s="50" t="s">
        <v>364</v>
      </c>
      <c r="D1" s="53" t="s">
        <v>341</v>
      </c>
      <c r="E1" s="57" t="s">
        <v>365</v>
      </c>
      <c r="F1" s="50" t="s">
        <v>408</v>
      </c>
      <c r="G1" s="59" t="s">
        <v>366</v>
      </c>
      <c r="H1" s="55" t="s">
        <v>367</v>
      </c>
      <c r="I1" s="50" t="s">
        <v>368</v>
      </c>
      <c r="J1" s="62" t="s">
        <v>369</v>
      </c>
    </row>
    <row r="2" spans="1:12" s="80" customFormat="1" ht="30.05" x14ac:dyDescent="0.3">
      <c r="B2" s="75" t="s">
        <v>390</v>
      </c>
      <c r="C2" s="76">
        <f>C3+C4+C9+C10+C11</f>
        <v>8</v>
      </c>
      <c r="D2" s="77"/>
      <c r="E2" s="78"/>
      <c r="F2" s="76"/>
      <c r="G2" s="79"/>
      <c r="H2" s="96">
        <f>H3+H4+H9+H10+H11</f>
        <v>165147.6</v>
      </c>
      <c r="I2" s="76">
        <f>I3+I4+I9+I10+I11</f>
        <v>49544.280000000006</v>
      </c>
      <c r="J2" s="76">
        <f>J3+J4+J9+J10+J11</f>
        <v>214691.87999999998</v>
      </c>
    </row>
    <row r="3" spans="1:12" x14ac:dyDescent="0.3">
      <c r="B3" s="51" t="s">
        <v>1</v>
      </c>
      <c r="C3" s="52">
        <v>1</v>
      </c>
      <c r="D3" s="238">
        <v>31000</v>
      </c>
      <c r="E3" s="58"/>
      <c r="F3" s="52">
        <f>D3*10/100</f>
        <v>3100</v>
      </c>
      <c r="G3" s="60">
        <f>SUM(D3:F3)</f>
        <v>34100</v>
      </c>
      <c r="H3" s="56">
        <f>G3*C3</f>
        <v>34100</v>
      </c>
      <c r="I3" s="52">
        <f>H3*30/100</f>
        <v>10230</v>
      </c>
      <c r="J3" s="63">
        <f>I3+H3</f>
        <v>44330</v>
      </c>
    </row>
    <row r="4" spans="1:12" s="70" customFormat="1" x14ac:dyDescent="0.3">
      <c r="B4" s="65" t="s">
        <v>370</v>
      </c>
      <c r="C4" s="64">
        <f>C5+C6+C7+C8</f>
        <v>4</v>
      </c>
      <c r="D4" s="66"/>
      <c r="E4" s="67"/>
      <c r="F4" s="64"/>
      <c r="G4" s="68"/>
      <c r="H4" s="69">
        <f>H5+H6+H7+H8</f>
        <v>104470</v>
      </c>
      <c r="I4" s="64">
        <f>I5+I6+I7+I8</f>
        <v>31341</v>
      </c>
      <c r="J4" s="71">
        <f>J5+J6+J7+J8</f>
        <v>135811</v>
      </c>
    </row>
    <row r="5" spans="1:12" x14ac:dyDescent="0.3">
      <c r="A5" s="47">
        <v>1</v>
      </c>
      <c r="B5" s="51" t="s">
        <v>879</v>
      </c>
      <c r="C5" s="52">
        <v>1</v>
      </c>
      <c r="D5" s="238">
        <v>21700</v>
      </c>
      <c r="E5" s="58"/>
      <c r="F5" s="52">
        <f>D5*10/100</f>
        <v>2170</v>
      </c>
      <c r="G5" s="60">
        <f t="shared" ref="G5:G11" si="0">SUM(D5:F5)</f>
        <v>23870</v>
      </c>
      <c r="H5" s="56">
        <f t="shared" ref="H5:H11" si="1">G5*C5</f>
        <v>23870</v>
      </c>
      <c r="I5" s="52">
        <f t="shared" ref="I5:I11" si="2">H5*30/100</f>
        <v>7161</v>
      </c>
      <c r="J5" s="63">
        <f t="shared" ref="J5:J11" si="3">I5+H5</f>
        <v>31031</v>
      </c>
    </row>
    <row r="6" spans="1:12" x14ac:dyDescent="0.3">
      <c r="A6" s="47">
        <v>2</v>
      </c>
      <c r="B6" s="51" t="s">
        <v>372</v>
      </c>
      <c r="C6" s="52">
        <v>1</v>
      </c>
      <c r="D6" s="238">
        <v>24800</v>
      </c>
      <c r="E6" s="58"/>
      <c r="F6" s="52"/>
      <c r="G6" s="60">
        <f t="shared" si="0"/>
        <v>24800</v>
      </c>
      <c r="H6" s="56">
        <f t="shared" si="1"/>
        <v>24800</v>
      </c>
      <c r="I6" s="52">
        <f t="shared" si="2"/>
        <v>7440</v>
      </c>
      <c r="J6" s="63">
        <f t="shared" si="3"/>
        <v>32240</v>
      </c>
    </row>
    <row r="7" spans="1:12" x14ac:dyDescent="0.3">
      <c r="A7" s="47">
        <v>3</v>
      </c>
      <c r="B7" s="51" t="s">
        <v>672</v>
      </c>
      <c r="C7" s="52">
        <v>1</v>
      </c>
      <c r="D7" s="238">
        <v>27900</v>
      </c>
      <c r="E7" s="58"/>
      <c r="F7" s="52"/>
      <c r="G7" s="60">
        <f t="shared" si="0"/>
        <v>27900</v>
      </c>
      <c r="H7" s="56">
        <f t="shared" si="1"/>
        <v>27900</v>
      </c>
      <c r="I7" s="52">
        <f t="shared" si="2"/>
        <v>8370</v>
      </c>
      <c r="J7" s="63">
        <f t="shared" si="3"/>
        <v>36270</v>
      </c>
    </row>
    <row r="8" spans="1:12" x14ac:dyDescent="0.3">
      <c r="A8" s="47">
        <v>4</v>
      </c>
      <c r="B8" s="51" t="s">
        <v>374</v>
      </c>
      <c r="C8" s="52">
        <v>1</v>
      </c>
      <c r="D8" s="238">
        <v>27900</v>
      </c>
      <c r="E8" s="58"/>
      <c r="F8" s="52"/>
      <c r="G8" s="60">
        <f t="shared" si="0"/>
        <v>27900</v>
      </c>
      <c r="H8" s="56">
        <f t="shared" si="1"/>
        <v>27900</v>
      </c>
      <c r="I8" s="52">
        <f t="shared" si="2"/>
        <v>8370</v>
      </c>
      <c r="J8" s="63">
        <f t="shared" si="3"/>
        <v>36270</v>
      </c>
    </row>
    <row r="9" spans="1:12" x14ac:dyDescent="0.3">
      <c r="A9" s="47">
        <v>5</v>
      </c>
      <c r="B9" s="51" t="s">
        <v>375</v>
      </c>
      <c r="C9" s="52">
        <v>1</v>
      </c>
      <c r="D9" s="238">
        <v>8508</v>
      </c>
      <c r="E9" s="58">
        <f>D9*20/100</f>
        <v>1701.6</v>
      </c>
      <c r="F9" s="52">
        <f>D9*10/100</f>
        <v>850.8</v>
      </c>
      <c r="G9" s="60">
        <f t="shared" si="0"/>
        <v>11060.4</v>
      </c>
      <c r="H9" s="56">
        <f t="shared" si="1"/>
        <v>11060.4</v>
      </c>
      <c r="I9" s="52">
        <f t="shared" si="2"/>
        <v>3318.12</v>
      </c>
      <c r="J9" s="63">
        <f t="shared" si="3"/>
        <v>14378.52</v>
      </c>
    </row>
    <row r="10" spans="1:12" x14ac:dyDescent="0.3">
      <c r="A10" s="47">
        <v>6</v>
      </c>
      <c r="B10" s="51" t="s">
        <v>376</v>
      </c>
      <c r="C10" s="52">
        <v>1</v>
      </c>
      <c r="D10" s="238">
        <v>7828</v>
      </c>
      <c r="E10" s="58">
        <f>D10*20/100</f>
        <v>1565.6</v>
      </c>
      <c r="F10" s="52"/>
      <c r="G10" s="60">
        <f t="shared" si="0"/>
        <v>9393.6</v>
      </c>
      <c r="H10" s="56">
        <f t="shared" si="1"/>
        <v>9393.6</v>
      </c>
      <c r="I10" s="52">
        <f t="shared" si="2"/>
        <v>2818.08</v>
      </c>
      <c r="J10" s="63">
        <f t="shared" si="3"/>
        <v>12211.68</v>
      </c>
    </row>
    <row r="11" spans="1:12" x14ac:dyDescent="0.3">
      <c r="A11" s="47">
        <v>7</v>
      </c>
      <c r="B11" s="51" t="s">
        <v>377</v>
      </c>
      <c r="C11" s="52">
        <v>1</v>
      </c>
      <c r="D11" s="238">
        <v>5103</v>
      </c>
      <c r="E11" s="58">
        <f>D11*20/100</f>
        <v>1020.6</v>
      </c>
      <c r="F11" s="52"/>
      <c r="G11" s="60">
        <f t="shared" si="0"/>
        <v>6123.6</v>
      </c>
      <c r="H11" s="56">
        <f t="shared" si="1"/>
        <v>6123.6</v>
      </c>
      <c r="I11" s="52">
        <f t="shared" si="2"/>
        <v>1837.08</v>
      </c>
      <c r="J11" s="63">
        <f t="shared" si="3"/>
        <v>7960.68</v>
      </c>
    </row>
    <row r="12" spans="1:12" s="86" customFormat="1" ht="30.05" x14ac:dyDescent="0.3">
      <c r="B12" s="75" t="s">
        <v>378</v>
      </c>
      <c r="C12" s="81"/>
      <c r="D12" s="82"/>
      <c r="E12" s="83"/>
      <c r="F12" s="81"/>
      <c r="G12" s="84"/>
      <c r="H12" s="85"/>
      <c r="I12" s="81"/>
      <c r="J12" s="81"/>
    </row>
    <row r="13" spans="1:12" s="70" customFormat="1" x14ac:dyDescent="0.3">
      <c r="A13" s="70">
        <v>8</v>
      </c>
      <c r="B13" s="65" t="s">
        <v>388</v>
      </c>
      <c r="C13" s="64">
        <f>SUM(C14:C23)</f>
        <v>43.29</v>
      </c>
      <c r="D13" s="66"/>
      <c r="E13" s="67"/>
      <c r="F13" s="64"/>
      <c r="G13" s="68"/>
      <c r="H13" s="69">
        <f>SUM(H14:H23)</f>
        <v>450747.65800000005</v>
      </c>
      <c r="I13" s="69">
        <f>SUM(I14:I23)</f>
        <v>135224.29739999998</v>
      </c>
      <c r="J13" s="71">
        <f>SUM(J14:J23)</f>
        <v>585971.95539999998</v>
      </c>
      <c r="L13" s="72"/>
    </row>
    <row r="14" spans="1:12" x14ac:dyDescent="0.3">
      <c r="B14" s="74" t="s">
        <v>877</v>
      </c>
      <c r="C14" s="52"/>
      <c r="D14" s="238">
        <v>6798</v>
      </c>
      <c r="E14" s="58"/>
      <c r="F14" s="52"/>
      <c r="G14" s="60"/>
      <c r="H14" s="56"/>
      <c r="I14" s="52"/>
      <c r="J14" s="63"/>
    </row>
    <row r="15" spans="1:12" x14ac:dyDescent="0.3">
      <c r="B15" s="74" t="s">
        <v>878</v>
      </c>
      <c r="C15" s="52"/>
      <c r="D15" s="238">
        <v>7480</v>
      </c>
      <c r="E15" s="58"/>
      <c r="F15" s="52"/>
      <c r="G15" s="60"/>
      <c r="H15" s="56"/>
      <c r="I15" s="52"/>
      <c r="J15" s="63"/>
    </row>
    <row r="16" spans="1:12" x14ac:dyDescent="0.3">
      <c r="B16" s="74" t="s">
        <v>31</v>
      </c>
      <c r="C16" s="52"/>
      <c r="D16" s="238">
        <v>8668</v>
      </c>
      <c r="E16" s="58"/>
      <c r="F16" s="52"/>
      <c r="G16" s="60"/>
      <c r="H16" s="56"/>
      <c r="I16" s="52"/>
      <c r="J16" s="63"/>
    </row>
    <row r="17" spans="1:10" x14ac:dyDescent="0.3">
      <c r="B17" s="74" t="s">
        <v>3</v>
      </c>
      <c r="C17" s="52"/>
      <c r="D17" s="238">
        <v>9350</v>
      </c>
      <c r="E17" s="58"/>
      <c r="F17" s="52"/>
      <c r="G17" s="60"/>
      <c r="H17" s="56"/>
      <c r="I17" s="52"/>
      <c r="J17" s="63"/>
    </row>
    <row r="18" spans="1:10" x14ac:dyDescent="0.3">
      <c r="B18" s="74" t="s">
        <v>379</v>
      </c>
      <c r="C18" s="52">
        <v>2.2799999999999998</v>
      </c>
      <c r="D18" s="54">
        <v>6474</v>
      </c>
      <c r="E18" s="58">
        <f t="shared" ref="E18:E23" si="4">D18*20/100</f>
        <v>1294.8</v>
      </c>
      <c r="F18" s="52"/>
      <c r="G18" s="60">
        <f t="shared" ref="G18:G23" si="5">SUM(D18:F18)</f>
        <v>7768.8</v>
      </c>
      <c r="H18" s="56">
        <f t="shared" ref="H18:H23" si="6">G18*C18</f>
        <v>17712.863999999998</v>
      </c>
      <c r="I18" s="52">
        <f t="shared" ref="I18:I23" si="7">H18*30/100</f>
        <v>5313.859199999999</v>
      </c>
      <c r="J18" s="63">
        <f t="shared" ref="J18:J23" si="8">I18+H18</f>
        <v>23026.723199999997</v>
      </c>
    </row>
    <row r="19" spans="1:10" x14ac:dyDescent="0.3">
      <c r="A19" s="47">
        <v>9</v>
      </c>
      <c r="B19" s="51" t="s">
        <v>519</v>
      </c>
      <c r="C19" s="52">
        <v>3.28</v>
      </c>
      <c r="D19" s="54">
        <v>7123</v>
      </c>
      <c r="E19" s="58">
        <f t="shared" si="4"/>
        <v>1424.6</v>
      </c>
      <c r="F19" s="52"/>
      <c r="G19" s="60">
        <f t="shared" si="5"/>
        <v>8547.6</v>
      </c>
      <c r="H19" s="56">
        <f t="shared" si="6"/>
        <v>28036.128000000001</v>
      </c>
      <c r="I19" s="52">
        <f t="shared" si="7"/>
        <v>8410.8384000000005</v>
      </c>
      <c r="J19" s="63">
        <f t="shared" si="8"/>
        <v>36446.966400000005</v>
      </c>
    </row>
    <row r="20" spans="1:10" x14ac:dyDescent="0.3">
      <c r="A20" s="47">
        <v>10</v>
      </c>
      <c r="B20" s="51" t="s">
        <v>520</v>
      </c>
      <c r="C20" s="52">
        <v>5.78</v>
      </c>
      <c r="D20" s="54">
        <v>8255</v>
      </c>
      <c r="E20" s="58">
        <f t="shared" si="4"/>
        <v>1651</v>
      </c>
      <c r="F20" s="52"/>
      <c r="G20" s="60">
        <f t="shared" si="5"/>
        <v>9906</v>
      </c>
      <c r="H20" s="56">
        <f t="shared" si="6"/>
        <v>57256.68</v>
      </c>
      <c r="I20" s="52">
        <f t="shared" si="7"/>
        <v>17177.004000000001</v>
      </c>
      <c r="J20" s="63">
        <f t="shared" si="8"/>
        <v>74433.684000000008</v>
      </c>
    </row>
    <row r="21" spans="1:10" x14ac:dyDescent="0.3">
      <c r="A21" s="47">
        <v>11</v>
      </c>
      <c r="B21" s="51" t="s">
        <v>521</v>
      </c>
      <c r="C21" s="52">
        <v>2.78</v>
      </c>
      <c r="D21" s="54">
        <v>8255</v>
      </c>
      <c r="E21" s="58">
        <f t="shared" si="4"/>
        <v>1651</v>
      </c>
      <c r="F21" s="52">
        <f>D21*10/100</f>
        <v>825.5</v>
      </c>
      <c r="G21" s="60">
        <f t="shared" si="5"/>
        <v>10731.5</v>
      </c>
      <c r="H21" s="56">
        <f t="shared" si="6"/>
        <v>29833.57</v>
      </c>
      <c r="I21" s="52">
        <f t="shared" si="7"/>
        <v>8950.0709999999999</v>
      </c>
      <c r="J21" s="63">
        <f t="shared" si="8"/>
        <v>38783.641000000003</v>
      </c>
    </row>
    <row r="22" spans="1:10" x14ac:dyDescent="0.3">
      <c r="A22" s="47">
        <v>12</v>
      </c>
      <c r="B22" s="51" t="s">
        <v>522</v>
      </c>
      <c r="C22" s="52">
        <v>22.17</v>
      </c>
      <c r="D22" s="54">
        <v>8904</v>
      </c>
      <c r="E22" s="58">
        <f t="shared" si="4"/>
        <v>1780.8</v>
      </c>
      <c r="F22" s="52"/>
      <c r="G22" s="60">
        <f t="shared" si="5"/>
        <v>10684.8</v>
      </c>
      <c r="H22" s="56">
        <f t="shared" si="6"/>
        <v>236882.016</v>
      </c>
      <c r="I22" s="52">
        <f t="shared" si="7"/>
        <v>71064.604800000001</v>
      </c>
      <c r="J22" s="63">
        <f t="shared" si="8"/>
        <v>307946.62080000003</v>
      </c>
    </row>
    <row r="23" spans="1:10" x14ac:dyDescent="0.3">
      <c r="B23" s="51"/>
      <c r="C23" s="52">
        <v>7</v>
      </c>
      <c r="D23" s="54">
        <v>8904</v>
      </c>
      <c r="E23" s="58">
        <f t="shared" si="4"/>
        <v>1780.8</v>
      </c>
      <c r="F23" s="52">
        <f>D23*10/100</f>
        <v>890.4</v>
      </c>
      <c r="G23" s="60">
        <f t="shared" si="5"/>
        <v>11575.199999999999</v>
      </c>
      <c r="H23" s="56">
        <f t="shared" si="6"/>
        <v>81026.399999999994</v>
      </c>
      <c r="I23" s="52">
        <f t="shared" si="7"/>
        <v>24307.919999999998</v>
      </c>
      <c r="J23" s="63">
        <f t="shared" si="8"/>
        <v>105334.31999999999</v>
      </c>
    </row>
    <row r="24" spans="1:10" s="92" customFormat="1" x14ac:dyDescent="0.3">
      <c r="B24" s="75" t="s">
        <v>380</v>
      </c>
      <c r="C24" s="88">
        <f>C25+C32+C39+C30+C36+C37+C38</f>
        <v>40.75</v>
      </c>
      <c r="D24" s="89"/>
      <c r="E24" s="90"/>
      <c r="F24" s="88"/>
      <c r="G24" s="91"/>
      <c r="H24" s="93">
        <f>H25+H32+H39+H30+H36+H37+H38</f>
        <v>422726.90399999992</v>
      </c>
      <c r="I24" s="88">
        <f>I25+I32+I39+I30+I36+I37+I38</f>
        <v>126818.07119999999</v>
      </c>
      <c r="J24" s="88">
        <f>J25+J32+J39+J30+J36+J37+J38</f>
        <v>549544.97519999999</v>
      </c>
    </row>
    <row r="25" spans="1:10" s="70" customFormat="1" x14ac:dyDescent="0.3">
      <c r="A25" s="70">
        <v>13</v>
      </c>
      <c r="B25" s="65" t="s">
        <v>389</v>
      </c>
      <c r="C25" s="64">
        <f>SUM(C26:C29)</f>
        <v>24.36</v>
      </c>
      <c r="D25" s="66"/>
      <c r="E25" s="67"/>
      <c r="F25" s="64"/>
      <c r="G25" s="68"/>
      <c r="H25" s="69">
        <f>SUM(H26:H29)</f>
        <v>254636.712</v>
      </c>
      <c r="I25" s="64">
        <f>SUM(I26:I29)</f>
        <v>76391.013599999991</v>
      </c>
      <c r="J25" s="71">
        <f>SUM(J26:J29)</f>
        <v>331027.72560000001</v>
      </c>
    </row>
    <row r="26" spans="1:10" x14ac:dyDescent="0.3">
      <c r="B26" s="74" t="s">
        <v>379</v>
      </c>
      <c r="C26" s="52">
        <v>2.81</v>
      </c>
      <c r="D26" s="54">
        <v>7123</v>
      </c>
      <c r="E26" s="58">
        <f>D26*20/100</f>
        <v>1424.6</v>
      </c>
      <c r="F26" s="52"/>
      <c r="G26" s="60">
        <f>SUM(D26:F26)</f>
        <v>8547.6</v>
      </c>
      <c r="H26" s="56">
        <f>G26*C26</f>
        <v>24018.756000000001</v>
      </c>
      <c r="I26" s="52">
        <f>H26*30/100</f>
        <v>7205.6268000000009</v>
      </c>
      <c r="J26" s="63">
        <f>I26+H26</f>
        <v>31224.382800000003</v>
      </c>
    </row>
    <row r="27" spans="1:10" x14ac:dyDescent="0.3">
      <c r="B27" s="51"/>
      <c r="C27" s="52">
        <v>3.39</v>
      </c>
      <c r="D27" s="54">
        <v>8255</v>
      </c>
      <c r="E27" s="58">
        <f>D27*20/100</f>
        <v>1651</v>
      </c>
      <c r="F27" s="52"/>
      <c r="G27" s="60">
        <f>SUM(D27:F27)</f>
        <v>9906</v>
      </c>
      <c r="H27" s="56">
        <f>G27*C27</f>
        <v>33581.340000000004</v>
      </c>
      <c r="I27" s="52">
        <f>H27*30/100</f>
        <v>10074.402</v>
      </c>
      <c r="J27" s="63">
        <f>I27+H27</f>
        <v>43655.742000000006</v>
      </c>
    </row>
    <row r="28" spans="1:10" x14ac:dyDescent="0.3">
      <c r="B28" s="51"/>
      <c r="C28" s="52">
        <v>14.79</v>
      </c>
      <c r="D28" s="54">
        <v>8904</v>
      </c>
      <c r="E28" s="58">
        <f>D28*20/100</f>
        <v>1780.8</v>
      </c>
      <c r="F28" s="52"/>
      <c r="G28" s="60">
        <f>SUM(D28:F28)</f>
        <v>10684.8</v>
      </c>
      <c r="H28" s="56">
        <f>G28*C28</f>
        <v>158028.19199999998</v>
      </c>
      <c r="I28" s="52">
        <f>H28*30/100</f>
        <v>47408.457599999994</v>
      </c>
      <c r="J28" s="63">
        <f>I28+H28</f>
        <v>205436.64959999998</v>
      </c>
    </row>
    <row r="29" spans="1:10" x14ac:dyDescent="0.3">
      <c r="B29" s="51"/>
      <c r="C29" s="52">
        <v>3.37</v>
      </c>
      <c r="D29" s="54">
        <v>8904</v>
      </c>
      <c r="E29" s="58">
        <f>D29*20/100</f>
        <v>1780.8</v>
      </c>
      <c r="F29" s="52">
        <f>D29*10/100</f>
        <v>890.4</v>
      </c>
      <c r="G29" s="60">
        <f>SUM(D29:F29)</f>
        <v>11575.199999999999</v>
      </c>
      <c r="H29" s="56">
        <f>G29*C29</f>
        <v>39008.423999999999</v>
      </c>
      <c r="I29" s="52">
        <f>H29*30/100</f>
        <v>11702.5272</v>
      </c>
      <c r="J29" s="63">
        <f>I29+H29</f>
        <v>50710.951199999996</v>
      </c>
    </row>
    <row r="30" spans="1:10" s="70" customFormat="1" x14ac:dyDescent="0.3">
      <c r="A30" s="70">
        <v>14</v>
      </c>
      <c r="B30" s="65" t="s">
        <v>381</v>
      </c>
      <c r="C30" s="64">
        <f>C31</f>
        <v>0.5</v>
      </c>
      <c r="D30" s="66"/>
      <c r="E30" s="67"/>
      <c r="F30" s="64"/>
      <c r="G30" s="68"/>
      <c r="H30" s="69">
        <f>H31</f>
        <v>3771.6</v>
      </c>
      <c r="I30" s="64">
        <f>I31</f>
        <v>1131.48</v>
      </c>
      <c r="J30" s="71">
        <f>J31</f>
        <v>4903.08</v>
      </c>
    </row>
    <row r="31" spans="1:10" x14ac:dyDescent="0.3">
      <c r="B31" s="74" t="s">
        <v>379</v>
      </c>
      <c r="C31" s="52">
        <v>0.5</v>
      </c>
      <c r="D31" s="238">
        <v>6286</v>
      </c>
      <c r="E31" s="58">
        <f>D31*20/100</f>
        <v>1257.2</v>
      </c>
      <c r="F31" s="52"/>
      <c r="G31" s="60">
        <f>SUM(D31:F31)</f>
        <v>7543.2</v>
      </c>
      <c r="H31" s="56">
        <f>G31*C31</f>
        <v>3771.6</v>
      </c>
      <c r="I31" s="52">
        <f>H31*30/100</f>
        <v>1131.48</v>
      </c>
      <c r="J31" s="63">
        <f>I31+H31</f>
        <v>4903.08</v>
      </c>
    </row>
    <row r="32" spans="1:10" s="70" customFormat="1" x14ac:dyDescent="0.3">
      <c r="A32" s="70">
        <v>15</v>
      </c>
      <c r="B32" s="65" t="s">
        <v>382</v>
      </c>
      <c r="C32" s="64">
        <f>SUM(C33:C35)</f>
        <v>2.3899999999999997</v>
      </c>
      <c r="D32" s="66"/>
      <c r="E32" s="67"/>
      <c r="F32" s="64"/>
      <c r="G32" s="68"/>
      <c r="H32" s="69">
        <f>SUM(H33:H35)</f>
        <v>25592.471999999998</v>
      </c>
      <c r="I32" s="64">
        <f>SUM(I33:I35)</f>
        <v>7677.7415999999994</v>
      </c>
      <c r="J32" s="71">
        <f>SUM(J33:J35)</f>
        <v>33270.213599999995</v>
      </c>
    </row>
    <row r="33" spans="1:10" x14ac:dyDescent="0.3">
      <c r="B33" s="74" t="s">
        <v>379</v>
      </c>
      <c r="C33" s="52">
        <v>1.39</v>
      </c>
      <c r="D33" s="54">
        <v>8904</v>
      </c>
      <c r="E33" s="58">
        <f t="shared" ref="E33:E38" si="9">D33*20/100</f>
        <v>1780.8</v>
      </c>
      <c r="F33" s="52"/>
      <c r="G33" s="60">
        <f t="shared" ref="G33:G38" si="10">SUM(D33:F33)</f>
        <v>10684.8</v>
      </c>
      <c r="H33" s="56">
        <f t="shared" ref="H33:H38" si="11">G33*C33</f>
        <v>14851.871999999998</v>
      </c>
      <c r="I33" s="52">
        <f t="shared" ref="I33:I38" si="12">H33*30/100</f>
        <v>4455.5615999999991</v>
      </c>
      <c r="J33" s="63">
        <f t="shared" ref="J33:J38" si="13">I33+H33</f>
        <v>19307.433599999997</v>
      </c>
    </row>
    <row r="34" spans="1:10" x14ac:dyDescent="0.3">
      <c r="B34" s="51"/>
      <c r="C34" s="52">
        <v>0.5</v>
      </c>
      <c r="D34" s="54">
        <v>8904</v>
      </c>
      <c r="E34" s="58">
        <f t="shared" si="9"/>
        <v>1780.8</v>
      </c>
      <c r="F34" s="52">
        <f>D34*10/100</f>
        <v>890.4</v>
      </c>
      <c r="G34" s="60">
        <f t="shared" si="10"/>
        <v>11575.199999999999</v>
      </c>
      <c r="H34" s="56">
        <f t="shared" si="11"/>
        <v>5787.5999999999995</v>
      </c>
      <c r="I34" s="52">
        <f t="shared" si="12"/>
        <v>1736.2799999999997</v>
      </c>
      <c r="J34" s="63">
        <f t="shared" si="13"/>
        <v>7523.8799999999992</v>
      </c>
    </row>
    <row r="35" spans="1:10" x14ac:dyDescent="0.3">
      <c r="B35" s="51"/>
      <c r="C35" s="52">
        <v>0.5</v>
      </c>
      <c r="D35" s="54">
        <v>8255</v>
      </c>
      <c r="E35" s="58">
        <f t="shared" si="9"/>
        <v>1651</v>
      </c>
      <c r="F35" s="52"/>
      <c r="G35" s="60">
        <f t="shared" si="10"/>
        <v>9906</v>
      </c>
      <c r="H35" s="56">
        <f t="shared" si="11"/>
        <v>4953</v>
      </c>
      <c r="I35" s="52">
        <f t="shared" si="12"/>
        <v>1485.9</v>
      </c>
      <c r="J35" s="63">
        <f t="shared" si="13"/>
        <v>6438.9</v>
      </c>
    </row>
    <row r="36" spans="1:10" x14ac:dyDescent="0.3">
      <c r="A36" s="47">
        <v>16</v>
      </c>
      <c r="B36" s="51" t="s">
        <v>383</v>
      </c>
      <c r="C36" s="52">
        <v>2</v>
      </c>
      <c r="D36" s="54">
        <v>8904</v>
      </c>
      <c r="E36" s="58">
        <f t="shared" si="9"/>
        <v>1780.8</v>
      </c>
      <c r="F36" s="52"/>
      <c r="G36" s="60">
        <f t="shared" si="10"/>
        <v>10684.8</v>
      </c>
      <c r="H36" s="56">
        <f t="shared" si="11"/>
        <v>21369.599999999999</v>
      </c>
      <c r="I36" s="52">
        <f t="shared" si="12"/>
        <v>6410.88</v>
      </c>
      <c r="J36" s="63">
        <f t="shared" si="13"/>
        <v>27780.48</v>
      </c>
    </row>
    <row r="37" spans="1:10" x14ac:dyDescent="0.3">
      <c r="A37" s="47">
        <v>17</v>
      </c>
      <c r="B37" s="51" t="s">
        <v>384</v>
      </c>
      <c r="C37" s="52">
        <v>1</v>
      </c>
      <c r="D37" s="54">
        <v>7123</v>
      </c>
      <c r="E37" s="58">
        <f t="shared" si="9"/>
        <v>1424.6</v>
      </c>
      <c r="F37" s="52"/>
      <c r="G37" s="60">
        <f t="shared" si="10"/>
        <v>8547.6</v>
      </c>
      <c r="H37" s="56">
        <f t="shared" si="11"/>
        <v>8547.6</v>
      </c>
      <c r="I37" s="52">
        <f t="shared" si="12"/>
        <v>2564.2800000000002</v>
      </c>
      <c r="J37" s="63">
        <f t="shared" si="13"/>
        <v>11111.880000000001</v>
      </c>
    </row>
    <row r="38" spans="1:10" x14ac:dyDescent="0.3">
      <c r="A38" s="47">
        <v>18</v>
      </c>
      <c r="B38" s="51" t="s">
        <v>385</v>
      </c>
      <c r="C38" s="52">
        <v>1.5</v>
      </c>
      <c r="D38" s="54">
        <v>8904</v>
      </c>
      <c r="E38" s="58">
        <f t="shared" si="9"/>
        <v>1780.8</v>
      </c>
      <c r="F38" s="52"/>
      <c r="G38" s="60">
        <f t="shared" si="10"/>
        <v>10684.8</v>
      </c>
      <c r="H38" s="56">
        <f t="shared" si="11"/>
        <v>16027.199999999999</v>
      </c>
      <c r="I38" s="52">
        <f t="shared" si="12"/>
        <v>4808.16</v>
      </c>
      <c r="J38" s="63">
        <f t="shared" si="13"/>
        <v>20835.36</v>
      </c>
    </row>
    <row r="39" spans="1:10" s="70" customFormat="1" x14ac:dyDescent="0.3">
      <c r="A39" s="70">
        <v>19</v>
      </c>
      <c r="B39" s="65" t="s">
        <v>516</v>
      </c>
      <c r="C39" s="64">
        <f>SUM(C40:C43)</f>
        <v>9</v>
      </c>
      <c r="D39" s="66"/>
      <c r="E39" s="67"/>
      <c r="F39" s="64"/>
      <c r="G39" s="68"/>
      <c r="H39" s="69">
        <f>SUM(H40:H43)</f>
        <v>92781.72</v>
      </c>
      <c r="I39" s="64">
        <f>SUM(I40:I43)</f>
        <v>27834.515999999996</v>
      </c>
      <c r="J39" s="71">
        <f>SUM(J40:J43)</f>
        <v>120616.23599999999</v>
      </c>
    </row>
    <row r="40" spans="1:10" x14ac:dyDescent="0.3">
      <c r="B40" s="74" t="s">
        <v>379</v>
      </c>
      <c r="C40" s="52">
        <v>1.4</v>
      </c>
      <c r="D40" s="54">
        <v>7123</v>
      </c>
      <c r="E40" s="58">
        <f>D40*20/100</f>
        <v>1424.6</v>
      </c>
      <c r="F40" s="52"/>
      <c r="G40" s="60">
        <f>SUM(D40:F40)</f>
        <v>8547.6</v>
      </c>
      <c r="H40" s="56">
        <f>G40*C40</f>
        <v>11966.64</v>
      </c>
      <c r="I40" s="52">
        <f>H40*30/100</f>
        <v>3589.9919999999997</v>
      </c>
      <c r="J40" s="63">
        <f>I40+H40</f>
        <v>15556.632</v>
      </c>
    </row>
    <row r="41" spans="1:10" x14ac:dyDescent="0.3">
      <c r="B41" s="51"/>
      <c r="C41" s="52">
        <v>0.5</v>
      </c>
      <c r="D41" s="54">
        <v>8255</v>
      </c>
      <c r="E41" s="58">
        <f>D41*20/100</f>
        <v>1651</v>
      </c>
      <c r="F41" s="52"/>
      <c r="G41" s="60">
        <f>SUM(D41:F41)</f>
        <v>9906</v>
      </c>
      <c r="H41" s="56">
        <f>G41*C41</f>
        <v>4953</v>
      </c>
      <c r="I41" s="52">
        <f>H41*30/100</f>
        <v>1485.9</v>
      </c>
      <c r="J41" s="63">
        <f>I41+H41</f>
        <v>6438.9</v>
      </c>
    </row>
    <row r="42" spans="1:10" x14ac:dyDescent="0.3">
      <c r="B42" s="51"/>
      <c r="C42" s="52">
        <v>2.85</v>
      </c>
      <c r="D42" s="54">
        <v>8904</v>
      </c>
      <c r="E42" s="58">
        <f>D42*20/100</f>
        <v>1780.8</v>
      </c>
      <c r="F42" s="52"/>
      <c r="G42" s="60">
        <f>SUM(D42:F42)</f>
        <v>10684.8</v>
      </c>
      <c r="H42" s="56">
        <f>G42*C42</f>
        <v>30451.68</v>
      </c>
      <c r="I42" s="52">
        <f>H42*30/100</f>
        <v>9135.5040000000008</v>
      </c>
      <c r="J42" s="63">
        <f>I42+H42</f>
        <v>39587.184000000001</v>
      </c>
    </row>
    <row r="43" spans="1:10" x14ac:dyDescent="0.3">
      <c r="B43" s="51"/>
      <c r="C43" s="52">
        <v>4.25</v>
      </c>
      <c r="D43" s="54">
        <v>8904</v>
      </c>
      <c r="E43" s="58">
        <f>D43*20/100</f>
        <v>1780.8</v>
      </c>
      <c r="F43" s="52"/>
      <c r="G43" s="60">
        <f>SUM(D43:F43)</f>
        <v>10684.8</v>
      </c>
      <c r="H43" s="56">
        <f>G43*C43</f>
        <v>45410.399999999994</v>
      </c>
      <c r="I43" s="52">
        <f>H43*30/100</f>
        <v>13623.119999999997</v>
      </c>
      <c r="J43" s="63">
        <f>I43+H43</f>
        <v>59033.51999999999</v>
      </c>
    </row>
    <row r="44" spans="1:10" s="92" customFormat="1" x14ac:dyDescent="0.3">
      <c r="B44" s="87" t="s">
        <v>387</v>
      </c>
      <c r="C44" s="88">
        <f>SUM(C45:C49)</f>
        <v>5.25</v>
      </c>
      <c r="D44" s="89"/>
      <c r="E44" s="90"/>
      <c r="F44" s="88"/>
      <c r="G44" s="91"/>
      <c r="H44" s="93">
        <f>SUM(H45:H49)</f>
        <v>28927.800000000003</v>
      </c>
      <c r="I44" s="88">
        <f>SUM(I45:I49)</f>
        <v>8678.34</v>
      </c>
      <c r="J44" s="88">
        <f>SUM(J45:J49)</f>
        <v>37606.14</v>
      </c>
    </row>
    <row r="45" spans="1:10" x14ac:dyDescent="0.3">
      <c r="A45" s="47">
        <v>20</v>
      </c>
      <c r="B45" s="51" t="s">
        <v>391</v>
      </c>
      <c r="C45" s="52">
        <v>0.5</v>
      </c>
      <c r="D45" s="54">
        <v>8101</v>
      </c>
      <c r="E45" s="58">
        <f>D45*20/100</f>
        <v>1620.2</v>
      </c>
      <c r="F45" s="52"/>
      <c r="G45" s="60">
        <f>SUM(D45:F45)</f>
        <v>9721.2000000000007</v>
      </c>
      <c r="H45" s="56">
        <f>G45*C45</f>
        <v>4860.6000000000004</v>
      </c>
      <c r="I45" s="52">
        <f>H45*30/100</f>
        <v>1458.18</v>
      </c>
      <c r="J45" s="63">
        <f>I45+H45</f>
        <v>6318.7800000000007</v>
      </c>
    </row>
    <row r="46" spans="1:10" x14ac:dyDescent="0.3">
      <c r="A46" s="47">
        <v>21</v>
      </c>
      <c r="B46" s="51" t="s">
        <v>392</v>
      </c>
      <c r="C46" s="52">
        <v>2.75</v>
      </c>
      <c r="D46" s="54">
        <v>4374</v>
      </c>
      <c r="E46" s="58">
        <f>D46*20/100</f>
        <v>874.8</v>
      </c>
      <c r="F46" s="52"/>
      <c r="G46" s="60">
        <f>SUM(D46:F46)</f>
        <v>5248.8</v>
      </c>
      <c r="H46" s="56">
        <f>G46*C46</f>
        <v>14434.2</v>
      </c>
      <c r="I46" s="52">
        <f>H46*30/100</f>
        <v>4330.26</v>
      </c>
      <c r="J46" s="63">
        <f>I46+H46</f>
        <v>18764.46</v>
      </c>
    </row>
    <row r="47" spans="1:10" x14ac:dyDescent="0.3">
      <c r="A47" s="47">
        <v>22</v>
      </c>
      <c r="B47" s="51" t="s">
        <v>393</v>
      </c>
      <c r="C47" s="52">
        <v>1</v>
      </c>
      <c r="D47" s="54">
        <v>3816</v>
      </c>
      <c r="E47" s="58">
        <f>D47*20/100</f>
        <v>763.2</v>
      </c>
      <c r="F47" s="52"/>
      <c r="G47" s="60">
        <f>SUM(D47:F47)</f>
        <v>4579.2</v>
      </c>
      <c r="H47" s="56">
        <f>G47*C47</f>
        <v>4579.2</v>
      </c>
      <c r="I47" s="52">
        <f>H47*30/100</f>
        <v>1373.76</v>
      </c>
      <c r="J47" s="63">
        <f>I47+H47</f>
        <v>5952.96</v>
      </c>
    </row>
    <row r="48" spans="1:10" x14ac:dyDescent="0.3">
      <c r="A48" s="47">
        <v>23</v>
      </c>
      <c r="B48" s="51" t="s">
        <v>394</v>
      </c>
      <c r="C48" s="52">
        <v>0.5</v>
      </c>
      <c r="D48" s="54">
        <v>4373</v>
      </c>
      <c r="E48" s="58">
        <f>D48*20/100</f>
        <v>874.6</v>
      </c>
      <c r="F48" s="52"/>
      <c r="G48" s="60">
        <f>SUM(D48:F48)</f>
        <v>5247.6</v>
      </c>
      <c r="H48" s="56">
        <f>G48*C48</f>
        <v>2623.8</v>
      </c>
      <c r="I48" s="52">
        <f>H48*30/100</f>
        <v>787.14</v>
      </c>
      <c r="J48" s="63">
        <f>I48+H48</f>
        <v>3410.94</v>
      </c>
    </row>
    <row r="49" spans="1:11" x14ac:dyDescent="0.3">
      <c r="A49" s="47">
        <v>24</v>
      </c>
      <c r="B49" s="51" t="s">
        <v>395</v>
      </c>
      <c r="C49" s="52">
        <v>0.5</v>
      </c>
      <c r="D49" s="54">
        <v>4050</v>
      </c>
      <c r="E49" s="58">
        <f>D49*20/100</f>
        <v>810</v>
      </c>
      <c r="F49" s="52"/>
      <c r="G49" s="60">
        <f>SUM(D49:F49)</f>
        <v>4860</v>
      </c>
      <c r="H49" s="56">
        <f>G49*C49</f>
        <v>2430</v>
      </c>
      <c r="I49" s="52">
        <f>H49*30/100</f>
        <v>729</v>
      </c>
      <c r="J49" s="63">
        <f>I49+H49</f>
        <v>3159</v>
      </c>
    </row>
    <row r="50" spans="1:11" s="95" customFormat="1" x14ac:dyDescent="0.3">
      <c r="B50" s="87" t="s">
        <v>396</v>
      </c>
      <c r="C50" s="88">
        <f>SUM(C51:C61)</f>
        <v>25.85</v>
      </c>
      <c r="D50" s="89"/>
      <c r="E50" s="90"/>
      <c r="F50" s="88"/>
      <c r="G50" s="91"/>
      <c r="H50" s="93">
        <f>SUM(H51:H61)</f>
        <v>104614.01999999999</v>
      </c>
      <c r="I50" s="88">
        <f>SUM(I51:I61)</f>
        <v>31384.205999999998</v>
      </c>
      <c r="J50" s="88">
        <f>SUM(J51:J61)</f>
        <v>135998.226</v>
      </c>
    </row>
    <row r="51" spans="1:11" x14ac:dyDescent="0.3">
      <c r="A51" s="47">
        <v>25</v>
      </c>
      <c r="B51" s="51" t="s">
        <v>397</v>
      </c>
      <c r="C51" s="52">
        <v>2</v>
      </c>
      <c r="D51" s="54">
        <v>3241</v>
      </c>
      <c r="E51" s="58">
        <f t="shared" ref="E51:E61" si="14">D51*20/100</f>
        <v>648.20000000000005</v>
      </c>
      <c r="F51" s="52"/>
      <c r="G51" s="60">
        <f t="shared" ref="G51:G61" si="15">SUM(D51:F51)</f>
        <v>3889.2</v>
      </c>
      <c r="H51" s="56">
        <f t="shared" ref="H51:H61" si="16">G51*C51</f>
        <v>7778.4</v>
      </c>
      <c r="I51" s="52">
        <f t="shared" ref="I51:I61" si="17">H51*30/100</f>
        <v>2333.52</v>
      </c>
      <c r="J51" s="63">
        <f t="shared" ref="J51:J61" si="18">I51+H51</f>
        <v>10111.92</v>
      </c>
    </row>
    <row r="52" spans="1:11" x14ac:dyDescent="0.3">
      <c r="A52" s="47">
        <v>27</v>
      </c>
      <c r="B52" s="51" t="s">
        <v>399</v>
      </c>
      <c r="C52" s="52">
        <v>1</v>
      </c>
      <c r="D52" s="54">
        <v>3241</v>
      </c>
      <c r="E52" s="58">
        <f t="shared" si="14"/>
        <v>648.20000000000005</v>
      </c>
      <c r="F52" s="52"/>
      <c r="G52" s="60">
        <f t="shared" si="15"/>
        <v>3889.2</v>
      </c>
      <c r="H52" s="56">
        <f t="shared" si="16"/>
        <v>3889.2</v>
      </c>
      <c r="I52" s="52">
        <f t="shared" si="17"/>
        <v>1166.76</v>
      </c>
      <c r="J52" s="63">
        <f t="shared" si="18"/>
        <v>5055.96</v>
      </c>
    </row>
    <row r="53" spans="1:11" x14ac:dyDescent="0.3">
      <c r="A53" s="47">
        <v>28</v>
      </c>
      <c r="B53" s="51" t="s">
        <v>400</v>
      </c>
      <c r="C53" s="52">
        <v>1</v>
      </c>
      <c r="D53" s="54">
        <v>3403</v>
      </c>
      <c r="E53" s="58">
        <f t="shared" si="14"/>
        <v>680.6</v>
      </c>
      <c r="F53" s="52"/>
      <c r="G53" s="60">
        <f t="shared" si="15"/>
        <v>4083.6</v>
      </c>
      <c r="H53" s="56">
        <f t="shared" si="16"/>
        <v>4083.6</v>
      </c>
      <c r="I53" s="52">
        <f t="shared" si="17"/>
        <v>1225.08</v>
      </c>
      <c r="J53" s="63">
        <f t="shared" si="18"/>
        <v>5308.68</v>
      </c>
    </row>
    <row r="54" spans="1:11" x14ac:dyDescent="0.3">
      <c r="A54" s="47">
        <v>29</v>
      </c>
      <c r="B54" s="51" t="s">
        <v>401</v>
      </c>
      <c r="C54" s="52">
        <v>1</v>
      </c>
      <c r="D54" s="54">
        <v>3403</v>
      </c>
      <c r="E54" s="58">
        <f t="shared" si="14"/>
        <v>680.6</v>
      </c>
      <c r="F54" s="52"/>
      <c r="G54" s="60">
        <f t="shared" si="15"/>
        <v>4083.6</v>
      </c>
      <c r="H54" s="56">
        <f t="shared" si="16"/>
        <v>4083.6</v>
      </c>
      <c r="I54" s="52">
        <f t="shared" si="17"/>
        <v>1225.08</v>
      </c>
      <c r="J54" s="63">
        <f t="shared" si="18"/>
        <v>5308.68</v>
      </c>
    </row>
    <row r="55" spans="1:11" x14ac:dyDescent="0.3">
      <c r="A55" s="47">
        <v>30</v>
      </c>
      <c r="B55" s="51" t="s">
        <v>402</v>
      </c>
      <c r="C55" s="52">
        <v>2</v>
      </c>
      <c r="D55" s="54">
        <v>4374</v>
      </c>
      <c r="E55" s="58">
        <f t="shared" si="14"/>
        <v>874.8</v>
      </c>
      <c r="F55" s="52"/>
      <c r="G55" s="60">
        <f t="shared" si="15"/>
        <v>5248.8</v>
      </c>
      <c r="H55" s="56">
        <f t="shared" si="16"/>
        <v>10497.6</v>
      </c>
      <c r="I55" s="52">
        <f t="shared" si="17"/>
        <v>3149.28</v>
      </c>
      <c r="J55" s="63">
        <f t="shared" si="18"/>
        <v>13646.880000000001</v>
      </c>
    </row>
    <row r="56" spans="1:11" x14ac:dyDescent="0.3">
      <c r="A56" s="47">
        <v>31</v>
      </c>
      <c r="B56" s="51" t="s">
        <v>403</v>
      </c>
      <c r="C56" s="52">
        <v>2</v>
      </c>
      <c r="D56" s="54">
        <v>3403</v>
      </c>
      <c r="E56" s="58">
        <f t="shared" si="14"/>
        <v>680.6</v>
      </c>
      <c r="F56" s="52"/>
      <c r="G56" s="60">
        <f t="shared" si="15"/>
        <v>4083.6</v>
      </c>
      <c r="H56" s="56">
        <f t="shared" si="16"/>
        <v>8167.2</v>
      </c>
      <c r="I56" s="52">
        <f t="shared" si="17"/>
        <v>2450.16</v>
      </c>
      <c r="J56" s="63">
        <f t="shared" si="18"/>
        <v>10617.36</v>
      </c>
    </row>
    <row r="57" spans="1:11" x14ac:dyDescent="0.3">
      <c r="A57" s="47">
        <v>32</v>
      </c>
      <c r="B57" s="51" t="s">
        <v>404</v>
      </c>
      <c r="C57" s="52">
        <v>10.35</v>
      </c>
      <c r="D57" s="54">
        <v>3241</v>
      </c>
      <c r="E57" s="58">
        <f t="shared" si="14"/>
        <v>648.20000000000005</v>
      </c>
      <c r="F57" s="52"/>
      <c r="G57" s="60">
        <f t="shared" si="15"/>
        <v>3889.2</v>
      </c>
      <c r="H57" s="56">
        <f t="shared" si="16"/>
        <v>40253.219999999994</v>
      </c>
      <c r="I57" s="52">
        <f t="shared" si="17"/>
        <v>12075.965999999999</v>
      </c>
      <c r="J57" s="63">
        <f t="shared" si="18"/>
        <v>52329.185999999994</v>
      </c>
    </row>
    <row r="58" spans="1:11" x14ac:dyDescent="0.3">
      <c r="A58" s="47">
        <v>33</v>
      </c>
      <c r="B58" s="51" t="s">
        <v>405</v>
      </c>
      <c r="C58" s="52">
        <v>2</v>
      </c>
      <c r="D58" s="54">
        <v>3241</v>
      </c>
      <c r="E58" s="58">
        <f t="shared" si="14"/>
        <v>648.20000000000005</v>
      </c>
      <c r="F58" s="52"/>
      <c r="G58" s="60">
        <f t="shared" si="15"/>
        <v>3889.2</v>
      </c>
      <c r="H58" s="56">
        <f t="shared" si="16"/>
        <v>7778.4</v>
      </c>
      <c r="I58" s="52">
        <f t="shared" si="17"/>
        <v>2333.52</v>
      </c>
      <c r="J58" s="63">
        <f t="shared" si="18"/>
        <v>10111.92</v>
      </c>
    </row>
    <row r="59" spans="1:11" ht="30.05" x14ac:dyDescent="0.3">
      <c r="A59" s="47">
        <v>34</v>
      </c>
      <c r="B59" s="35" t="s">
        <v>406</v>
      </c>
      <c r="C59" s="52">
        <v>1</v>
      </c>
      <c r="D59" s="54">
        <v>3564</v>
      </c>
      <c r="E59" s="58">
        <f t="shared" si="14"/>
        <v>712.8</v>
      </c>
      <c r="F59" s="52"/>
      <c r="G59" s="60">
        <f t="shared" si="15"/>
        <v>4276.8</v>
      </c>
      <c r="H59" s="56">
        <f t="shared" si="16"/>
        <v>4276.8</v>
      </c>
      <c r="I59" s="52">
        <f t="shared" si="17"/>
        <v>1283.04</v>
      </c>
      <c r="J59" s="63">
        <f t="shared" si="18"/>
        <v>5559.84</v>
      </c>
      <c r="K59" s="47" t="s">
        <v>346</v>
      </c>
    </row>
    <row r="60" spans="1:11" ht="45.1" x14ac:dyDescent="0.3">
      <c r="A60" s="47">
        <v>35</v>
      </c>
      <c r="B60" s="35" t="s">
        <v>523</v>
      </c>
      <c r="C60" s="52">
        <v>0.5</v>
      </c>
      <c r="D60" s="54">
        <v>3564</v>
      </c>
      <c r="E60" s="58">
        <f t="shared" si="14"/>
        <v>712.8</v>
      </c>
      <c r="F60" s="52"/>
      <c r="G60" s="60">
        <f t="shared" si="15"/>
        <v>4276.8</v>
      </c>
      <c r="H60" s="56">
        <f t="shared" si="16"/>
        <v>2138.4</v>
      </c>
      <c r="I60" s="52">
        <f t="shared" si="17"/>
        <v>641.52</v>
      </c>
      <c r="J60" s="63">
        <f t="shared" si="18"/>
        <v>2779.92</v>
      </c>
      <c r="K60" s="47" t="s">
        <v>346</v>
      </c>
    </row>
    <row r="61" spans="1:11" x14ac:dyDescent="0.3">
      <c r="A61" s="47">
        <v>36</v>
      </c>
      <c r="B61" s="51" t="s">
        <v>407</v>
      </c>
      <c r="C61" s="52">
        <v>3</v>
      </c>
      <c r="D61" s="54">
        <v>3241</v>
      </c>
      <c r="E61" s="58">
        <f t="shared" si="14"/>
        <v>648.20000000000005</v>
      </c>
      <c r="F61" s="52"/>
      <c r="G61" s="60">
        <f t="shared" si="15"/>
        <v>3889.2</v>
      </c>
      <c r="H61" s="56">
        <f t="shared" si="16"/>
        <v>11667.599999999999</v>
      </c>
      <c r="I61" s="52">
        <f t="shared" si="17"/>
        <v>3500.2799999999993</v>
      </c>
      <c r="J61" s="63">
        <f t="shared" si="18"/>
        <v>15167.879999999997</v>
      </c>
    </row>
    <row r="62" spans="1:11" s="92" customFormat="1" x14ac:dyDescent="0.3">
      <c r="B62" s="94" t="s">
        <v>366</v>
      </c>
      <c r="C62" s="88">
        <f>C50+C44+C24+C13+C2</f>
        <v>123.13999999999999</v>
      </c>
      <c r="D62" s="89"/>
      <c r="E62" s="90"/>
      <c r="F62" s="88"/>
      <c r="G62" s="91"/>
      <c r="H62" s="93">
        <f>H50+H44+H24+H13+H2</f>
        <v>1172163.9820000001</v>
      </c>
      <c r="I62" s="88">
        <f>I50+I44+I24+I13+I2</f>
        <v>351649.19459999999</v>
      </c>
      <c r="J62" s="88">
        <f>J50+J44+J24+J13+J2</f>
        <v>1523813.1765999999</v>
      </c>
    </row>
  </sheetData>
  <pageMargins left="0.11811023622047245" right="0.11811023622047245" top="0.15748031496062992" bottom="0.15748031496062992" header="0.31496062992125984" footer="0.31496062992125984"/>
  <pageSetup paperSize="9" scale="8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pageSetUpPr fitToPage="1"/>
  </sheetPr>
  <dimension ref="A1:XEI670"/>
  <sheetViews>
    <sheetView showZeros="0" tabSelected="1" topLeftCell="I1" zoomScale="70" zoomScaleNormal="70" zoomScaleSheetLayoutView="55" workbookViewId="0">
      <selection activeCell="N13" sqref="N13"/>
    </sheetView>
  </sheetViews>
  <sheetFormatPr defaultColWidth="8.88671875" defaultRowHeight="17.55" x14ac:dyDescent="0.3"/>
  <cols>
    <col min="1" max="1" width="7.88671875" style="544" hidden="1" customWidth="1"/>
    <col min="2" max="8" width="8.88671875" style="544" hidden="1" customWidth="1"/>
    <col min="9" max="9" width="5.109375" style="937" customWidth="1"/>
    <col min="10" max="10" width="13.44140625" style="456" customWidth="1"/>
    <col min="11" max="11" width="7" style="455" customWidth="1"/>
    <col min="12" max="12" width="9.5546875" style="455" customWidth="1"/>
    <col min="13" max="13" width="22.109375" style="456" customWidth="1"/>
    <col min="14" max="14" width="21.5546875" style="457" customWidth="1"/>
    <col min="15" max="15" width="20.6640625" style="457" customWidth="1"/>
    <col min="16" max="16" width="21.44140625" style="457" customWidth="1"/>
    <col min="17" max="17" width="35.44140625" style="457" customWidth="1"/>
    <col min="18" max="18" width="22.6640625" style="457" customWidth="1"/>
    <col min="19" max="19" width="19.109375" style="977" customWidth="1"/>
    <col min="20" max="20" width="34.44140625" style="1011" customWidth="1"/>
    <col min="21" max="21" width="15.88671875" style="545" customWidth="1"/>
    <col min="22" max="22" width="12.88671875" style="545" customWidth="1"/>
    <col min="23" max="23" width="21.88671875" style="545" customWidth="1"/>
    <col min="24" max="24" width="6.109375" style="294" customWidth="1"/>
    <col min="25" max="25" width="6.6640625" style="292" customWidth="1"/>
    <col min="26" max="26" width="13.5546875" style="457" customWidth="1"/>
    <col min="27" max="27" width="36.88671875" style="292" customWidth="1"/>
    <col min="28" max="28" width="7.5546875" style="947" customWidth="1"/>
    <col min="29" max="29" width="5.88671875" style="292" customWidth="1"/>
    <col min="30" max="30" width="8.6640625" style="457" customWidth="1"/>
    <col min="31" max="31" width="11.88671875" style="541" customWidth="1"/>
    <col min="32" max="32" width="10.109375" style="546" customWidth="1"/>
    <col min="33" max="33" width="12.5546875" style="547" customWidth="1"/>
    <col min="34" max="34" width="10.109375" style="546" customWidth="1"/>
    <col min="35" max="35" width="7.5546875" style="611" customWidth="1"/>
    <col min="36" max="36" width="8.6640625" style="548" customWidth="1"/>
    <col min="37" max="37" width="18" style="457" customWidth="1"/>
    <col min="38" max="38" width="11.5546875" style="292" customWidth="1"/>
    <col min="39" max="39" width="15.109375" style="457" customWidth="1"/>
    <col min="40" max="40" width="25" style="457" customWidth="1"/>
    <col min="41" max="41" width="10.6640625" style="457" customWidth="1"/>
    <col min="42" max="42" width="14.6640625" style="982" customWidth="1"/>
    <col min="43" max="43" width="9.5546875" style="541" customWidth="1"/>
    <col min="44" max="44" width="10.33203125" style="292" customWidth="1"/>
    <col min="45" max="45" width="14.88671875" style="292" customWidth="1"/>
    <col min="46" max="46" width="7.44140625" style="457" customWidth="1"/>
    <col min="47" max="47" width="11.77734375" style="458" customWidth="1"/>
    <col min="48" max="48" width="17.88671875" style="457" customWidth="1"/>
    <col min="49" max="49" width="33.88671875" style="457" customWidth="1"/>
    <col min="50" max="50" width="13.5546875" style="456" customWidth="1"/>
    <col min="51" max="52" width="10.5546875" style="457" customWidth="1"/>
    <col min="53" max="54" width="29.44140625" style="457" customWidth="1"/>
    <col min="55" max="55" width="13.33203125" style="456" customWidth="1"/>
    <col min="56" max="56" width="10.88671875" style="549" customWidth="1"/>
    <col min="57" max="57" width="19.5546875" style="977" customWidth="1"/>
    <col min="58" max="58" width="17.44140625" style="458" customWidth="1"/>
    <col min="59" max="59" width="15.33203125" style="458" customWidth="1"/>
    <col min="60" max="60" width="21.109375" style="458" customWidth="1"/>
    <col min="61" max="61" width="27.5546875" style="458" customWidth="1"/>
    <col min="62" max="62" width="33.5546875" style="458" customWidth="1"/>
    <col min="63" max="63" width="5.88671875" style="458" customWidth="1"/>
    <col min="64" max="64" width="4.44140625" style="455" customWidth="1"/>
    <col min="65" max="65" width="41.88671875" style="458" customWidth="1"/>
    <col min="66" max="66" width="25.109375" style="457" customWidth="1"/>
    <col min="67" max="67" width="15.109375" style="457" customWidth="1"/>
    <col min="68" max="68" width="8.44140625" style="457" customWidth="1"/>
    <col min="69" max="69" width="20.33203125" style="457" customWidth="1"/>
    <col min="70" max="70" width="15.109375" style="457" customWidth="1"/>
    <col min="71" max="71" width="5.44140625" style="455" customWidth="1"/>
    <col min="72" max="72" width="15.5546875" style="455" customWidth="1"/>
    <col min="73" max="73" width="46.88671875" style="455" customWidth="1"/>
    <col min="74" max="74" width="45.44140625" style="456" customWidth="1"/>
    <col min="75" max="75" width="14" style="456" customWidth="1"/>
    <col min="76" max="76" width="13.44140625" style="456" customWidth="1"/>
    <col min="77" max="77" width="17.6640625" style="458" customWidth="1"/>
    <col min="78" max="78" width="7.5546875" style="455" customWidth="1"/>
    <col min="79" max="79" width="40.88671875" style="457" customWidth="1"/>
    <col min="80" max="80" width="124.44140625" style="457" customWidth="1"/>
    <col min="81" max="81" width="14.21875" style="457" customWidth="1"/>
    <col min="82" max="82" width="13.109375" style="456" customWidth="1"/>
    <col min="83" max="83" width="14.5546875" style="456" customWidth="1"/>
    <col min="84" max="84" width="18.88671875" style="458" customWidth="1"/>
    <col min="85" max="85" width="14.88671875" style="458" customWidth="1"/>
    <col min="86" max="86" width="25.44140625" style="458" customWidth="1"/>
    <col min="87" max="88" width="8.44140625" style="458" customWidth="1"/>
    <col min="89" max="89" width="12.44140625" style="457" customWidth="1"/>
    <col min="90" max="90" width="13.6640625" style="456" customWidth="1"/>
    <col min="91" max="91" width="20.5546875" style="455" bestFit="1" customWidth="1"/>
    <col min="92" max="92" width="7.44140625" style="455" customWidth="1"/>
    <col min="93" max="94" width="6.88671875" style="455" customWidth="1"/>
    <col min="95" max="95" width="6.88671875" style="457" customWidth="1"/>
    <col min="96" max="96" width="8" style="457" customWidth="1"/>
    <col min="97" max="97" width="41.33203125" style="457" customWidth="1"/>
    <col min="98" max="98" width="11.88671875" style="459" customWidth="1"/>
    <col min="99" max="99" width="36.109375" style="459" customWidth="1"/>
    <col min="100" max="100" width="15.44140625" style="459" customWidth="1"/>
    <col min="101" max="101" width="4.88671875" style="459" customWidth="1"/>
    <col min="102" max="102" width="32.44140625" style="459" customWidth="1"/>
    <col min="103" max="103" width="7" style="457" customWidth="1"/>
    <col min="104" max="104" width="13.5546875" style="456" customWidth="1"/>
    <col min="105" max="105" width="5.5546875" style="459" customWidth="1"/>
    <col min="106" max="106" width="15.88671875" style="457" customWidth="1"/>
    <col min="107" max="107" width="11.5546875" style="457" customWidth="1"/>
    <col min="108" max="108" width="5.88671875" style="457" customWidth="1"/>
    <col min="109" max="109" width="23.33203125" style="457" customWidth="1"/>
    <col min="110" max="112" width="8.5546875" style="458" customWidth="1"/>
    <col min="113" max="113" width="10.88671875" style="457" customWidth="1"/>
    <col min="114" max="114" width="13.44140625" style="456" customWidth="1"/>
    <col min="115" max="115" width="14.109375" style="457" customWidth="1"/>
    <col min="116" max="118" width="8.5546875" style="457" customWidth="1"/>
    <col min="119" max="119" width="14.44140625" style="457" customWidth="1"/>
    <col min="120" max="120" width="15.109375" style="457" customWidth="1"/>
    <col min="121" max="121" width="8" style="457" customWidth="1"/>
    <col min="122" max="123" width="7" style="457" customWidth="1"/>
    <col min="124" max="124" width="6.6640625" style="454" customWidth="1"/>
    <col min="125" max="125" width="7.44140625" style="454" customWidth="1"/>
    <col min="126" max="126" width="6.6640625" style="454" customWidth="1"/>
    <col min="127" max="127" width="6.109375" style="457" customWidth="1"/>
    <col min="128" max="128" width="6.44140625" style="457" customWidth="1"/>
    <col min="129" max="129" width="6.6640625" style="457" customWidth="1"/>
    <col min="130" max="130" width="6" style="457" customWidth="1"/>
    <col min="131" max="131" width="6.5546875" style="457" customWidth="1"/>
    <col min="132" max="132" width="7.33203125" style="457" customWidth="1"/>
    <col min="133" max="133" width="18.44140625" style="454" customWidth="1"/>
    <col min="134" max="134" width="19.44140625" style="454" customWidth="1"/>
    <col min="135" max="135" width="13.88671875" style="457" customWidth="1"/>
    <col min="136" max="136" width="14" style="457" customWidth="1"/>
    <col min="137" max="137" width="13.109375" style="457" customWidth="1"/>
    <col min="138" max="138" width="12.88671875" style="439" customWidth="1"/>
    <col min="139" max="139" width="13.88671875" style="439" customWidth="1"/>
    <col min="140" max="140" width="14" style="439" customWidth="1"/>
    <col min="141" max="141" width="14" style="962" customWidth="1"/>
    <col min="142" max="142" width="7.88671875" style="987" customWidth="1"/>
    <col min="143" max="143" width="9.5546875" style="987" customWidth="1"/>
    <col min="144" max="144" width="10.44140625" style="991" customWidth="1"/>
    <col min="145" max="145" width="10.44140625" style="297" customWidth="1"/>
    <col min="146" max="146" width="10.44140625" style="296" customWidth="1"/>
    <col min="147" max="147" width="11" style="292" customWidth="1"/>
    <col min="148" max="148" width="11.5546875" style="297" customWidth="1"/>
    <col min="149" max="149" width="9.44140625" style="522" customWidth="1"/>
    <col min="150" max="150" width="11.44140625" style="527" customWidth="1"/>
    <col min="151" max="151" width="15.88671875" style="527" customWidth="1"/>
    <col min="152" max="152" width="9" style="527" customWidth="1"/>
    <col min="153" max="153" width="15.44140625" style="967" customWidth="1"/>
    <col min="154" max="154" width="13.5546875" style="949" customWidth="1"/>
    <col min="155" max="155" width="13.77734375" style="522" customWidth="1"/>
    <col min="156" max="156" width="13.5546875" style="522" customWidth="1"/>
    <col min="157" max="157" width="11.44140625" style="522" customWidth="1"/>
    <col min="158" max="158" width="13.5546875" style="522" customWidth="1"/>
    <col min="159" max="159" width="14.44140625" style="527" customWidth="1"/>
    <col min="160" max="160" width="15" style="527" customWidth="1"/>
    <col min="161" max="161" width="12.109375" style="527" customWidth="1"/>
    <col min="162" max="162" width="13.5546875" style="522" customWidth="1"/>
    <col min="163" max="163" width="14.5546875" style="522" customWidth="1"/>
    <col min="164" max="164" width="12" style="522" customWidth="1"/>
    <col min="165" max="165" width="17.109375" style="522" customWidth="1"/>
    <col min="166" max="166" width="12.5546875" style="296" customWidth="1"/>
    <col min="167" max="167" width="11.33203125" style="522" customWidth="1"/>
    <col min="168" max="168" width="14.5546875" style="993" customWidth="1"/>
    <col min="169" max="169" width="13.44140625" style="994" customWidth="1"/>
    <col min="170" max="170" width="18.5546875" style="993" customWidth="1"/>
    <col min="171" max="171" width="18.88671875" style="993" customWidth="1"/>
    <col min="172" max="172" width="15.5546875" style="1023" customWidth="1"/>
    <col min="173" max="174" width="13.44140625" style="571" customWidth="1"/>
    <col min="175" max="175" width="15.5546875" style="501" customWidth="1"/>
    <col min="176" max="178" width="8.88671875" style="550" customWidth="1"/>
    <col min="179" max="179" width="14.88671875" style="550" customWidth="1"/>
    <col min="180" max="180" width="17.6640625" style="550" customWidth="1"/>
    <col min="181" max="181" width="16.88671875" style="550" customWidth="1"/>
    <col min="182" max="182" width="13.44140625" style="550" customWidth="1"/>
    <col min="183" max="183" width="13" style="550" customWidth="1"/>
    <col min="184" max="184" width="8.88671875" style="550" customWidth="1"/>
    <col min="185" max="185" width="17.5546875" style="550" customWidth="1"/>
    <col min="186" max="188" width="23.44140625" style="457" customWidth="1"/>
    <col min="189" max="189" width="21.44140625" style="457" customWidth="1"/>
    <col min="190" max="190" width="2.88671875" style="457" customWidth="1"/>
    <col min="191" max="191" width="19.6640625" style="457" customWidth="1"/>
    <col min="192" max="192" width="16.6640625" style="457" customWidth="1"/>
    <col min="193" max="211" width="8.88671875" style="457" customWidth="1"/>
    <col min="212" max="16384" width="8.88671875" style="457"/>
  </cols>
  <sheetData>
    <row r="1" spans="1:16363" s="287" customFormat="1" ht="36" customHeight="1" thickBot="1" x14ac:dyDescent="0.35">
      <c r="A1" s="298">
        <v>18</v>
      </c>
      <c r="B1" s="298">
        <v>20</v>
      </c>
      <c r="C1" s="298">
        <v>25</v>
      </c>
      <c r="D1" s="298">
        <v>36</v>
      </c>
      <c r="E1" s="298">
        <v>39</v>
      </c>
      <c r="F1" s="298">
        <v>40</v>
      </c>
      <c r="G1" s="298">
        <v>42.5</v>
      </c>
      <c r="H1" s="298">
        <v>45</v>
      </c>
      <c r="I1" s="298" t="s">
        <v>984</v>
      </c>
      <c r="J1" s="471" t="s">
        <v>985</v>
      </c>
      <c r="K1" s="471" t="s">
        <v>1305</v>
      </c>
      <c r="L1" s="471" t="s">
        <v>464</v>
      </c>
      <c r="M1" s="472" t="s">
        <v>463</v>
      </c>
      <c r="N1" s="299" t="s">
        <v>1275</v>
      </c>
      <c r="O1" s="299" t="s">
        <v>1274</v>
      </c>
      <c r="P1" s="299" t="s">
        <v>1294</v>
      </c>
      <c r="Q1" s="299" t="s">
        <v>1295</v>
      </c>
      <c r="R1" s="299" t="s">
        <v>940</v>
      </c>
      <c r="S1" s="970" t="s">
        <v>1309</v>
      </c>
      <c r="T1" s="970" t="s">
        <v>986</v>
      </c>
      <c r="U1" s="305" t="s">
        <v>1310</v>
      </c>
      <c r="V1" s="305" t="s">
        <v>694</v>
      </c>
      <c r="W1" s="305" t="s">
        <v>1311</v>
      </c>
      <c r="X1" s="305" t="s">
        <v>703</v>
      </c>
      <c r="Y1" s="305" t="s">
        <v>135</v>
      </c>
      <c r="Z1" s="300" t="s">
        <v>706</v>
      </c>
      <c r="AA1" s="305" t="s">
        <v>899</v>
      </c>
      <c r="AB1" s="486" t="s">
        <v>987</v>
      </c>
      <c r="AC1" s="305" t="s">
        <v>900</v>
      </c>
      <c r="AD1" s="300" t="s">
        <v>1250</v>
      </c>
      <c r="AE1" s="301" t="s">
        <v>846</v>
      </c>
      <c r="AF1" s="302" t="s">
        <v>988</v>
      </c>
      <c r="AG1" s="494" t="s">
        <v>989</v>
      </c>
      <c r="AH1" s="301" t="s">
        <v>988</v>
      </c>
      <c r="AI1" s="301" t="s">
        <v>987</v>
      </c>
      <c r="AJ1" s="301" t="s">
        <v>845</v>
      </c>
      <c r="AK1" s="303" t="s">
        <v>889</v>
      </c>
      <c r="AL1" s="305" t="s">
        <v>331</v>
      </c>
      <c r="AM1" s="303" t="s">
        <v>343</v>
      </c>
      <c r="AN1" s="304" t="s">
        <v>541</v>
      </c>
      <c r="AO1" s="304" t="s">
        <v>331</v>
      </c>
      <c r="AP1" s="970" t="s">
        <v>207</v>
      </c>
      <c r="AQ1" s="305" t="s">
        <v>707</v>
      </c>
      <c r="AR1" s="312" t="s">
        <v>1036</v>
      </c>
      <c r="AS1" s="306" t="s">
        <v>1014</v>
      </c>
      <c r="AT1" s="306" t="s">
        <v>711</v>
      </c>
      <c r="AU1" s="968" t="s">
        <v>135</v>
      </c>
      <c r="AV1" s="306"/>
      <c r="AW1" s="306" t="s">
        <v>875</v>
      </c>
      <c r="AX1" s="515" t="s">
        <v>712</v>
      </c>
      <c r="AY1" s="306" t="s">
        <v>713</v>
      </c>
      <c r="AZ1" s="306" t="s">
        <v>1046</v>
      </c>
      <c r="BA1" s="306" t="s">
        <v>733</v>
      </c>
      <c r="BB1" s="306" t="s">
        <v>1444</v>
      </c>
      <c r="BC1" s="515" t="s">
        <v>725</v>
      </c>
      <c r="BD1" s="306" t="s">
        <v>1450</v>
      </c>
      <c r="BE1" s="970" t="s">
        <v>704</v>
      </c>
      <c r="BF1" s="473" t="s">
        <v>418</v>
      </c>
      <c r="BG1" s="969" t="s">
        <v>417</v>
      </c>
      <c r="BH1" s="473" t="s">
        <v>1082</v>
      </c>
      <c r="BI1" s="473" t="s">
        <v>1081</v>
      </c>
      <c r="BJ1" s="474" t="s">
        <v>583</v>
      </c>
      <c r="BK1" s="474" t="s">
        <v>336</v>
      </c>
      <c r="BL1" s="474" t="s">
        <v>880</v>
      </c>
      <c r="BM1" s="474" t="s">
        <v>130</v>
      </c>
      <c r="BN1" s="474" t="s">
        <v>1559</v>
      </c>
      <c r="BO1" s="474" t="s">
        <v>709</v>
      </c>
      <c r="BP1" s="474" t="s">
        <v>711</v>
      </c>
      <c r="BQ1" s="474" t="s">
        <v>876</v>
      </c>
      <c r="BR1" s="474" t="s">
        <v>705</v>
      </c>
      <c r="BS1" s="474" t="s">
        <v>885</v>
      </c>
      <c r="BT1" s="474" t="s">
        <v>657</v>
      </c>
      <c r="BU1" s="475" t="s">
        <v>1120</v>
      </c>
      <c r="BV1" s="475" t="s">
        <v>1119</v>
      </c>
      <c r="BW1" s="1017" t="s">
        <v>1549</v>
      </c>
      <c r="BX1" s="1016" t="s">
        <v>1550</v>
      </c>
      <c r="BY1" s="1015" t="s">
        <v>586</v>
      </c>
      <c r="BZ1" s="476" t="s">
        <v>587</v>
      </c>
      <c r="CA1" s="477" t="s">
        <v>580</v>
      </c>
      <c r="CB1" s="477" t="s">
        <v>581</v>
      </c>
      <c r="CC1" s="477" t="s">
        <v>582</v>
      </c>
      <c r="CD1" s="478" t="s">
        <v>1546</v>
      </c>
      <c r="CE1" s="478" t="s">
        <v>1545</v>
      </c>
      <c r="CF1" s="477" t="s">
        <v>1547</v>
      </c>
      <c r="CG1" s="477" t="s">
        <v>1548</v>
      </c>
      <c r="CH1" s="479" t="s">
        <v>588</v>
      </c>
      <c r="CI1" s="479" t="s">
        <v>646</v>
      </c>
      <c r="CJ1" s="479" t="s">
        <v>1020</v>
      </c>
      <c r="CK1" s="480" t="s">
        <v>710</v>
      </c>
      <c r="CL1" s="480" t="s">
        <v>134</v>
      </c>
      <c r="CM1" s="480" t="s">
        <v>1012</v>
      </c>
      <c r="CN1" s="480" t="s">
        <v>1540</v>
      </c>
      <c r="CO1" s="480" t="s">
        <v>1541</v>
      </c>
      <c r="CP1" s="480" t="s">
        <v>1542</v>
      </c>
      <c r="CQ1" s="480" t="s">
        <v>132</v>
      </c>
      <c r="CR1" s="480" t="s">
        <v>881</v>
      </c>
      <c r="CS1" s="480" t="s">
        <v>1543</v>
      </c>
      <c r="CT1" s="481" t="s">
        <v>1931</v>
      </c>
      <c r="CU1" s="481" t="s">
        <v>1535</v>
      </c>
      <c r="CV1" s="481" t="s">
        <v>1537</v>
      </c>
      <c r="CW1" s="481" t="s">
        <v>146</v>
      </c>
      <c r="CX1" s="481" t="s">
        <v>694</v>
      </c>
      <c r="CY1" s="481" t="s">
        <v>692</v>
      </c>
      <c r="CZ1" s="481" t="s">
        <v>147</v>
      </c>
      <c r="DA1" s="481" t="s">
        <v>518</v>
      </c>
      <c r="DB1" s="481" t="s">
        <v>413</v>
      </c>
      <c r="DC1" s="482" t="s">
        <v>708</v>
      </c>
      <c r="DD1" s="482" t="s">
        <v>143</v>
      </c>
      <c r="DE1" s="483" t="s">
        <v>248</v>
      </c>
      <c r="DF1" s="483" t="s">
        <v>1578</v>
      </c>
      <c r="DG1" s="483" t="s">
        <v>1579</v>
      </c>
      <c r="DH1" s="483" t="s">
        <v>1580</v>
      </c>
      <c r="DI1" s="483" t="s">
        <v>1577</v>
      </c>
      <c r="DJ1" s="612" t="s">
        <v>1576</v>
      </c>
      <c r="DK1" s="483" t="s">
        <v>438</v>
      </c>
      <c r="DL1" s="483" t="s">
        <v>1775</v>
      </c>
      <c r="DM1" s="483" t="s">
        <v>1776</v>
      </c>
      <c r="DN1" s="483" t="s">
        <v>1777</v>
      </c>
      <c r="DO1" s="483" t="s">
        <v>180</v>
      </c>
      <c r="DP1" s="483" t="s">
        <v>673</v>
      </c>
      <c r="DQ1" s="484" t="s">
        <v>905</v>
      </c>
      <c r="DR1" s="484" t="s">
        <v>904</v>
      </c>
      <c r="DS1" s="484" t="s">
        <v>906</v>
      </c>
      <c r="DT1" s="485" t="s">
        <v>901</v>
      </c>
      <c r="DU1" s="485" t="s">
        <v>902</v>
      </c>
      <c r="DV1" s="485" t="s">
        <v>903</v>
      </c>
      <c r="DW1" s="486" t="s">
        <v>907</v>
      </c>
      <c r="DX1" s="486" t="s">
        <v>908</v>
      </c>
      <c r="DY1" s="486" t="s">
        <v>909</v>
      </c>
      <c r="DZ1" s="485" t="s">
        <v>910</v>
      </c>
      <c r="EA1" s="485" t="s">
        <v>911</v>
      </c>
      <c r="EB1" s="485" t="s">
        <v>909</v>
      </c>
      <c r="EC1" s="484" t="s">
        <v>665</v>
      </c>
      <c r="ED1" s="484" t="s">
        <v>661</v>
      </c>
      <c r="EE1" s="484" t="s">
        <v>1327</v>
      </c>
      <c r="EF1" s="484" t="s">
        <v>1328</v>
      </c>
      <c r="EG1" s="484" t="s">
        <v>1329</v>
      </c>
      <c r="EH1" s="487" t="s">
        <v>1330</v>
      </c>
      <c r="EI1" s="487" t="s">
        <v>1331</v>
      </c>
      <c r="EJ1" s="487" t="s">
        <v>1332</v>
      </c>
      <c r="EK1" s="958" t="s">
        <v>882</v>
      </c>
      <c r="EL1" s="488" t="s">
        <v>865</v>
      </c>
      <c r="EM1" s="488" t="s">
        <v>866</v>
      </c>
      <c r="EN1" s="489" t="s">
        <v>867</v>
      </c>
      <c r="EO1" s="489" t="s">
        <v>868</v>
      </c>
      <c r="EP1" s="940" t="s">
        <v>1312</v>
      </c>
      <c r="EQ1" s="941" t="s">
        <v>1313</v>
      </c>
      <c r="ER1" s="621" t="s">
        <v>1314</v>
      </c>
      <c r="ES1" s="620" t="s">
        <v>1315</v>
      </c>
      <c r="ET1" s="616" t="s">
        <v>1316</v>
      </c>
      <c r="EU1" s="616" t="s">
        <v>1317</v>
      </c>
      <c r="EV1" s="616" t="s">
        <v>1318</v>
      </c>
      <c r="EW1" s="963" t="s">
        <v>887</v>
      </c>
      <c r="EX1" s="948" t="s">
        <v>888</v>
      </c>
      <c r="EY1" s="520" t="s">
        <v>1319</v>
      </c>
      <c r="EZ1" s="520" t="s">
        <v>1320</v>
      </c>
      <c r="FA1" s="520" t="s">
        <v>1321</v>
      </c>
      <c r="FB1" s="520" t="s">
        <v>1322</v>
      </c>
      <c r="FC1" s="520" t="s">
        <v>1323</v>
      </c>
      <c r="FD1" s="520" t="s">
        <v>1324</v>
      </c>
      <c r="FE1" s="520" t="s">
        <v>1325</v>
      </c>
      <c r="FF1" s="520" t="s">
        <v>1375</v>
      </c>
      <c r="FG1" s="520" t="s">
        <v>886</v>
      </c>
      <c r="FH1" s="520" t="s">
        <v>957</v>
      </c>
      <c r="FI1" s="561" t="s">
        <v>1326</v>
      </c>
      <c r="FJ1" s="954" t="s">
        <v>1371</v>
      </c>
      <c r="FK1" s="561" t="s">
        <v>894</v>
      </c>
      <c r="FL1" s="950" t="s">
        <v>897</v>
      </c>
      <c r="FM1" s="562" t="s">
        <v>999</v>
      </c>
      <c r="FN1" s="951" t="s">
        <v>895</v>
      </c>
      <c r="FO1" s="951" t="s">
        <v>896</v>
      </c>
      <c r="FP1" s="1018" t="s">
        <v>898</v>
      </c>
      <c r="FQ1" s="995">
        <v>16242</v>
      </c>
      <c r="FR1" s="996">
        <v>44713</v>
      </c>
      <c r="FS1" s="490">
        <v>164.17</v>
      </c>
      <c r="FT1" s="499">
        <v>16629.599999999999</v>
      </c>
      <c r="FU1" s="499">
        <v>60</v>
      </c>
      <c r="FV1" s="499">
        <v>2020</v>
      </c>
      <c r="FW1" s="499" t="s">
        <v>1527</v>
      </c>
      <c r="FX1" s="499" t="s">
        <v>1528</v>
      </c>
      <c r="FY1" s="499" t="s">
        <v>1529</v>
      </c>
      <c r="FZ1" s="499" t="s">
        <v>1530</v>
      </c>
      <c r="GA1" s="499" t="s">
        <v>1531</v>
      </c>
      <c r="GB1" s="499" t="s">
        <v>1553</v>
      </c>
      <c r="GC1" s="499" t="s">
        <v>1596</v>
      </c>
      <c r="GD1" s="287" t="s">
        <v>1648</v>
      </c>
      <c r="GG1" s="287" t="s">
        <v>1645</v>
      </c>
      <c r="GI1" s="287" t="s">
        <v>1920</v>
      </c>
    </row>
    <row r="2" spans="1:16363" s="311" customFormat="1" ht="79.55" customHeight="1" thickBot="1" x14ac:dyDescent="0.3">
      <c r="A2" s="307">
        <f ca="1">(DATEDIF($FR$1,TODAY(),"y"))+DQ2</f>
        <v>24</v>
      </c>
      <c r="B2" s="307">
        <f ca="1">(DATEDIF($FR$1,TODAY(),"ym"))+DR2</f>
        <v>6</v>
      </c>
      <c r="C2" s="307">
        <f ca="1">(DATEDIF($FR$1,TODAY(),"md"))+DS2</f>
        <v>19</v>
      </c>
      <c r="D2" s="307">
        <f ca="1">IF(C2&gt;30,B2+1,B2)</f>
        <v>6</v>
      </c>
      <c r="E2" s="307"/>
      <c r="F2" s="307"/>
      <c r="G2" s="307"/>
      <c r="H2" s="307"/>
      <c r="I2" s="327">
        <v>0</v>
      </c>
      <c r="J2" s="310">
        <v>44677</v>
      </c>
      <c r="K2" s="309" t="s">
        <v>842</v>
      </c>
      <c r="L2" s="309">
        <v>245</v>
      </c>
      <c r="M2" s="436">
        <v>41913</v>
      </c>
      <c r="N2" s="311" t="s">
        <v>1952</v>
      </c>
      <c r="O2" s="311" t="s">
        <v>1638</v>
      </c>
      <c r="P2" s="311" t="s">
        <v>1952</v>
      </c>
      <c r="Q2" s="311" t="s">
        <v>1296</v>
      </c>
      <c r="R2" s="311" t="str">
        <f>CONCATENATE(LEFT(V2,1),".",LEFT(W2,1),". ",U2)</f>
        <v>М.С. Яценко</v>
      </c>
      <c r="S2" s="971" t="s">
        <v>75</v>
      </c>
      <c r="T2" s="1010" t="str">
        <f t="shared" ref="T2:T15" si="0">CONCATENATE(U2," ",V2," ",W2)</f>
        <v>Яценко Мария Сергеевна</v>
      </c>
      <c r="U2" s="311" t="s">
        <v>75</v>
      </c>
      <c r="V2" s="311" t="s">
        <v>9</v>
      </c>
      <c r="W2" s="311" t="s">
        <v>32</v>
      </c>
      <c r="X2" s="311">
        <v>101</v>
      </c>
      <c r="Y2" s="311">
        <v>296</v>
      </c>
      <c r="Z2" s="311" t="s">
        <v>1685</v>
      </c>
      <c r="AA2" s="311" t="s">
        <v>1</v>
      </c>
      <c r="AB2" s="596">
        <v>1</v>
      </c>
      <c r="AC2" s="311" t="s">
        <v>531</v>
      </c>
      <c r="AD2" s="321">
        <f>AE2-40</f>
        <v>0</v>
      </c>
      <c r="AE2" s="321">
        <f>AB2*40</f>
        <v>40</v>
      </c>
      <c r="AF2" s="321">
        <f>AB2</f>
        <v>1</v>
      </c>
      <c r="AG2" s="535">
        <f>SUM(AE2:AE4)</f>
        <v>49</v>
      </c>
      <c r="AH2" s="321">
        <f>SUM(AF2:AF4)</f>
        <v>1.5</v>
      </c>
      <c r="AI2" s="596">
        <v>1</v>
      </c>
      <c r="AJ2" s="536">
        <f t="shared" ref="AJ2:AJ15" si="1">AB2-AI2</f>
        <v>0</v>
      </c>
      <c r="AP2" s="978">
        <v>26102</v>
      </c>
      <c r="AQ2" s="311">
        <f ca="1">DATEDIF(AP2,TODAY(),"y")</f>
        <v>52</v>
      </c>
      <c r="AR2" s="311" t="s">
        <v>1036</v>
      </c>
      <c r="AS2" s="311" t="s">
        <v>1015</v>
      </c>
      <c r="AT2" s="311">
        <v>3218</v>
      </c>
      <c r="AU2" s="308" t="s">
        <v>1953</v>
      </c>
      <c r="AV2" s="311" t="str">
        <f>CONCATENATE(AT2,AU2)</f>
        <v>3218394766</v>
      </c>
      <c r="AW2" s="311" t="s">
        <v>1093</v>
      </c>
      <c r="AX2" s="310">
        <v>43326</v>
      </c>
      <c r="AY2" s="311" t="s">
        <v>747</v>
      </c>
      <c r="AZ2" s="311">
        <v>650023</v>
      </c>
      <c r="BA2" s="311" t="s">
        <v>1960</v>
      </c>
      <c r="BB2" s="311" t="s">
        <v>1439</v>
      </c>
      <c r="BC2" s="310">
        <v>43040</v>
      </c>
      <c r="BD2" s="523">
        <v>287</v>
      </c>
      <c r="BE2" s="992" t="s">
        <v>1961</v>
      </c>
      <c r="BF2" s="308" t="s">
        <v>1965</v>
      </c>
      <c r="BG2" s="308" t="s">
        <v>1969</v>
      </c>
      <c r="BH2" s="308"/>
      <c r="BI2" s="308" t="s">
        <v>1973</v>
      </c>
      <c r="BJ2" s="311" t="s">
        <v>603</v>
      </c>
      <c r="BK2" s="311" t="s">
        <v>339</v>
      </c>
      <c r="BL2" s="309">
        <f>IF(BK2="ВО",1,2)</f>
        <v>1</v>
      </c>
      <c r="BM2" s="311" t="s">
        <v>642</v>
      </c>
      <c r="BN2" s="311" t="s">
        <v>340</v>
      </c>
      <c r="BO2" s="311" t="s">
        <v>568</v>
      </c>
      <c r="BQ2" s="311" t="s">
        <v>670</v>
      </c>
      <c r="BR2" s="310">
        <v>38804</v>
      </c>
      <c r="BS2" s="309">
        <f ca="1">DATEDIF(BR2,TODAY(),"y")</f>
        <v>17</v>
      </c>
      <c r="BT2" s="309"/>
      <c r="BU2" s="309" t="s">
        <v>1935</v>
      </c>
      <c r="BV2" s="310" t="s">
        <v>1936</v>
      </c>
      <c r="BW2" s="310" t="s">
        <v>1937</v>
      </c>
      <c r="BX2" s="310" t="s">
        <v>1938</v>
      </c>
      <c r="BY2" s="308" t="s">
        <v>1946</v>
      </c>
      <c r="BZ2" s="309" t="s">
        <v>1939</v>
      </c>
      <c r="CA2" s="311" t="s">
        <v>1589</v>
      </c>
      <c r="CB2" s="311" t="s">
        <v>1590</v>
      </c>
      <c r="CC2" s="311" t="s">
        <v>1591</v>
      </c>
      <c r="CD2" s="310" t="s">
        <v>1592</v>
      </c>
      <c r="CE2" s="310" t="s">
        <v>1593</v>
      </c>
      <c r="CF2" s="308" t="s">
        <v>1594</v>
      </c>
      <c r="CG2" s="308"/>
      <c r="CH2" s="308"/>
      <c r="CI2" s="308"/>
      <c r="CJ2" s="308"/>
      <c r="CK2" s="311" t="s">
        <v>475</v>
      </c>
      <c r="CL2" s="310">
        <v>43845</v>
      </c>
      <c r="CM2" s="309" t="s">
        <v>1395</v>
      </c>
      <c r="CN2" s="309">
        <v>15</v>
      </c>
      <c r="CO2" s="309">
        <v>1</v>
      </c>
      <c r="CP2" s="309">
        <v>2020</v>
      </c>
      <c r="CQ2" s="311">
        <f ca="1">DATEDIF(CL2,TODAY(),"y")</f>
        <v>3</v>
      </c>
      <c r="CR2" s="311">
        <f t="shared" ref="CR2:CR13" si="2">IF(CK2="соотв.",IF(BL2=1,3,IF(BL2=2,2)),IF(CK2="первая",4,IF(CK2="","",5)))</f>
        <v>3</v>
      </c>
      <c r="CT2" s="318"/>
      <c r="CU2" s="318"/>
      <c r="CV2" s="318"/>
      <c r="CW2" s="318"/>
      <c r="CX2" s="318"/>
      <c r="CZ2" s="310"/>
      <c r="DA2" s="318" t="str">
        <f ca="1">IF(CZ2="","",DATEDIF(CZ2,TODAY(),"y"))</f>
        <v/>
      </c>
      <c r="DE2" s="311" t="s">
        <v>227</v>
      </c>
      <c r="DF2" s="308" t="s">
        <v>186</v>
      </c>
      <c r="DG2" s="308" t="s">
        <v>177</v>
      </c>
      <c r="DH2" s="308" t="s">
        <v>223</v>
      </c>
      <c r="DI2" s="311" t="s">
        <v>228</v>
      </c>
      <c r="DJ2" s="310">
        <v>41914</v>
      </c>
      <c r="DQ2" s="311">
        <v>23</v>
      </c>
      <c r="DR2" s="311">
        <v>1</v>
      </c>
      <c r="DS2" s="311">
        <v>11</v>
      </c>
      <c r="DT2" s="319">
        <v>8</v>
      </c>
      <c r="DU2" s="319">
        <v>11</v>
      </c>
      <c r="DV2" s="319">
        <v>1</v>
      </c>
      <c r="DW2" s="320">
        <f ca="1">IF(D2&gt;=12,A2+1,A2)</f>
        <v>24</v>
      </c>
      <c r="DX2" s="320">
        <f ca="1">IF(D2&gt;=12,(12-D2)*-1,D2)</f>
        <v>6</v>
      </c>
      <c r="DY2" s="320">
        <f ca="1">IF(C2&gt;30,C2-30,C2)</f>
        <v>19</v>
      </c>
      <c r="DZ2" s="320"/>
      <c r="EA2" s="320"/>
      <c r="EB2" s="320"/>
      <c r="EC2" s="319" t="str">
        <f ca="1">DATEDIF(DJ2,TODAY(),"y")&amp;"г. "&amp;DATEDIF(DJ2,TODAY(),"ym")&amp;"мес. "&amp;DATEDIF(DJ2,TODAY(),"md")&amp;"дн."</f>
        <v>9г. 1мес. 7дн.</v>
      </c>
      <c r="ED2" s="319" t="str">
        <f ca="1">DATEDIF(J2,TODAY(),"y")&amp;"г. "&amp;DATEDIF(J2,TODAY(),"ym")&amp;"мес. "&amp;DATEDIF(J2,TODAY(),"md")&amp;"дн."</f>
        <v>1г. 6мес. 14дн.</v>
      </c>
      <c r="EE2" s="311">
        <v>21</v>
      </c>
      <c r="EF2" s="311">
        <v>1</v>
      </c>
      <c r="EG2" s="311">
        <v>11</v>
      </c>
      <c r="EH2" s="440">
        <v>5</v>
      </c>
      <c r="EI2" s="440">
        <v>11</v>
      </c>
      <c r="EJ2" s="440">
        <v>1</v>
      </c>
      <c r="EK2" s="959">
        <v>38377</v>
      </c>
      <c r="EL2" s="983">
        <f>IF(AC2="ч",AB2,IF(AC2="(ч)",AB2,0))</f>
        <v>0</v>
      </c>
      <c r="EM2" s="983">
        <f>IF(AC2="ст",AB2,IF(AC2="(ст)",AB2,0))</f>
        <v>1</v>
      </c>
      <c r="EN2" s="988"/>
      <c r="EO2" s="322">
        <f>IF(CI2&gt;0,0.1,0)</f>
        <v>0</v>
      </c>
      <c r="EP2" s="321"/>
      <c r="EQ2" s="321"/>
      <c r="ER2" s="322">
        <f>IF(AB2&gt;=0,IF(AA2="повар",12,IF(AA2="уборщик служебных помещений",12,IF(AA2="кухонный рабочий",12,IF(AA2="рабочий по КОРЗ",12,IF(AA2="заведующий производством (шеф-повар)",12,0))))))</f>
        <v>0</v>
      </c>
      <c r="ES2" s="613">
        <f>IF(AB2&gt;=0,IF(AA2="сторож",40,0))</f>
        <v>0</v>
      </c>
      <c r="ET2" s="526">
        <f>IF(AA2&gt;=0,IF(AB2&gt;0,IF(AA2="учитель (обучение на дому)",0,IF(AA2="учитель","500",0)),0),0)</f>
        <v>0</v>
      </c>
      <c r="EU2" s="526">
        <f>IF(AK2="",0,IF(AK2="уч. группа2","100",IF(AK2="учебная группа","200",IF(AK2="монтесори","200",IF(AK2="метод. кабинет","100",IF(AK2="мастерская","300",IF(AK2="кабинет5/2","100","200")))))))</f>
        <v>0</v>
      </c>
      <c r="EV2" s="526"/>
      <c r="EW2" s="553">
        <f>IF(AB2&gt;0,EK2*(1+EO2+EN2),0)</f>
        <v>38377</v>
      </c>
      <c r="EX2" s="342">
        <f t="shared" ref="EX2:EX15" si="3">(EW2*EM2)+(EW2*EL2/$A$1)</f>
        <v>38377</v>
      </c>
      <c r="EY2" s="521"/>
      <c r="EZ2" s="521"/>
      <c r="FA2" s="521">
        <f>EW2*ER2</f>
        <v>0</v>
      </c>
      <c r="FB2" s="521"/>
      <c r="FC2" s="526">
        <f t="shared" ref="FC2:FE5" si="4">ET2</f>
        <v>0</v>
      </c>
      <c r="FD2" s="526">
        <f t="shared" si="4"/>
        <v>0</v>
      </c>
      <c r="FE2" s="526">
        <f t="shared" si="4"/>
        <v>0</v>
      </c>
      <c r="FF2" s="521">
        <f>IF(AL2=0,0,8000)</f>
        <v>0</v>
      </c>
      <c r="FG2" s="521" t="str">
        <f ca="1">IF(BS2&lt;3,6189.23,"")</f>
        <v/>
      </c>
      <c r="FH2" s="521"/>
      <c r="FI2" s="521"/>
      <c r="FJ2" s="342">
        <v>13468.2</v>
      </c>
      <c r="FK2" s="521">
        <v>5000</v>
      </c>
      <c r="FL2" s="342">
        <f ca="1">SUM(FA2:FK4)+EX2+EX3+EX4</f>
        <v>65385.599999999999</v>
      </c>
      <c r="FM2" s="521">
        <f ca="1">IF(($FQ$1-FL2)&lt;0,0,$FQ$1-FL2)</f>
        <v>0</v>
      </c>
      <c r="FN2" s="342">
        <f ca="1">FM2+FL2</f>
        <v>65385.599999999999</v>
      </c>
      <c r="FO2" s="952">
        <f ca="1">FN2*1.3</f>
        <v>85001.279999999999</v>
      </c>
      <c r="FP2" s="1019">
        <f ca="1">FO2-(FO2*13/100)</f>
        <v>73951.113599999997</v>
      </c>
      <c r="FQ2" s="573">
        <v>44511</v>
      </c>
      <c r="FR2" s="573">
        <v>43977</v>
      </c>
      <c r="FS2" s="574"/>
      <c r="GC2" s="311">
        <v>1</v>
      </c>
      <c r="GI2" s="924">
        <v>701153917</v>
      </c>
    </row>
    <row r="3" spans="1:16363" s="519" customFormat="1" ht="16.45" customHeight="1" x14ac:dyDescent="0.3">
      <c r="A3" s="551">
        <f ca="1">(DATEDIF($FR$1,TODAY(),"y"))+DQ3</f>
        <v>1</v>
      </c>
      <c r="B3" s="551">
        <f ca="1">(DATEDIF($FR$1,TODAY(),"ym"))+DR3</f>
        <v>5</v>
      </c>
      <c r="C3" s="551">
        <f ca="1">(DATEDIF($FR$1,TODAY(),"md"))+DS3</f>
        <v>8</v>
      </c>
      <c r="D3" s="551">
        <f ca="1">IF(C3&gt;30,B3+1,B3)</f>
        <v>5</v>
      </c>
      <c r="E3" s="551"/>
      <c r="F3" s="551"/>
      <c r="G3" s="551"/>
      <c r="H3" s="551"/>
      <c r="I3" s="634">
        <v>0</v>
      </c>
      <c r="J3" s="576"/>
      <c r="K3" s="575"/>
      <c r="L3" s="575"/>
      <c r="M3" s="577">
        <v>44805</v>
      </c>
      <c r="N3" s="519" t="str">
        <f>N2</f>
        <v>М.С. Яценко</v>
      </c>
      <c r="O3" s="519" t="str">
        <f>O2</f>
        <v>диретору</v>
      </c>
      <c r="P3" s="519" t="str">
        <f>P2</f>
        <v>М.С. Яценко</v>
      </c>
      <c r="Q3" s="519" t="str">
        <f>Q2</f>
        <v>директора</v>
      </c>
      <c r="R3" s="519" t="str">
        <f>CONCATENATE(LEFT(V3,1),".",LEFT(W3,1),". ",U3)</f>
        <v>М.С. Яценко</v>
      </c>
      <c r="S3" s="972" t="str">
        <f>V2</f>
        <v>Мария</v>
      </c>
      <c r="T3" s="972" t="str">
        <f t="shared" si="0"/>
        <v>Яценко Мария Сергеевна</v>
      </c>
      <c r="U3" s="519" t="s">
        <v>75</v>
      </c>
      <c r="V3" s="519" t="str">
        <f>V2</f>
        <v>Мария</v>
      </c>
      <c r="W3" s="519" t="s">
        <v>32</v>
      </c>
      <c r="X3" s="575"/>
      <c r="Y3" s="578">
        <v>296</v>
      </c>
      <c r="Z3" s="519" t="s">
        <v>1686</v>
      </c>
      <c r="AA3" s="519" t="s">
        <v>1373</v>
      </c>
      <c r="AB3" s="942">
        <v>9</v>
      </c>
      <c r="AC3" s="519" t="s">
        <v>532</v>
      </c>
      <c r="AD3" s="556">
        <f>AE3-18</f>
        <v>-9</v>
      </c>
      <c r="AE3" s="556">
        <f>AB3</f>
        <v>9</v>
      </c>
      <c r="AF3" s="556">
        <f>AB3/18</f>
        <v>0.5</v>
      </c>
      <c r="AG3" s="579"/>
      <c r="AH3" s="556"/>
      <c r="AI3" s="608">
        <v>9</v>
      </c>
      <c r="AJ3" s="580">
        <f t="shared" si="1"/>
        <v>0</v>
      </c>
      <c r="AP3" s="979"/>
      <c r="AU3" s="581"/>
      <c r="AX3" s="576"/>
      <c r="BC3" s="576"/>
      <c r="BD3" s="531"/>
      <c r="BE3" s="972"/>
      <c r="BF3" s="581"/>
      <c r="BG3" s="581"/>
      <c r="BH3" s="581"/>
      <c r="BI3" s="581"/>
      <c r="BJ3" s="519" t="s">
        <v>603</v>
      </c>
      <c r="BK3" s="519" t="s">
        <v>339</v>
      </c>
      <c r="BL3" s="575">
        <f>BL2</f>
        <v>1</v>
      </c>
      <c r="BM3" s="581" t="s">
        <v>642</v>
      </c>
      <c r="BN3" s="519" t="s">
        <v>340</v>
      </c>
      <c r="BO3" s="519" t="s">
        <v>568</v>
      </c>
      <c r="BQ3" s="519" t="s">
        <v>670</v>
      </c>
      <c r="BR3" s="576">
        <v>38804</v>
      </c>
      <c r="BS3" s="575">
        <f ca="1">DATEDIF(BR3,TODAY(),"y")</f>
        <v>17</v>
      </c>
      <c r="BT3" s="575"/>
      <c r="BU3" s="575" t="s">
        <v>1002</v>
      </c>
      <c r="BV3" s="692" t="s">
        <v>1008</v>
      </c>
      <c r="BW3" s="576"/>
      <c r="BX3" s="576">
        <v>42197</v>
      </c>
      <c r="BY3" s="581"/>
      <c r="BZ3" s="575">
        <v>520</v>
      </c>
      <c r="CA3" s="519" t="s">
        <v>1002</v>
      </c>
      <c r="CB3" s="519" t="s">
        <v>1026</v>
      </c>
      <c r="CC3" s="519">
        <v>150</v>
      </c>
      <c r="CD3" s="576"/>
      <c r="CE3" s="576">
        <v>43857</v>
      </c>
      <c r="CF3" s="581"/>
      <c r="CG3" s="581"/>
      <c r="CH3" s="581"/>
      <c r="CI3" s="581"/>
      <c r="CJ3" s="581"/>
      <c r="CK3" s="582" t="s">
        <v>3</v>
      </c>
      <c r="CL3" s="576">
        <v>44614</v>
      </c>
      <c r="CM3" s="575">
        <v>413</v>
      </c>
      <c r="CN3" s="575">
        <v>22</v>
      </c>
      <c r="CO3" s="575">
        <v>2</v>
      </c>
      <c r="CP3" s="575">
        <v>2022</v>
      </c>
      <c r="CQ3" s="519">
        <f ca="1">DATEDIF(CL3,TODAY(),"y")</f>
        <v>1</v>
      </c>
      <c r="CR3" s="519">
        <f t="shared" si="2"/>
        <v>5</v>
      </c>
      <c r="CZ3" s="576"/>
      <c r="DF3" s="581"/>
      <c r="DG3" s="581"/>
      <c r="DH3" s="581"/>
      <c r="DJ3" s="576"/>
      <c r="DT3" s="583"/>
      <c r="DU3" s="583"/>
      <c r="DV3" s="583"/>
      <c r="EC3" s="583"/>
      <c r="ED3" s="583"/>
      <c r="EE3" s="519">
        <v>21</v>
      </c>
      <c r="EF3" s="519">
        <v>1</v>
      </c>
      <c r="EG3" s="519">
        <v>11</v>
      </c>
      <c r="EH3" s="519">
        <v>5</v>
      </c>
      <c r="EI3" s="519">
        <v>11</v>
      </c>
      <c r="EJ3" s="519">
        <v>1</v>
      </c>
      <c r="EK3" s="960">
        <v>14234</v>
      </c>
      <c r="EL3" s="984">
        <f>IF(AC3="ч",AB3,IF(AC3="(ч)",AB3,0))</f>
        <v>9</v>
      </c>
      <c r="EM3" s="984">
        <f>IF(AC3="ст",AB3,IF(AC3="(ст)",AB3,0))</f>
        <v>0</v>
      </c>
      <c r="EN3" s="989">
        <f t="shared" ref="EN3:EN15" si="5">IF(AB3&gt;0,0.2,0)</f>
        <v>0.2</v>
      </c>
      <c r="EO3" s="584"/>
      <c r="EP3" s="556"/>
      <c r="EQ3" s="556"/>
      <c r="ER3" s="584">
        <f>IF(AB3&gt;=0,IF(AA3="повар",0.12,IF(AA3="уборщик служебных помещений",0.12,IF(AA3="кухонный рабочий",0.12,IF(AA3="рабочий по КОРЗ",0.12,IF(AA3="зав. производством (шеф-повар)",0.12,0))))))</f>
        <v>0</v>
      </c>
      <c r="ES3" s="614">
        <f>IF(AB3&gt;=0,IF(AA3="сторож",0.4,0))</f>
        <v>0</v>
      </c>
      <c r="ET3" s="528">
        <f>IF(AA3&gt;=0,IF(AB3&gt;0,IF(AA3="учитель (обучение на дому)",0,IF(AA3="учитель","500",0)),0),0)</f>
        <v>0</v>
      </c>
      <c r="EU3" s="528">
        <f>IF(AK3="",0,IF(AK3="уч. группа2","100",IF(AK3="учебная группа","200",IF(AK3="монтесори","200",IF(AK3="метод. кабинет","100",IF(AK3="мастерская","300",IF(AK3="кабинет5/2","100","200")))))))</f>
        <v>0</v>
      </c>
      <c r="EV3" s="617"/>
      <c r="EW3" s="554">
        <f>IF(AB3&gt;0,EK3*(1+EO3+EN3),0)</f>
        <v>17080.8</v>
      </c>
      <c r="EX3" s="943">
        <f t="shared" si="3"/>
        <v>8540.4</v>
      </c>
      <c r="EY3" s="564"/>
      <c r="EZ3" s="564">
        <f>EW2*EQ3</f>
        <v>0</v>
      </c>
      <c r="FA3" s="564">
        <f>EW3*ER3</f>
        <v>0</v>
      </c>
      <c r="FB3" s="564"/>
      <c r="FC3" s="528">
        <f t="shared" si="4"/>
        <v>0</v>
      </c>
      <c r="FD3" s="528">
        <f t="shared" si="4"/>
        <v>0</v>
      </c>
      <c r="FE3" s="528">
        <f t="shared" si="4"/>
        <v>0</v>
      </c>
      <c r="FF3" s="564">
        <f>IF(AL3=0,0,8000)</f>
        <v>0</v>
      </c>
      <c r="FG3" s="564">
        <f ca="1">IF(BS3=0,0,IF(AC3&lt;&gt;"Д/О",IF(BS3=0,6189.23,IF(BS3=1,6189.23,IF(BS3=2,6189.23,0))),0))</f>
        <v>0</v>
      </c>
      <c r="FH3" s="564"/>
      <c r="FI3" s="564"/>
      <c r="FJ3" s="943"/>
      <c r="FK3" s="564"/>
      <c r="FL3" s="943"/>
      <c r="FM3" s="564"/>
      <c r="FN3" s="943"/>
      <c r="FO3" s="943"/>
      <c r="FP3" s="1020"/>
      <c r="FQ3" s="585"/>
      <c r="FR3" s="585"/>
    </row>
    <row r="4" spans="1:16363" s="254" customFormat="1" ht="16.45" customHeight="1" thickBot="1" x14ac:dyDescent="0.35">
      <c r="A4" s="533">
        <f ca="1">(DATEDIF($FR$1,TODAY(),"y"))+DQ4</f>
        <v>1</v>
      </c>
      <c r="B4" s="533">
        <f ca="1">(DATEDIF($FR$1,TODAY(),"ym"))+DR4</f>
        <v>5</v>
      </c>
      <c r="C4" s="533">
        <f ca="1">(DATEDIF($FR$1,TODAY(),"md"))+DS4</f>
        <v>8</v>
      </c>
      <c r="D4" s="533">
        <f ca="1">IF(C4&gt;30,B4+1,B4)</f>
        <v>5</v>
      </c>
      <c r="E4" s="533"/>
      <c r="F4" s="533"/>
      <c r="G4" s="533"/>
      <c r="H4" s="533"/>
      <c r="I4" s="266">
        <v>0</v>
      </c>
      <c r="J4" s="261"/>
      <c r="K4" s="260"/>
      <c r="M4" s="513" t="s">
        <v>1586</v>
      </c>
      <c r="N4" s="254" t="str">
        <f>N2</f>
        <v>М.С. Яценко</v>
      </c>
      <c r="O4" s="254" t="str">
        <f>O3</f>
        <v>диретору</v>
      </c>
      <c r="P4" s="254" t="str">
        <f>P2</f>
        <v>М.С. Яценко</v>
      </c>
      <c r="Q4" s="254" t="str">
        <f>Q2</f>
        <v>директора</v>
      </c>
      <c r="R4" s="254" t="str">
        <f>CONCATENATE(LEFT(V4,1),".",LEFT(W4,1),". ",U4)</f>
        <v>М.С. Яценко</v>
      </c>
      <c r="S4" s="973" t="str">
        <f>W2</f>
        <v>Сергеевна</v>
      </c>
      <c r="T4" s="973" t="str">
        <f t="shared" si="0"/>
        <v>Яценко Мария Сергеевна</v>
      </c>
      <c r="U4" s="254" t="s">
        <v>75</v>
      </c>
      <c r="V4" s="254" t="str">
        <f>V2</f>
        <v>Мария</v>
      </c>
      <c r="W4" s="254" t="s">
        <v>32</v>
      </c>
      <c r="X4" s="260"/>
      <c r="Y4" s="262">
        <v>296</v>
      </c>
      <c r="AB4" s="609"/>
      <c r="AE4" s="256"/>
      <c r="AF4" s="256"/>
      <c r="AG4" s="538"/>
      <c r="AH4" s="256"/>
      <c r="AI4" s="609"/>
      <c r="AJ4" s="539">
        <f t="shared" si="1"/>
        <v>0</v>
      </c>
      <c r="AP4" s="980"/>
      <c r="AU4" s="259"/>
      <c r="AX4" s="261"/>
      <c r="BC4" s="261"/>
      <c r="BD4" s="524"/>
      <c r="BE4" s="973"/>
      <c r="BF4" s="259"/>
      <c r="BG4" s="259"/>
      <c r="BH4" s="259"/>
      <c r="BI4" s="259"/>
      <c r="BJ4" s="254" t="s">
        <v>667</v>
      </c>
      <c r="BK4" s="254" t="s">
        <v>339</v>
      </c>
      <c r="BL4" s="260">
        <f>BL2</f>
        <v>1</v>
      </c>
      <c r="BM4" s="259" t="s">
        <v>668</v>
      </c>
      <c r="BN4" s="254" t="s">
        <v>344</v>
      </c>
      <c r="BO4" s="254" t="s">
        <v>568</v>
      </c>
      <c r="BQ4" s="254" t="s">
        <v>669</v>
      </c>
      <c r="BR4" s="261">
        <v>36321</v>
      </c>
      <c r="BS4" s="599">
        <f ca="1">DATEDIF(BR4,TODAY(),"y")</f>
        <v>24</v>
      </c>
      <c r="BT4" s="260"/>
      <c r="BU4" s="260" t="s">
        <v>1694</v>
      </c>
      <c r="BV4" s="261" t="s">
        <v>1693</v>
      </c>
      <c r="BW4" s="261"/>
      <c r="BX4" s="261">
        <v>42780</v>
      </c>
      <c r="BY4" s="259"/>
      <c r="BZ4" s="260">
        <v>520</v>
      </c>
      <c r="CD4" s="261"/>
      <c r="CE4" s="261"/>
      <c r="CF4" s="259"/>
      <c r="CG4" s="259"/>
      <c r="CH4" s="259"/>
      <c r="CI4" s="259"/>
      <c r="CJ4" s="259"/>
      <c r="CL4" s="261"/>
      <c r="CM4" s="260"/>
      <c r="CN4" s="260"/>
      <c r="CO4" s="260"/>
      <c r="CP4" s="260"/>
      <c r="CR4" s="254" t="str">
        <f t="shared" si="2"/>
        <v/>
      </c>
      <c r="CZ4" s="261"/>
      <c r="DF4" s="259"/>
      <c r="DG4" s="259"/>
      <c r="DH4" s="259"/>
      <c r="DJ4" s="261"/>
      <c r="EK4" s="961">
        <v>0</v>
      </c>
      <c r="EL4" s="985">
        <f>IF(AC4="ч",AB4,IF(AC4="(ч)",AB4,0))</f>
        <v>0</v>
      </c>
      <c r="EM4" s="985">
        <f>IF(AC4="ст",AB4,IF(AC4="(ст)",AB4,0))</f>
        <v>0</v>
      </c>
      <c r="EN4" s="990">
        <f t="shared" si="5"/>
        <v>0</v>
      </c>
      <c r="EO4" s="264">
        <f>IF(EN4=0.2,EO2,0)</f>
        <v>0</v>
      </c>
      <c r="EP4" s="256"/>
      <c r="EQ4" s="256"/>
      <c r="ER4" s="264">
        <f>IF(AB4&gt;=0,IF(AA4="повар",0.12,IF(AA4="уборщик служебных помещений",0.12,IF(AA4="кухонный рабочий",0.12,IF(AA4="рабочий по КОРЗ",0.12,IF(AA4="зав. производством (шеф-повар)",0.12,0))))))</f>
        <v>0</v>
      </c>
      <c r="ES4" s="615">
        <f>IF(AB4&gt;=0,IF(AA4="сторож",0.4,0))</f>
        <v>0</v>
      </c>
      <c r="ET4" s="569">
        <f>IF(AA4&gt;=0,IF(AB4&gt;0,IF(AA4="учитель (обучение на дому)",0,IF(AA4="учитель","500",0)),0),0)</f>
        <v>0</v>
      </c>
      <c r="EU4" s="569">
        <f>IF(AK4="",0,IF(AK4="уч. группа2","100",IF(AK4="учебная группа","200",IF(AK4="монтесори","200",IF(AK4="метод. кабинет","100",IF(AK4="мастерская","300",IF(AK4="кабинет5/2","100","200")))))))</f>
        <v>0</v>
      </c>
      <c r="EV4" s="618"/>
      <c r="EW4" s="555">
        <f>IF(AB4&gt;0,EK4*(1+EO4+EN4),0)</f>
        <v>0</v>
      </c>
      <c r="EX4" s="346">
        <f t="shared" si="3"/>
        <v>0</v>
      </c>
      <c r="EY4" s="566">
        <f>EP4*EW2</f>
        <v>0</v>
      </c>
      <c r="EZ4" s="566">
        <f>EW2*EQ4</f>
        <v>0</v>
      </c>
      <c r="FA4" s="566">
        <f>EW4*ER4</f>
        <v>0</v>
      </c>
      <c r="FB4" s="566"/>
      <c r="FC4" s="569">
        <f t="shared" si="4"/>
        <v>0</v>
      </c>
      <c r="FD4" s="569">
        <f t="shared" si="4"/>
        <v>0</v>
      </c>
      <c r="FE4" s="569">
        <f t="shared" si="4"/>
        <v>0</v>
      </c>
      <c r="FF4" s="566">
        <f>IF(AL4=0,0,8000)</f>
        <v>0</v>
      </c>
      <c r="FG4" s="566">
        <f ca="1">IF(BS4=0,0,IF(AC4&lt;&gt;"Д/О",IF(BS4=0,6189.23,IF(BS4=1,6189.23,IF(BS4=2,6189.23,0))),0))</f>
        <v>0</v>
      </c>
      <c r="FH4" s="566"/>
      <c r="FI4" s="566"/>
      <c r="FJ4" s="346"/>
      <c r="FK4" s="566"/>
      <c r="FL4" s="346"/>
      <c r="FM4" s="566"/>
      <c r="FN4" s="346"/>
      <c r="FO4" s="346"/>
      <c r="FP4" s="1021"/>
      <c r="FQ4" s="570"/>
      <c r="FR4" s="570"/>
    </row>
    <row r="5" spans="1:16363" s="311" customFormat="1" ht="79.55" customHeight="1" thickBot="1" x14ac:dyDescent="0.35">
      <c r="A5" s="307">
        <f t="shared" ref="A5:A12" ca="1" si="6">(DATEDIF($FR$1,TODAY(),"y"))+DQ5</f>
        <v>45</v>
      </c>
      <c r="B5" s="307">
        <f t="shared" ref="B5:B12" ca="1" si="7">(DATEDIF($FR$1,TODAY(),"ym"))+DR5</f>
        <v>8</v>
      </c>
      <c r="C5" s="307">
        <f t="shared" ref="C5:C12" ca="1" si="8">(DATEDIF($FR$1,TODAY(),"md"))+DS5</f>
        <v>26</v>
      </c>
      <c r="D5" s="307">
        <f t="shared" ref="D5:D12" ca="1" si="9">IF(C5&gt;30,B5+1,B5)</f>
        <v>8</v>
      </c>
      <c r="E5" s="307"/>
      <c r="F5" s="307"/>
      <c r="G5" s="307"/>
      <c r="H5" s="307"/>
      <c r="I5" s="327">
        <v>63</v>
      </c>
      <c r="J5" s="310">
        <v>44440</v>
      </c>
      <c r="K5" s="309" t="s">
        <v>842</v>
      </c>
      <c r="L5" s="309">
        <v>353</v>
      </c>
      <c r="M5" s="436">
        <v>44530</v>
      </c>
      <c r="N5" s="311" t="s">
        <v>977</v>
      </c>
      <c r="O5" s="311" t="s">
        <v>1240</v>
      </c>
      <c r="P5" s="311" t="s">
        <v>1287</v>
      </c>
      <c r="Q5" s="311" t="s">
        <v>953</v>
      </c>
      <c r="R5" s="311" t="str">
        <f t="shared" ref="R5:R12" si="10">CONCATENATE(LEFT(V5,1),".",LEFT(W5,1),". ",U5)</f>
        <v>Л.В. Шарцева</v>
      </c>
      <c r="S5" s="971" t="str">
        <f>U5</f>
        <v>Шарцева</v>
      </c>
      <c r="T5" s="1010" t="str">
        <f t="shared" si="0"/>
        <v>Шарцева Любовь Витальевна</v>
      </c>
      <c r="U5" s="311" t="s">
        <v>114</v>
      </c>
      <c r="V5" s="311" t="s">
        <v>264</v>
      </c>
      <c r="W5" s="311" t="s">
        <v>1951</v>
      </c>
      <c r="X5" s="311">
        <v>101</v>
      </c>
      <c r="Y5" s="311">
        <v>637</v>
      </c>
      <c r="Z5" s="311" t="s">
        <v>1688</v>
      </c>
      <c r="AA5" s="311" t="s">
        <v>107</v>
      </c>
      <c r="AB5" s="596">
        <v>1</v>
      </c>
      <c r="AC5" s="311" t="s">
        <v>531</v>
      </c>
      <c r="AD5" s="321">
        <f>AE5-40</f>
        <v>0</v>
      </c>
      <c r="AE5" s="321">
        <f>AB5*40</f>
        <v>40</v>
      </c>
      <c r="AF5" s="321">
        <f>AB5</f>
        <v>1</v>
      </c>
      <c r="AG5" s="535">
        <f>SUM(AE5:AE7)</f>
        <v>40</v>
      </c>
      <c r="AH5" s="321">
        <f>SUM(AF5:AF7)</f>
        <v>1</v>
      </c>
      <c r="AI5" s="596">
        <v>1</v>
      </c>
      <c r="AJ5" s="536">
        <f t="shared" si="1"/>
        <v>0</v>
      </c>
      <c r="AP5" s="978">
        <v>23116</v>
      </c>
      <c r="AQ5" s="311">
        <f ca="1">DATEDIF(AP5,TODAY(),"y")</f>
        <v>60</v>
      </c>
      <c r="AR5" s="311" t="s">
        <v>1036</v>
      </c>
      <c r="AS5" s="311" t="s">
        <v>1143</v>
      </c>
      <c r="AT5" s="311">
        <v>3220</v>
      </c>
      <c r="AU5" s="308" t="s">
        <v>1954</v>
      </c>
      <c r="AV5" s="311" t="str">
        <f>CONCATENATE(AT5,AU5)</f>
        <v>3220265948</v>
      </c>
      <c r="AW5" s="311" t="s">
        <v>1144</v>
      </c>
      <c r="AX5" s="310">
        <v>44030</v>
      </c>
      <c r="AY5" s="311" t="s">
        <v>723</v>
      </c>
      <c r="AZ5" s="311">
        <v>650003</v>
      </c>
      <c r="BA5" s="311" t="s">
        <v>1959</v>
      </c>
      <c r="BB5" s="311" t="s">
        <v>1439</v>
      </c>
      <c r="BC5" s="310">
        <v>32199</v>
      </c>
      <c r="BD5" s="523">
        <v>266</v>
      </c>
      <c r="BE5" s="1025" t="s">
        <v>1962</v>
      </c>
      <c r="BF5" s="308" t="s">
        <v>1966</v>
      </c>
      <c r="BG5" s="308" t="s">
        <v>1970</v>
      </c>
      <c r="BH5" s="308"/>
      <c r="BI5" s="308" t="s">
        <v>1974</v>
      </c>
      <c r="BK5" s="311" t="s">
        <v>342</v>
      </c>
      <c r="BL5" s="309">
        <f>IF(BK5="ВО",1,2)</f>
        <v>2</v>
      </c>
      <c r="BM5" s="308"/>
      <c r="BN5" s="311" t="s">
        <v>340</v>
      </c>
      <c r="BR5" s="310"/>
      <c r="BS5" s="309">
        <f ca="1">DATEDIF(BR5,TODAY(),"y")</f>
        <v>123</v>
      </c>
      <c r="BT5" s="309"/>
      <c r="BU5" s="309"/>
      <c r="BV5" s="310"/>
      <c r="BW5" s="310"/>
      <c r="BX5" s="310"/>
      <c r="BY5" s="308"/>
      <c r="BZ5" s="309"/>
      <c r="CA5" s="311" t="s">
        <v>1168</v>
      </c>
      <c r="CB5" s="311" t="s">
        <v>1397</v>
      </c>
      <c r="CC5" s="311">
        <v>16</v>
      </c>
      <c r="CD5" s="310"/>
      <c r="CE5" s="310">
        <v>43932</v>
      </c>
      <c r="CF5" s="308"/>
      <c r="CG5" s="308"/>
      <c r="CH5" s="308"/>
      <c r="CI5" s="308"/>
      <c r="CJ5" s="308"/>
      <c r="CL5" s="310"/>
      <c r="CM5" s="309"/>
      <c r="CN5" s="309"/>
      <c r="CO5" s="309"/>
      <c r="CP5" s="309"/>
      <c r="CR5" s="311" t="str">
        <f t="shared" si="2"/>
        <v/>
      </c>
      <c r="CT5" s="318"/>
      <c r="CU5" s="318"/>
      <c r="CV5" s="318"/>
      <c r="CW5" s="318"/>
      <c r="CX5" s="318"/>
      <c r="CZ5" s="310"/>
      <c r="DA5" s="318" t="str">
        <f ca="1">IF(CZ5="","",DATEDIF(CZ5,TODAY(),"y"))</f>
        <v/>
      </c>
      <c r="DE5" s="311" t="s">
        <v>158</v>
      </c>
      <c r="DF5" s="308" t="s">
        <v>186</v>
      </c>
      <c r="DG5" s="308" t="s">
        <v>175</v>
      </c>
      <c r="DH5" s="308" t="s">
        <v>1411</v>
      </c>
      <c r="DI5" s="311" t="s">
        <v>1471</v>
      </c>
      <c r="DJ5" s="310">
        <v>44440</v>
      </c>
      <c r="DQ5" s="311">
        <v>44</v>
      </c>
      <c r="DR5" s="311">
        <v>3</v>
      </c>
      <c r="DS5" s="311">
        <v>18</v>
      </c>
      <c r="DT5" s="319"/>
      <c r="DU5" s="319"/>
      <c r="DV5" s="319"/>
      <c r="DW5" s="320">
        <f ca="1">IF(D5&gt;=12,A5+1,A5)</f>
        <v>45</v>
      </c>
      <c r="DX5" s="320">
        <f ca="1">IF(D5&gt;=12,(12-D5)*-1,D5)</f>
        <v>8</v>
      </c>
      <c r="DY5" s="320">
        <f ca="1">IF(C5&gt;30,C5-30,C5)</f>
        <v>26</v>
      </c>
      <c r="DZ5" s="320"/>
      <c r="EA5" s="320"/>
      <c r="EB5" s="320"/>
      <c r="EC5" s="319" t="str">
        <f ca="1">DATEDIF(DJ5,TODAY(),"y")&amp;"г. "&amp;DATEDIF(DJ5,TODAY(),"ym")&amp;"мес. "&amp;DATEDIF(DJ5,TODAY(),"md")&amp;"дн."</f>
        <v>2г. 2мес. 8дн.</v>
      </c>
      <c r="ED5" s="319" t="str">
        <f ca="1">DATEDIF(J5,TODAY(),"y")&amp;"г. "&amp;DATEDIF(J5,TODAY(),"ym")&amp;"мес. "&amp;DATEDIF(J5,TODAY(),"md")&amp;"дн."</f>
        <v>2г. 2мес. 8дн.</v>
      </c>
      <c r="EE5" s="311">
        <v>42</v>
      </c>
      <c r="EF5" s="311">
        <v>7</v>
      </c>
      <c r="EG5" s="311">
        <v>22</v>
      </c>
      <c r="EH5" s="440"/>
      <c r="EI5" s="440"/>
      <c r="EJ5" s="440"/>
      <c r="EK5" s="959">
        <v>4486</v>
      </c>
      <c r="EL5" s="983">
        <f t="shared" ref="EL5:EL12" si="11">IF(AC5="ч",AB5,IF(AC5="(ч)",AB5,0))</f>
        <v>0</v>
      </c>
      <c r="EM5" s="983">
        <f t="shared" ref="EM5:EM12" si="12">IF(AC5="ст",AB5,IF(AC5="(ст)",AB5,0))</f>
        <v>1</v>
      </c>
      <c r="EN5" s="988">
        <f t="shared" si="5"/>
        <v>0.2</v>
      </c>
      <c r="EO5" s="322">
        <f>IF(CI5&gt;0,0.1,0)</f>
        <v>0</v>
      </c>
      <c r="EP5" s="321"/>
      <c r="EQ5" s="321"/>
      <c r="ER5" s="322">
        <f>IF(AB5&gt;=0,IF(AA5="повар",12,IF(AA5="уборщик служебных помещений",12,IF(AA5="кухонный рабочий",12,IF(AA5="рабочий по КОРЗ",12,IF(AA5="заведующий производством (шеф-повар)",12,0))))))</f>
        <v>0</v>
      </c>
      <c r="ES5" s="613">
        <f>IF(AB5&gt;=0,IF(AA5="сторож",40,0))</f>
        <v>40</v>
      </c>
      <c r="ET5" s="526">
        <f t="shared" ref="ET5:ET12" si="13">IF(AA5&gt;=0,IF(AB5&gt;0,IF(AA5="учитель (обучение на дому)",0,IF(AA5="учитель","500",0)),0),0)</f>
        <v>0</v>
      </c>
      <c r="EU5" s="526">
        <f t="shared" ref="EU5:EU12" si="14">IF(AK5="",0,IF(AK5="уч. группа2","100",IF(AK5="учебная группа","200",IF(AK5="монтесори","200",IF(AK5="метод. кабинет","100",IF(AK5="мастерская","300",IF(AK5="кабинет5/2","100","200")))))))</f>
        <v>0</v>
      </c>
      <c r="EV5" s="526"/>
      <c r="EW5" s="553">
        <f t="shared" ref="EW5:EW12" si="15">IF(AB5&gt;0,EK5*(1+EO5+EN5),0)</f>
        <v>5383.2</v>
      </c>
      <c r="EX5" s="342">
        <f t="shared" si="3"/>
        <v>5383.2</v>
      </c>
      <c r="EY5" s="521"/>
      <c r="EZ5" s="521"/>
      <c r="FA5" s="521">
        <f t="shared" ref="FA5:FA12" si="16">EW5*ER5</f>
        <v>0</v>
      </c>
      <c r="FB5" s="521"/>
      <c r="FC5" s="526">
        <f t="shared" si="4"/>
        <v>0</v>
      </c>
      <c r="FD5" s="526">
        <f t="shared" si="4"/>
        <v>0</v>
      </c>
      <c r="FE5" s="526">
        <f t="shared" si="4"/>
        <v>0</v>
      </c>
      <c r="FF5" s="521">
        <f t="shared" ref="FF5:FF10" si="17">IF(AL5=0,0,8000)</f>
        <v>0</v>
      </c>
      <c r="FG5" s="521" t="str">
        <f ca="1">IF(BS5&lt;3,6189.23,"")</f>
        <v/>
      </c>
      <c r="FH5" s="521"/>
      <c r="FI5" s="521"/>
      <c r="FJ5" s="342"/>
      <c r="FK5" s="521"/>
      <c r="FL5" s="342">
        <f ca="1">SUM(FA5:FK7)+EX5+EX6+EX7</f>
        <v>5383.2</v>
      </c>
      <c r="FM5" s="521">
        <f ca="1">IF(($FQ$1-FL5)&lt;0,0,$FQ$1-FL5)</f>
        <v>10858.8</v>
      </c>
      <c r="FN5" s="342">
        <f ca="1">FM5+FL5</f>
        <v>16242</v>
      </c>
      <c r="FO5" s="955">
        <f ca="1">FN5*1.3</f>
        <v>21114.600000000002</v>
      </c>
      <c r="FP5" s="1019">
        <f ca="1">FO5-(FO5*13/100)</f>
        <v>18369.702000000001</v>
      </c>
      <c r="FQ5" s="573">
        <v>44562</v>
      </c>
      <c r="FR5" s="573">
        <v>43978</v>
      </c>
      <c r="FS5" s="574"/>
    </row>
    <row r="6" spans="1:16363" s="519" customFormat="1" ht="16.45" customHeight="1" x14ac:dyDescent="0.3">
      <c r="A6" s="551">
        <f t="shared" ca="1" si="6"/>
        <v>1</v>
      </c>
      <c r="B6" s="551">
        <f t="shared" ca="1" si="7"/>
        <v>5</v>
      </c>
      <c r="C6" s="551">
        <f t="shared" ca="1" si="8"/>
        <v>8</v>
      </c>
      <c r="D6" s="551">
        <f t="shared" ca="1" si="9"/>
        <v>5</v>
      </c>
      <c r="E6" s="551"/>
      <c r="F6" s="551"/>
      <c r="G6" s="551"/>
      <c r="H6" s="551"/>
      <c r="I6" s="634">
        <v>63</v>
      </c>
      <c r="J6" s="576"/>
      <c r="K6" s="575"/>
      <c r="L6" s="575"/>
      <c r="M6" s="577"/>
      <c r="N6" s="519" t="s">
        <v>977</v>
      </c>
      <c r="O6" s="519" t="str">
        <f>O5</f>
        <v>сторожу</v>
      </c>
      <c r="P6" s="519" t="str">
        <f>P5</f>
        <v>Л.В. Шарцеву</v>
      </c>
      <c r="Q6" s="519" t="str">
        <f>Q5</f>
        <v>сторожа</v>
      </c>
      <c r="R6" s="519" t="str">
        <f t="shared" si="10"/>
        <v>Л.В. Шарцева</v>
      </c>
      <c r="S6" s="972" t="str">
        <f>V5</f>
        <v>Любовь</v>
      </c>
      <c r="T6" s="972" t="str">
        <f t="shared" si="0"/>
        <v>Шарцева Любовь Витальевна</v>
      </c>
      <c r="U6" s="519" t="s">
        <v>114</v>
      </c>
      <c r="V6" s="519" t="str">
        <f>V5</f>
        <v>Любовь</v>
      </c>
      <c r="W6" s="519" t="str">
        <f>W5</f>
        <v>Витальевна</v>
      </c>
      <c r="X6" s="575"/>
      <c r="Y6" s="578">
        <v>637</v>
      </c>
      <c r="AB6" s="608"/>
      <c r="AD6" s="556"/>
      <c r="AE6" s="556"/>
      <c r="AF6" s="556"/>
      <c r="AG6" s="579"/>
      <c r="AH6" s="556"/>
      <c r="AI6" s="608"/>
      <c r="AJ6" s="580">
        <f t="shared" si="1"/>
        <v>0</v>
      </c>
      <c r="AP6" s="979"/>
      <c r="AU6" s="581"/>
      <c r="AX6" s="576"/>
      <c r="BC6" s="576"/>
      <c r="BD6" s="531"/>
      <c r="BE6" s="972"/>
      <c r="BF6" s="581"/>
      <c r="BG6" s="581"/>
      <c r="BH6" s="581"/>
      <c r="BI6" s="581"/>
      <c r="BL6" s="575">
        <f>BL5</f>
        <v>2</v>
      </c>
      <c r="BM6" s="581"/>
      <c r="BS6" s="575"/>
      <c r="BT6" s="575"/>
      <c r="BU6" s="575"/>
      <c r="BV6" s="576"/>
      <c r="BW6" s="576"/>
      <c r="BX6" s="576"/>
      <c r="BY6" s="581"/>
      <c r="BZ6" s="575"/>
      <c r="CD6" s="576"/>
      <c r="CE6" s="576"/>
      <c r="CF6" s="581"/>
      <c r="CG6" s="581"/>
      <c r="CH6" s="581"/>
      <c r="CI6" s="581"/>
      <c r="CJ6" s="581"/>
      <c r="CK6" s="582"/>
      <c r="CL6" s="576"/>
      <c r="CM6" s="575"/>
      <c r="CN6" s="575"/>
      <c r="CO6" s="575"/>
      <c r="CP6" s="575"/>
      <c r="CR6" s="519" t="str">
        <f t="shared" si="2"/>
        <v/>
      </c>
      <c r="CZ6" s="576"/>
      <c r="DE6" s="519" t="s">
        <v>188</v>
      </c>
      <c r="DF6" s="581"/>
      <c r="DG6" s="581"/>
      <c r="DH6" s="581"/>
      <c r="DJ6" s="576"/>
      <c r="DT6" s="583"/>
      <c r="DU6" s="583"/>
      <c r="DV6" s="583"/>
      <c r="EC6" s="583"/>
      <c r="ED6" s="583"/>
      <c r="EK6" s="960">
        <v>0</v>
      </c>
      <c r="EL6" s="984">
        <f t="shared" si="11"/>
        <v>0</v>
      </c>
      <c r="EM6" s="984">
        <f t="shared" si="12"/>
        <v>0</v>
      </c>
      <c r="EN6" s="989">
        <f t="shared" si="5"/>
        <v>0</v>
      </c>
      <c r="EO6" s="584">
        <f>IF(EN6=0.2,EO5,0)</f>
        <v>0</v>
      </c>
      <c r="EP6" s="556"/>
      <c r="EQ6" s="556"/>
      <c r="ER6" s="584">
        <f>IF(AB6&gt;=0,IF(AA6="повар",0.12,IF(AA6="уборщик служебных помещений",0.12,IF(AA6="кухонный рабочий",0.12,IF(AA6="рабочий по КОРЗ",0.12,IF(AA6="зав. производством (шеф-повар)",0.12,0))))))</f>
        <v>0</v>
      </c>
      <c r="ES6" s="614">
        <f t="shared" ref="ES6:ES12" si="18">IF(AB6&gt;=0,IF(AA6="сторож",0.4,0))</f>
        <v>0</v>
      </c>
      <c r="ET6" s="528">
        <f t="shared" si="13"/>
        <v>0</v>
      </c>
      <c r="EU6" s="528">
        <f t="shared" si="14"/>
        <v>0</v>
      </c>
      <c r="EV6" s="617"/>
      <c r="EW6" s="554">
        <f t="shared" si="15"/>
        <v>0</v>
      </c>
      <c r="EX6" s="943">
        <f t="shared" si="3"/>
        <v>0</v>
      </c>
      <c r="EY6" s="564">
        <f>EP6*EW5</f>
        <v>0</v>
      </c>
      <c r="EZ6" s="564">
        <f>EW5*EQ6</f>
        <v>0</v>
      </c>
      <c r="FA6" s="564">
        <f t="shared" si="16"/>
        <v>0</v>
      </c>
      <c r="FB6" s="564"/>
      <c r="FC6" s="528">
        <f t="shared" ref="FC6:FC12" si="19">ET6</f>
        <v>0</v>
      </c>
      <c r="FD6" s="528">
        <f t="shared" ref="FD6:FD12" si="20">EU6</f>
        <v>0</v>
      </c>
      <c r="FE6" s="528">
        <f t="shared" ref="FE6:FE12" si="21">EV6</f>
        <v>0</v>
      </c>
      <c r="FF6" s="564">
        <f t="shared" si="17"/>
        <v>0</v>
      </c>
      <c r="FG6" s="564">
        <f>IF(BS6=0,0,IF(AC6&lt;&gt;"Д/О",IF(BS6=0,6189.23,IF(BS6=1,6189.23,IF(BS6=2,6189.23,0))),0))</f>
        <v>0</v>
      </c>
      <c r="FH6" s="564"/>
      <c r="FI6" s="564"/>
      <c r="FJ6" s="943"/>
      <c r="FK6" s="564"/>
      <c r="FL6" s="943"/>
      <c r="FM6" s="564"/>
      <c r="FN6" s="943"/>
      <c r="FO6" s="943"/>
      <c r="FP6" s="1020"/>
      <c r="FQ6" s="585"/>
      <c r="FR6" s="585"/>
    </row>
    <row r="7" spans="1:16363" s="254" customFormat="1" ht="16.45" customHeight="1" thickBot="1" x14ac:dyDescent="0.35">
      <c r="A7" s="533">
        <f t="shared" ca="1" si="6"/>
        <v>1</v>
      </c>
      <c r="B7" s="533">
        <f t="shared" ca="1" si="7"/>
        <v>5</v>
      </c>
      <c r="C7" s="533">
        <f t="shared" ca="1" si="8"/>
        <v>8</v>
      </c>
      <c r="D7" s="533">
        <f t="shared" ca="1" si="9"/>
        <v>5</v>
      </c>
      <c r="E7" s="533"/>
      <c r="F7" s="533"/>
      <c r="G7" s="533"/>
      <c r="H7" s="533"/>
      <c r="I7" s="266">
        <v>63</v>
      </c>
      <c r="J7" s="261"/>
      <c r="K7" s="260"/>
      <c r="M7" s="513"/>
      <c r="N7" s="254" t="s">
        <v>977</v>
      </c>
      <c r="O7" s="254" t="str">
        <f>O6</f>
        <v>сторожу</v>
      </c>
      <c r="P7" s="254" t="str">
        <f>P5</f>
        <v>Л.В. Шарцеву</v>
      </c>
      <c r="Q7" s="254" t="str">
        <f>Q5</f>
        <v>сторожа</v>
      </c>
      <c r="R7" s="254" t="str">
        <f t="shared" si="10"/>
        <v>Л.В. Шарцева</v>
      </c>
      <c r="S7" s="973" t="str">
        <f>W5</f>
        <v>Витальевна</v>
      </c>
      <c r="T7" s="973" t="str">
        <f t="shared" si="0"/>
        <v>Шарцева Любовь Витальевна</v>
      </c>
      <c r="U7" s="254" t="s">
        <v>114</v>
      </c>
      <c r="V7" s="254" t="str">
        <f>V5</f>
        <v>Любовь</v>
      </c>
      <c r="W7" s="254" t="str">
        <f>W5</f>
        <v>Витальевна</v>
      </c>
      <c r="X7" s="260"/>
      <c r="Y7" s="262">
        <v>637</v>
      </c>
      <c r="AB7" s="609"/>
      <c r="AE7" s="256"/>
      <c r="AF7" s="256"/>
      <c r="AG7" s="538"/>
      <c r="AH7" s="256"/>
      <c r="AI7" s="609"/>
      <c r="AJ7" s="539">
        <f t="shared" si="1"/>
        <v>0</v>
      </c>
      <c r="AP7" s="980"/>
      <c r="AU7" s="259"/>
      <c r="AX7" s="261"/>
      <c r="BC7" s="261"/>
      <c r="BD7" s="524"/>
      <c r="BE7" s="973"/>
      <c r="BF7" s="259"/>
      <c r="BG7" s="259"/>
      <c r="BH7" s="259"/>
      <c r="BI7" s="259"/>
      <c r="BL7" s="260">
        <f>BL5</f>
        <v>2</v>
      </c>
      <c r="BM7" s="259"/>
      <c r="BS7" s="260"/>
      <c r="BT7" s="260"/>
      <c r="BU7" s="260"/>
      <c r="BV7" s="261"/>
      <c r="BW7" s="261"/>
      <c r="BX7" s="261"/>
      <c r="BY7" s="259"/>
      <c r="BZ7" s="260"/>
      <c r="CD7" s="261"/>
      <c r="CE7" s="261"/>
      <c r="CF7" s="259"/>
      <c r="CG7" s="259"/>
      <c r="CH7" s="259"/>
      <c r="CI7" s="259"/>
      <c r="CJ7" s="259"/>
      <c r="CL7" s="261"/>
      <c r="CM7" s="260"/>
      <c r="CN7" s="260"/>
      <c r="CO7" s="260"/>
      <c r="CP7" s="260"/>
      <c r="CR7" s="254" t="str">
        <f t="shared" si="2"/>
        <v/>
      </c>
      <c r="CZ7" s="261"/>
      <c r="DF7" s="259"/>
      <c r="DG7" s="259"/>
      <c r="DH7" s="259"/>
      <c r="DJ7" s="261"/>
      <c r="EK7" s="961">
        <v>0</v>
      </c>
      <c r="EL7" s="985">
        <f t="shared" si="11"/>
        <v>0</v>
      </c>
      <c r="EM7" s="985">
        <f t="shared" si="12"/>
        <v>0</v>
      </c>
      <c r="EN7" s="990">
        <f t="shared" si="5"/>
        <v>0</v>
      </c>
      <c r="EO7" s="264">
        <f>IF(EN7=0.2,EO5,0)</f>
        <v>0</v>
      </c>
      <c r="EP7" s="256"/>
      <c r="EQ7" s="256"/>
      <c r="ER7" s="264">
        <f>IF(AB7&gt;=0,IF(AA7="повар",0.12,IF(AA7="уборщик служебных помещений",0.12,IF(AA7="кухонный рабочий",0.12,IF(AA7="рабочий по КОРЗ",0.12,IF(AA7="зав. производством (шеф-повар)",0.12,0))))))</f>
        <v>0</v>
      </c>
      <c r="ES7" s="615">
        <f t="shared" si="18"/>
        <v>0</v>
      </c>
      <c r="ET7" s="569">
        <f t="shared" si="13"/>
        <v>0</v>
      </c>
      <c r="EU7" s="569">
        <f t="shared" si="14"/>
        <v>0</v>
      </c>
      <c r="EV7" s="618"/>
      <c r="EW7" s="555">
        <f t="shared" si="15"/>
        <v>0</v>
      </c>
      <c r="EX7" s="346">
        <f t="shared" si="3"/>
        <v>0</v>
      </c>
      <c r="EY7" s="566">
        <f>EP7*EW5</f>
        <v>0</v>
      </c>
      <c r="EZ7" s="566">
        <f>EW5*EQ7</f>
        <v>0</v>
      </c>
      <c r="FA7" s="566">
        <f t="shared" si="16"/>
        <v>0</v>
      </c>
      <c r="FB7" s="566"/>
      <c r="FC7" s="569">
        <f t="shared" si="19"/>
        <v>0</v>
      </c>
      <c r="FD7" s="569">
        <f t="shared" si="20"/>
        <v>0</v>
      </c>
      <c r="FE7" s="569">
        <f t="shared" si="21"/>
        <v>0</v>
      </c>
      <c r="FF7" s="566">
        <f t="shared" si="17"/>
        <v>0</v>
      </c>
      <c r="FG7" s="566">
        <f>IF(BS7=0,0,IF(AC7&lt;&gt;"Д/О",IF(BS7=0,6189.23,IF(BS7=1,6189.23,IF(BS7=2,6189.23,0))),0))</f>
        <v>0</v>
      </c>
      <c r="FH7" s="566"/>
      <c r="FI7" s="566"/>
      <c r="FJ7" s="346"/>
      <c r="FK7" s="566"/>
      <c r="FL7" s="346"/>
      <c r="FM7" s="566"/>
      <c r="FN7" s="346"/>
      <c r="FO7" s="346"/>
      <c r="FP7" s="1021"/>
      <c r="FQ7" s="570"/>
      <c r="FR7" s="570"/>
    </row>
    <row r="8" spans="1:16363" s="311" customFormat="1" ht="79.55" customHeight="1" thickBot="1" x14ac:dyDescent="0.35">
      <c r="A8" s="307">
        <f t="shared" ca="1" si="6"/>
        <v>29</v>
      </c>
      <c r="B8" s="307">
        <f t="shared" ca="1" si="7"/>
        <v>6</v>
      </c>
      <c r="C8" s="307">
        <f t="shared" ca="1" si="8"/>
        <v>16</v>
      </c>
      <c r="D8" s="307">
        <f t="shared" ca="1" si="9"/>
        <v>6</v>
      </c>
      <c r="E8" s="307"/>
      <c r="F8" s="307"/>
      <c r="G8" s="307"/>
      <c r="H8" s="307"/>
      <c r="I8" s="327">
        <v>73</v>
      </c>
      <c r="J8" s="310">
        <v>43320</v>
      </c>
      <c r="K8" s="309" t="s">
        <v>842</v>
      </c>
      <c r="L8" s="309" t="s">
        <v>686</v>
      </c>
      <c r="M8" s="436">
        <v>43344</v>
      </c>
      <c r="N8" s="311" t="s">
        <v>1983</v>
      </c>
      <c r="O8" s="311" t="s">
        <v>1236</v>
      </c>
      <c r="P8" s="311" t="s">
        <v>1950</v>
      </c>
      <c r="Q8" s="311" t="s">
        <v>943</v>
      </c>
      <c r="R8" s="311" t="str">
        <f>CONCATENATE(LEFT(V8,1),".",LEFT(W8,1),". ",U8)</f>
        <v>В.А. Давыденкина</v>
      </c>
      <c r="S8" s="971" t="s">
        <v>22</v>
      </c>
      <c r="T8" s="1010" t="str">
        <f t="shared" si="0"/>
        <v>Давыденкина Виктория Андреевна</v>
      </c>
      <c r="U8" s="311" t="s">
        <v>1949</v>
      </c>
      <c r="V8" s="311" t="s">
        <v>1948</v>
      </c>
      <c r="W8" s="311" t="s">
        <v>110</v>
      </c>
      <c r="X8" s="311">
        <v>101</v>
      </c>
      <c r="Y8" s="311">
        <v>671</v>
      </c>
      <c r="Z8" s="311" t="s">
        <v>1684</v>
      </c>
      <c r="AA8" s="311" t="s">
        <v>1374</v>
      </c>
      <c r="AB8" s="596">
        <v>11</v>
      </c>
      <c r="AC8" s="311" t="s">
        <v>532</v>
      </c>
      <c r="AD8" s="321">
        <f>AB8-18</f>
        <v>-7</v>
      </c>
      <c r="AE8" s="321">
        <f>AB8</f>
        <v>11</v>
      </c>
      <c r="AF8" s="321">
        <f>AB8/18</f>
        <v>0.61111111111111116</v>
      </c>
      <c r="AG8" s="535">
        <f>SUM(AE8:AE10)</f>
        <v>71</v>
      </c>
      <c r="AH8" s="321">
        <f>SUM(AF8:AF10)</f>
        <v>2.1111111111111112</v>
      </c>
      <c r="AI8" s="596">
        <v>10</v>
      </c>
      <c r="AJ8" s="536">
        <f t="shared" si="1"/>
        <v>1</v>
      </c>
      <c r="AK8" s="311" t="s">
        <v>890</v>
      </c>
      <c r="AN8" s="311" t="s">
        <v>1396</v>
      </c>
      <c r="AO8" s="311" t="s">
        <v>1511</v>
      </c>
      <c r="AP8" s="978">
        <v>28106</v>
      </c>
      <c r="AQ8" s="311">
        <f ca="1">DATEDIF(AP8,TODAY(),"y")</f>
        <v>46</v>
      </c>
      <c r="AR8" s="311" t="s">
        <v>1036</v>
      </c>
      <c r="AS8" s="311" t="s">
        <v>1015</v>
      </c>
      <c r="AT8" s="311">
        <v>3219</v>
      </c>
      <c r="AU8" s="308" t="s">
        <v>1955</v>
      </c>
      <c r="AV8" s="311" t="str">
        <f>CONCATENATE(AT8,AU8)</f>
        <v>3219998222</v>
      </c>
      <c r="AW8" s="311" t="s">
        <v>786</v>
      </c>
      <c r="AX8" s="310">
        <v>43481</v>
      </c>
      <c r="AY8" s="311" t="s">
        <v>721</v>
      </c>
      <c r="AZ8" s="311">
        <v>650065</v>
      </c>
      <c r="BA8" s="311" t="s">
        <v>1958</v>
      </c>
      <c r="BB8" s="311" t="s">
        <v>1439</v>
      </c>
      <c r="BC8" s="310">
        <v>41754</v>
      </c>
      <c r="BD8" s="523">
        <v>302</v>
      </c>
      <c r="BE8" s="992" t="s">
        <v>1963</v>
      </c>
      <c r="BF8" s="308" t="s">
        <v>1967</v>
      </c>
      <c r="BG8" s="308" t="s">
        <v>1971</v>
      </c>
      <c r="BH8" s="308"/>
      <c r="BI8" s="308" t="s">
        <v>1975</v>
      </c>
      <c r="BJ8" s="311" t="s">
        <v>595</v>
      </c>
      <c r="BK8" s="311" t="s">
        <v>339</v>
      </c>
      <c r="BL8" s="309">
        <f>IF(BK8="ВО",1,2)</f>
        <v>1</v>
      </c>
      <c r="BM8" s="308" t="s">
        <v>1405</v>
      </c>
      <c r="BN8" s="311" t="s">
        <v>1670</v>
      </c>
      <c r="BO8" s="311" t="s">
        <v>568</v>
      </c>
      <c r="BQ8" s="311">
        <v>1042080014994</v>
      </c>
      <c r="BR8" s="310">
        <v>44011</v>
      </c>
      <c r="BS8" s="309">
        <f ca="1">DATEDIF(BR8,TODAY(),"y")</f>
        <v>3</v>
      </c>
      <c r="BT8" s="309" t="s">
        <v>1254</v>
      </c>
      <c r="BU8" s="309" t="s">
        <v>1940</v>
      </c>
      <c r="BV8" s="310" t="s">
        <v>1941</v>
      </c>
      <c r="BW8" s="310">
        <v>45033</v>
      </c>
      <c r="BX8" s="310">
        <v>45169</v>
      </c>
      <c r="BY8" s="308" t="s">
        <v>1942</v>
      </c>
      <c r="BZ8" s="309">
        <v>405</v>
      </c>
      <c r="CA8" s="311" t="s">
        <v>1002</v>
      </c>
      <c r="CB8" s="311" t="s">
        <v>1398</v>
      </c>
      <c r="CC8" s="311">
        <v>150</v>
      </c>
      <c r="CD8" s="310">
        <v>44650</v>
      </c>
      <c r="CE8" s="310">
        <v>44684</v>
      </c>
      <c r="CF8" s="308"/>
      <c r="CG8" s="308"/>
      <c r="CH8" s="308"/>
      <c r="CI8" s="308"/>
      <c r="CJ8" s="308"/>
      <c r="CK8" s="311" t="s">
        <v>3</v>
      </c>
      <c r="CL8" s="310">
        <v>44496</v>
      </c>
      <c r="CM8" s="309">
        <v>3037</v>
      </c>
      <c r="CN8" s="309">
        <v>27</v>
      </c>
      <c r="CO8" s="309">
        <v>10</v>
      </c>
      <c r="CP8" s="309">
        <v>2021</v>
      </c>
      <c r="CQ8" s="311">
        <f ca="1">DATEDIF(CL8,TODAY(),"y")</f>
        <v>2</v>
      </c>
      <c r="CR8" s="311">
        <f t="shared" si="2"/>
        <v>5</v>
      </c>
      <c r="CT8" s="318"/>
      <c r="CU8" s="318"/>
      <c r="CV8" s="318"/>
      <c r="CW8" s="318"/>
      <c r="CX8" s="318"/>
      <c r="CZ8" s="310"/>
      <c r="DA8" s="318"/>
      <c r="DF8" s="308" t="s">
        <v>186</v>
      </c>
      <c r="DG8" s="308" t="s">
        <v>175</v>
      </c>
      <c r="DH8" s="308" t="s">
        <v>1603</v>
      </c>
      <c r="DJ8" s="310">
        <v>44805</v>
      </c>
      <c r="DQ8" s="311">
        <v>28</v>
      </c>
      <c r="DR8" s="311">
        <v>1</v>
      </c>
      <c r="DS8" s="311">
        <v>8</v>
      </c>
      <c r="DT8" s="319">
        <v>5</v>
      </c>
      <c r="DU8" s="319">
        <v>4</v>
      </c>
      <c r="DV8" s="319">
        <v>22</v>
      </c>
      <c r="DW8" s="320">
        <f ca="1">IF(D8&gt;=12,A8+1,A8)</f>
        <v>29</v>
      </c>
      <c r="DX8" s="320">
        <f ca="1">IF(D8&gt;=12,(12-D8)*-1,D8)</f>
        <v>6</v>
      </c>
      <c r="DY8" s="320">
        <f ca="1">IF(C8&gt;30,C8-30,C8)</f>
        <v>16</v>
      </c>
      <c r="DZ8" s="320"/>
      <c r="EA8" s="320"/>
      <c r="EB8" s="320"/>
      <c r="EC8" s="319"/>
      <c r="ED8" s="319"/>
      <c r="EH8" s="440"/>
      <c r="EI8" s="440"/>
      <c r="EJ8" s="440"/>
      <c r="EK8" s="959">
        <v>14234</v>
      </c>
      <c r="EL8" s="983">
        <f>IF(AC8="ч",AB8,IF(AC8="(ч)",AB8,0))</f>
        <v>11</v>
      </c>
      <c r="EM8" s="983">
        <f>IF(AC8="ст",AB8,IF(AC8="(ст)",AB8,0))</f>
        <v>0</v>
      </c>
      <c r="EN8" s="988">
        <f t="shared" si="5"/>
        <v>0.2</v>
      </c>
      <c r="EO8" s="322">
        <f>IF(CI8&gt;0,0.1,0)</f>
        <v>0</v>
      </c>
      <c r="EP8" s="321"/>
      <c r="EQ8" s="321"/>
      <c r="ER8" s="322">
        <f>IF(AB8&gt;=0,IF(AA8="повар",12,IF(AA8="уборщик служебных помещений",12,IF(AA8="кухонный рабочий",12,IF(AA8="рабочий по КОРЗ",12,IF(AA8="заведующий производством (шеф-повар)",12,0))))))</f>
        <v>0</v>
      </c>
      <c r="ES8" s="613">
        <f>IF(AB8&gt;=0,IF(AA8="сторож",40,0))</f>
        <v>0</v>
      </c>
      <c r="ET8" s="526">
        <f t="shared" si="13"/>
        <v>0</v>
      </c>
      <c r="EU8" s="526" t="str">
        <f t="shared" si="14"/>
        <v>200</v>
      </c>
      <c r="EV8" s="526"/>
      <c r="EW8" s="553">
        <f>IF(AB8&gt;0,EK8*(1+EO8+EN8),0)</f>
        <v>17080.8</v>
      </c>
      <c r="EX8" s="342">
        <f t="shared" si="3"/>
        <v>10438.266666666666</v>
      </c>
      <c r="EY8" s="521"/>
      <c r="EZ8" s="521"/>
      <c r="FA8" s="521">
        <f>EW8*ER8</f>
        <v>0</v>
      </c>
      <c r="FB8" s="521"/>
      <c r="FC8" s="526">
        <f t="shared" si="19"/>
        <v>0</v>
      </c>
      <c r="FD8" s="526" t="str">
        <f t="shared" si="20"/>
        <v>200</v>
      </c>
      <c r="FE8" s="526">
        <f t="shared" si="21"/>
        <v>0</v>
      </c>
      <c r="FF8" s="521">
        <v>8000</v>
      </c>
      <c r="FG8" s="521">
        <f ca="1">IF(BS8=0,0,IF(AC8&lt;&gt;"Д/О",IF(BS8=0,6189.23,IF(BS8=1,6189.23,IF(BS8=2,6189.23,0))),0))</f>
        <v>0</v>
      </c>
      <c r="FH8" s="521"/>
      <c r="FI8" s="521"/>
      <c r="FJ8" s="342"/>
      <c r="FK8" s="521"/>
      <c r="FL8" s="342">
        <f ca="1">SUM(FA8:FK12)+EX8+EX9+EX10+EX11+EX12</f>
        <v>50150.066666666666</v>
      </c>
      <c r="FM8" s="521">
        <f ca="1">IF(($FQ$1-FL8)&lt;0,0,$FQ$1-FL8)</f>
        <v>0</v>
      </c>
      <c r="FN8" s="342">
        <f ca="1">FM8+FL8</f>
        <v>50150.066666666666</v>
      </c>
      <c r="FO8" s="952">
        <f ca="1">FN8*1.3</f>
        <v>65195.08666666667</v>
      </c>
      <c r="FP8" s="1019">
        <f ca="1">FO8-(FO8*13/100)</f>
        <v>56719.725400000003</v>
      </c>
      <c r="FQ8" s="573">
        <v>44562</v>
      </c>
      <c r="FR8" s="573">
        <v>43978</v>
      </c>
      <c r="FS8" s="574"/>
      <c r="GI8" s="311">
        <v>796936433</v>
      </c>
    </row>
    <row r="9" spans="1:16363" s="519" customFormat="1" ht="16.45" customHeight="1" thickBot="1" x14ac:dyDescent="0.35">
      <c r="A9" s="551">
        <f t="shared" ca="1" si="6"/>
        <v>28</v>
      </c>
      <c r="B9" s="551">
        <f t="shared" ca="1" si="7"/>
        <v>6</v>
      </c>
      <c r="C9" s="551">
        <f t="shared" ca="1" si="8"/>
        <v>16</v>
      </c>
      <c r="D9" s="551">
        <f t="shared" ca="1" si="9"/>
        <v>6</v>
      </c>
      <c r="E9" s="551"/>
      <c r="F9" s="551"/>
      <c r="G9" s="551"/>
      <c r="H9" s="551"/>
      <c r="I9" s="634">
        <v>73</v>
      </c>
      <c r="J9" s="576">
        <v>43320</v>
      </c>
      <c r="K9" s="575"/>
      <c r="L9" s="575">
        <v>284</v>
      </c>
      <c r="M9" s="577">
        <v>43320</v>
      </c>
      <c r="N9" s="519" t="str">
        <f>N8</f>
        <v>В.А. Давыденкиной</v>
      </c>
      <c r="O9" s="519" t="str">
        <f>O8</f>
        <v>учителю</v>
      </c>
      <c r="P9" s="519" t="str">
        <f>P8</f>
        <v>В.А. Давыденкина</v>
      </c>
      <c r="Q9" s="519" t="str">
        <f>Q8</f>
        <v>учителя</v>
      </c>
      <c r="R9" s="519" t="str">
        <f>CONCATENATE(LEFT(V9,1),".",LEFT(W9,1),". ",U9)</f>
        <v>В.А. Давыденкина</v>
      </c>
      <c r="S9" s="972" t="s">
        <v>269</v>
      </c>
      <c r="T9" s="972" t="str">
        <f t="shared" si="0"/>
        <v>Давыденкина Виктория Андреевна</v>
      </c>
      <c r="U9" s="519" t="str">
        <f t="shared" ref="U9:W10" si="22">U8</f>
        <v>Давыденкина</v>
      </c>
      <c r="V9" s="519" t="str">
        <f t="shared" si="22"/>
        <v>Виктория</v>
      </c>
      <c r="W9" s="519" t="str">
        <f t="shared" si="22"/>
        <v>Андреевна</v>
      </c>
      <c r="X9" s="575"/>
      <c r="Y9" s="578">
        <v>671</v>
      </c>
      <c r="Z9" s="519" t="s">
        <v>1687</v>
      </c>
      <c r="AA9" s="519" t="s">
        <v>1930</v>
      </c>
      <c r="AB9" s="942">
        <v>1</v>
      </c>
      <c r="AC9" s="519" t="s">
        <v>538</v>
      </c>
      <c r="AD9" s="556">
        <f>AE9-39</f>
        <v>1</v>
      </c>
      <c r="AE9" s="556">
        <f>AB9*40</f>
        <v>40</v>
      </c>
      <c r="AF9" s="556">
        <f>AB9</f>
        <v>1</v>
      </c>
      <c r="AG9" s="579"/>
      <c r="AH9" s="556"/>
      <c r="AI9" s="608">
        <v>1</v>
      </c>
      <c r="AJ9" s="580">
        <f t="shared" si="1"/>
        <v>0</v>
      </c>
      <c r="AP9" s="979">
        <f>AP8</f>
        <v>28106</v>
      </c>
      <c r="AQ9" s="519">
        <f ca="1">DATEDIF(AP9,TODAY(),"y")</f>
        <v>46</v>
      </c>
      <c r="AR9" s="519" t="s">
        <v>1036</v>
      </c>
      <c r="AS9" s="519" t="s">
        <v>1015</v>
      </c>
      <c r="AT9" s="519">
        <f>AT8</f>
        <v>3219</v>
      </c>
      <c r="AU9" s="581" t="str">
        <f>AU8</f>
        <v>998222</v>
      </c>
      <c r="AV9" s="519" t="str">
        <f>AV8</f>
        <v>3219998222</v>
      </c>
      <c r="AW9" s="519" t="s">
        <v>786</v>
      </c>
      <c r="AX9" s="576">
        <v>43481</v>
      </c>
      <c r="AY9" s="519" t="s">
        <v>721</v>
      </c>
      <c r="AZ9" s="519">
        <v>650065</v>
      </c>
      <c r="BA9" s="519" t="s">
        <v>1958</v>
      </c>
      <c r="BB9" s="519" t="s">
        <v>1439</v>
      </c>
      <c r="BC9" s="576">
        <v>41754</v>
      </c>
      <c r="BD9" s="531">
        <v>302</v>
      </c>
      <c r="BE9" s="1026" t="str">
        <f>BE8</f>
        <v>8-913-304-6996</v>
      </c>
      <c r="BF9" s="581" t="str">
        <f>BF8</f>
        <v>072-922-704 88</v>
      </c>
      <c r="BG9" s="581" t="str">
        <f>BG8</f>
        <v>420525892665</v>
      </c>
      <c r="BH9" s="581"/>
      <c r="BI9" s="581" t="str">
        <f>BI8</f>
        <v>40817810726004865124</v>
      </c>
      <c r="BJ9" s="519" t="s">
        <v>595</v>
      </c>
      <c r="BK9" s="519" t="s">
        <v>339</v>
      </c>
      <c r="BL9" s="575">
        <f>IF(BK9="ВО",1,2)</f>
        <v>1</v>
      </c>
      <c r="BM9" s="581" t="s">
        <v>1405</v>
      </c>
      <c r="BN9" s="519" t="s">
        <v>1670</v>
      </c>
      <c r="BO9" s="519" t="s">
        <v>568</v>
      </c>
      <c r="BQ9" s="581" t="s">
        <v>1641</v>
      </c>
      <c r="BR9" s="576">
        <v>44011</v>
      </c>
      <c r="BS9" s="575">
        <f ca="1">DATEDIF(BR9,TODAY(),"y")</f>
        <v>3</v>
      </c>
      <c r="BT9" s="575" t="s">
        <v>1254</v>
      </c>
      <c r="BU9" s="260" t="s">
        <v>1002</v>
      </c>
      <c r="BV9" s="276" t="s">
        <v>1008</v>
      </c>
      <c r="BW9" s="261">
        <v>43358</v>
      </c>
      <c r="BX9" s="261">
        <v>43528</v>
      </c>
      <c r="BY9" s="259" t="s">
        <v>1944</v>
      </c>
      <c r="BZ9" s="260">
        <v>580</v>
      </c>
      <c r="CA9" s="519" t="s">
        <v>1393</v>
      </c>
      <c r="CB9" s="519" t="s">
        <v>1394</v>
      </c>
      <c r="CC9" s="519">
        <v>2211</v>
      </c>
      <c r="CD9" s="576" t="s">
        <v>1608</v>
      </c>
      <c r="CE9" s="576">
        <v>44155</v>
      </c>
      <c r="CF9" s="581"/>
      <c r="CG9" s="581"/>
      <c r="CH9" s="581"/>
      <c r="CI9" s="581"/>
      <c r="CJ9" s="581"/>
      <c r="CK9" s="582"/>
      <c r="CL9" s="576"/>
      <c r="CM9" s="575"/>
      <c r="CN9" s="575"/>
      <c r="CO9" s="575"/>
      <c r="CP9" s="575"/>
      <c r="CR9" s="519" t="str">
        <f t="shared" si="2"/>
        <v/>
      </c>
      <c r="CW9" s="519">
        <v>2</v>
      </c>
      <c r="CX9" s="519" t="s">
        <v>1976</v>
      </c>
      <c r="CY9" s="519" t="s">
        <v>1538</v>
      </c>
      <c r="CZ9" s="576">
        <v>37518</v>
      </c>
      <c r="DA9" s="519">
        <f ca="1">IF(CZ9="","",DATEDIF(CZ9,TODAY(),"y"))</f>
        <v>21</v>
      </c>
      <c r="DB9" s="519" t="s">
        <v>517</v>
      </c>
      <c r="DE9" s="1027" t="s">
        <v>1978</v>
      </c>
      <c r="DF9" s="581" t="s">
        <v>157</v>
      </c>
      <c r="DG9" s="581" t="s">
        <v>157</v>
      </c>
      <c r="DH9" s="581" t="s">
        <v>260</v>
      </c>
      <c r="DI9" s="519" t="s">
        <v>271</v>
      </c>
      <c r="DJ9" s="576">
        <v>43320</v>
      </c>
      <c r="DQ9" s="519">
        <v>27</v>
      </c>
      <c r="DR9" s="519">
        <v>1</v>
      </c>
      <c r="DS9" s="519">
        <v>8</v>
      </c>
      <c r="DT9" s="583">
        <v>5</v>
      </c>
      <c r="DU9" s="583">
        <v>4</v>
      </c>
      <c r="DV9" s="583">
        <v>22</v>
      </c>
      <c r="DW9" s="519">
        <f ca="1">IF(D9&gt;=12,A9+1,A9)</f>
        <v>28</v>
      </c>
      <c r="DX9" s="519">
        <f ca="1">IF(D9&gt;=12,(12-D9)*-1,D9)</f>
        <v>6</v>
      </c>
      <c r="DY9" s="519">
        <f ca="1">IF(C9&gt;30,C9-30,C9)</f>
        <v>16</v>
      </c>
      <c r="EC9" s="583" t="str">
        <f ca="1">DATEDIF(DJ9,TODAY(),"y")&amp;"г. "&amp;DATEDIF(DJ9,TODAY(),"ym")&amp;"мес. "&amp;DATEDIF(DJ9,TODAY(),"md")&amp;"дн."</f>
        <v>5г. 3мес. 1дн.</v>
      </c>
      <c r="ED9" s="583" t="str">
        <f ca="1">DATEDIF(J9,TODAY(),"y")&amp;"г. "&amp;DATEDIF(J9,TODAY(),"ym")&amp;"мес. "&amp;DATEDIF(J9,TODAY(),"md")&amp;"дн."</f>
        <v>5г. 3мес. 1дн.</v>
      </c>
      <c r="EE9" s="519">
        <v>25</v>
      </c>
      <c r="EF9" s="519">
        <v>1</v>
      </c>
      <c r="EG9" s="519">
        <v>8</v>
      </c>
      <c r="EH9" s="519">
        <v>2</v>
      </c>
      <c r="EI9" s="519">
        <v>4</v>
      </c>
      <c r="EJ9" s="519">
        <v>22</v>
      </c>
      <c r="EK9" s="960">
        <v>5607</v>
      </c>
      <c r="EL9" s="984">
        <f>IF(AC9="ч",AB9,IF(AC9="(ч)",AB9,0))</f>
        <v>0</v>
      </c>
      <c r="EM9" s="984">
        <f>IF(AC9="ст",AB9,IF(AC9="(ст)",AB9,0))</f>
        <v>1</v>
      </c>
      <c r="EN9" s="989">
        <f t="shared" si="5"/>
        <v>0.2</v>
      </c>
      <c r="EO9" s="584">
        <f>IF(EN9=0.2,EO8,0)</f>
        <v>0</v>
      </c>
      <c r="EP9" s="256">
        <f>(EW9/1*AB9)/EW8*100</f>
        <v>39.391597583251368</v>
      </c>
      <c r="EQ9" s="556"/>
      <c r="ER9" s="584">
        <f>IF(AB9&gt;=0,IF(AA9="повар",0.12,IF(AA9="уборщик служебных помещений",0.12,IF(AA9="кухонный рабочий",0.12,IF(AA9="рабочий по КОРЗ",0.12,IF(AA9="зав. производством (шеф-повар)",0.12,0))))))</f>
        <v>0</v>
      </c>
      <c r="ES9" s="614">
        <f>IF(AB9&gt;=0,IF(AA9="сторож",0.4,0))</f>
        <v>0</v>
      </c>
      <c r="ET9" s="528">
        <f t="shared" si="13"/>
        <v>0</v>
      </c>
      <c r="EU9" s="528">
        <f t="shared" si="14"/>
        <v>0</v>
      </c>
      <c r="EV9" s="617"/>
      <c r="EW9" s="554">
        <f>IF(AB9&gt;0,EK9*(1+EO9+EN9),0)</f>
        <v>6728.4</v>
      </c>
      <c r="EX9" s="943">
        <f t="shared" si="3"/>
        <v>6728.4</v>
      </c>
      <c r="EY9" s="943">
        <f>EP9*EW8/100</f>
        <v>6728.3999999999987</v>
      </c>
      <c r="EZ9" s="564">
        <f>EW8*EQ9</f>
        <v>0</v>
      </c>
      <c r="FA9" s="564">
        <f>EW9*ER9</f>
        <v>0</v>
      </c>
      <c r="FB9" s="564"/>
      <c r="FC9" s="528">
        <f t="shared" si="19"/>
        <v>0</v>
      </c>
      <c r="FD9" s="528">
        <f t="shared" si="20"/>
        <v>0</v>
      </c>
      <c r="FE9" s="528">
        <f t="shared" si="21"/>
        <v>0</v>
      </c>
      <c r="FF9" s="564">
        <f>IF(AL9=0,0,8000)</f>
        <v>0</v>
      </c>
      <c r="FG9" s="564">
        <v>0</v>
      </c>
      <c r="FH9" s="564"/>
      <c r="FI9" s="564"/>
      <c r="FJ9" s="943"/>
      <c r="FK9" s="564"/>
      <c r="FL9" s="943"/>
      <c r="FM9" s="564"/>
      <c r="FN9" s="943"/>
      <c r="FO9" s="943"/>
      <c r="FP9" s="1020"/>
      <c r="FQ9" s="585"/>
      <c r="FR9" s="585"/>
    </row>
    <row r="10" spans="1:16363" s="254" customFormat="1" ht="16.45" customHeight="1" x14ac:dyDescent="0.3">
      <c r="A10" s="533">
        <f t="shared" ca="1" si="6"/>
        <v>1</v>
      </c>
      <c r="B10" s="533">
        <f t="shared" ca="1" si="7"/>
        <v>5</v>
      </c>
      <c r="C10" s="533">
        <f t="shared" ca="1" si="8"/>
        <v>8</v>
      </c>
      <c r="D10" s="533">
        <f t="shared" ca="1" si="9"/>
        <v>5</v>
      </c>
      <c r="E10" s="533"/>
      <c r="F10" s="533"/>
      <c r="G10" s="533"/>
      <c r="H10" s="533"/>
      <c r="I10" s="266">
        <v>73</v>
      </c>
      <c r="J10" s="261"/>
      <c r="K10" s="260"/>
      <c r="L10" s="936"/>
      <c r="M10" s="935"/>
      <c r="N10" s="254" t="str">
        <f>N9</f>
        <v>В.А. Давыденкиной</v>
      </c>
      <c r="O10" s="254" t="str">
        <f>O8</f>
        <v>учителю</v>
      </c>
      <c r="P10" s="254" t="str">
        <f>P8</f>
        <v>В.А. Давыденкина</v>
      </c>
      <c r="Q10" s="254" t="str">
        <f>Q8</f>
        <v>учителя</v>
      </c>
      <c r="R10" s="254" t="str">
        <f t="shared" si="10"/>
        <v>В.А. Давыденкина</v>
      </c>
      <c r="S10" s="973" t="s">
        <v>270</v>
      </c>
      <c r="T10" s="973" t="str">
        <f t="shared" si="0"/>
        <v>Давыденкина Виктория Андреевна</v>
      </c>
      <c r="U10" s="254" t="str">
        <f t="shared" si="22"/>
        <v>Давыденкина</v>
      </c>
      <c r="V10" s="254" t="str">
        <f t="shared" si="22"/>
        <v>Виктория</v>
      </c>
      <c r="W10" s="254" t="str">
        <f t="shared" si="22"/>
        <v>Андреевна</v>
      </c>
      <c r="X10" s="260"/>
      <c r="Y10" s="262">
        <v>671</v>
      </c>
      <c r="Z10" s="254" t="s">
        <v>1687</v>
      </c>
      <c r="AA10" s="254" t="s">
        <v>1642</v>
      </c>
      <c r="AB10" s="944">
        <v>0.5</v>
      </c>
      <c r="AC10" s="254" t="s">
        <v>538</v>
      </c>
      <c r="AD10" s="254">
        <f>AE10-40</f>
        <v>-20</v>
      </c>
      <c r="AE10" s="256">
        <f>40*AB10</f>
        <v>20</v>
      </c>
      <c r="AF10" s="256">
        <f>AB10</f>
        <v>0.5</v>
      </c>
      <c r="AG10" s="538"/>
      <c r="AH10" s="256"/>
      <c r="AI10" s="609">
        <v>0.5</v>
      </c>
      <c r="AJ10" s="539">
        <f t="shared" si="1"/>
        <v>0</v>
      </c>
      <c r="AP10" s="980"/>
      <c r="AU10" s="259"/>
      <c r="AX10" s="261"/>
      <c r="BC10" s="261"/>
      <c r="BD10" s="524"/>
      <c r="BE10" s="973"/>
      <c r="BF10" s="259"/>
      <c r="BG10" s="259"/>
      <c r="BH10" s="259"/>
      <c r="BI10" s="259"/>
      <c r="BL10" s="575">
        <f>BL9</f>
        <v>1</v>
      </c>
      <c r="BM10" s="259"/>
      <c r="BS10" s="260"/>
      <c r="BT10" s="260"/>
      <c r="BU10" s="260" t="s">
        <v>1690</v>
      </c>
      <c r="BV10" s="261" t="s">
        <v>1438</v>
      </c>
      <c r="BW10" s="261"/>
      <c r="BX10" s="261">
        <v>44390</v>
      </c>
      <c r="BY10" s="259"/>
      <c r="BZ10" s="260">
        <v>580</v>
      </c>
      <c r="CA10" s="254" t="s">
        <v>1402</v>
      </c>
      <c r="CB10" s="254" t="s">
        <v>1403</v>
      </c>
      <c r="CC10" s="254">
        <v>144</v>
      </c>
      <c r="CD10" s="598">
        <v>44141</v>
      </c>
      <c r="CE10" s="261">
        <v>44180</v>
      </c>
      <c r="CF10" s="259"/>
      <c r="CG10" s="259"/>
      <c r="CH10" s="259"/>
      <c r="CI10" s="259"/>
      <c r="CJ10" s="259"/>
      <c r="CL10" s="261"/>
      <c r="CM10" s="260"/>
      <c r="CN10" s="260"/>
      <c r="CO10" s="260"/>
      <c r="CP10" s="260"/>
      <c r="CR10" s="254" t="str">
        <f t="shared" si="2"/>
        <v/>
      </c>
      <c r="CW10" s="254">
        <v>1</v>
      </c>
      <c r="CX10" s="254" t="s">
        <v>1977</v>
      </c>
      <c r="CY10" s="254" t="s">
        <v>1561</v>
      </c>
      <c r="CZ10" s="261">
        <v>33163</v>
      </c>
      <c r="DA10" s="607">
        <f ca="1">IF(CZ10="","",DATEDIF(CZ10,TODAY(),"y"))</f>
        <v>33</v>
      </c>
      <c r="DE10" s="273" t="s">
        <v>1979</v>
      </c>
      <c r="DF10" s="259"/>
      <c r="DG10" s="259"/>
      <c r="DH10" s="259"/>
      <c r="DJ10" s="261"/>
      <c r="EK10" s="961">
        <v>6054</v>
      </c>
      <c r="EL10" s="985">
        <f t="shared" si="11"/>
        <v>0</v>
      </c>
      <c r="EM10" s="985">
        <f t="shared" si="12"/>
        <v>0.5</v>
      </c>
      <c r="EN10" s="990">
        <f t="shared" si="5"/>
        <v>0.2</v>
      </c>
      <c r="EO10" s="264">
        <f>IF(EN10=0.2,EO8,0)</f>
        <v>0</v>
      </c>
      <c r="EP10" s="256">
        <f>(EW10/1*AB10)/EW8*100</f>
        <v>21.265982857945765</v>
      </c>
      <c r="EQ10" s="256"/>
      <c r="ER10" s="264">
        <f>IF(AB10&gt;=0,IF(AA10="повар",0.12,IF(AA10="уборщик служебных помещений",0.12,IF(AA10="кухонный рабочий",0.12,IF(AA10="рабочий по КОРЗ",0.12,IF(AA10="зав. производством (шеф-повар)",0.12,0))))))</f>
        <v>0</v>
      </c>
      <c r="ES10" s="615">
        <f t="shared" si="18"/>
        <v>0</v>
      </c>
      <c r="ET10" s="569">
        <f t="shared" si="13"/>
        <v>0</v>
      </c>
      <c r="EU10" s="569">
        <f t="shared" si="14"/>
        <v>0</v>
      </c>
      <c r="EV10" s="618"/>
      <c r="EW10" s="555">
        <f t="shared" si="15"/>
        <v>7264.8</v>
      </c>
      <c r="EX10" s="346">
        <f t="shared" si="3"/>
        <v>3632.4</v>
      </c>
      <c r="EY10" s="346">
        <f>EP10*EW8/100</f>
        <v>3632.4</v>
      </c>
      <c r="EZ10" s="566">
        <f>EW8*EQ10</f>
        <v>0</v>
      </c>
      <c r="FA10" s="566">
        <f t="shared" si="16"/>
        <v>0</v>
      </c>
      <c r="FB10" s="566"/>
      <c r="FC10" s="569">
        <f t="shared" si="19"/>
        <v>0</v>
      </c>
      <c r="FD10" s="569">
        <f t="shared" si="20"/>
        <v>0</v>
      </c>
      <c r="FE10" s="569">
        <f t="shared" si="21"/>
        <v>0</v>
      </c>
      <c r="FF10" s="566">
        <f t="shared" si="17"/>
        <v>0</v>
      </c>
      <c r="FG10" s="566">
        <f>IF(BS10=0,0,IF(AC10&lt;&gt;"Д/О",IF(BS10=0,6189.23,IF(BS10=1,6189.23,IF(BS10=2,6189.23,0))),0))</f>
        <v>0</v>
      </c>
      <c r="FH10" s="566"/>
      <c r="FI10" s="566"/>
      <c r="FJ10" s="346"/>
      <c r="FK10" s="566"/>
      <c r="FL10" s="346"/>
      <c r="FM10" s="566"/>
      <c r="FN10" s="346"/>
      <c r="FO10" s="346"/>
      <c r="FP10" s="1021"/>
      <c r="FQ10" s="570"/>
      <c r="FR10" s="570"/>
    </row>
    <row r="11" spans="1:16363" s="254" customFormat="1" ht="16.45" customHeight="1" thickBot="1" x14ac:dyDescent="0.35">
      <c r="A11" s="533">
        <f t="shared" ca="1" si="6"/>
        <v>1</v>
      </c>
      <c r="B11" s="533">
        <f t="shared" ca="1" si="7"/>
        <v>5</v>
      </c>
      <c r="C11" s="533">
        <f t="shared" ca="1" si="8"/>
        <v>8</v>
      </c>
      <c r="D11" s="533">
        <f t="shared" ca="1" si="9"/>
        <v>5</v>
      </c>
      <c r="E11" s="533"/>
      <c r="F11" s="533"/>
      <c r="G11" s="533"/>
      <c r="H11" s="533"/>
      <c r="I11" s="266">
        <v>73</v>
      </c>
      <c r="J11" s="261">
        <v>44805</v>
      </c>
      <c r="K11" s="260"/>
      <c r="L11" s="260" t="s">
        <v>1653</v>
      </c>
      <c r="M11" s="437">
        <v>44805</v>
      </c>
      <c r="N11" s="254" t="str">
        <f>N9</f>
        <v>В.А. Давыденкиной</v>
      </c>
      <c r="O11" s="254" t="str">
        <f>O8</f>
        <v>учителю</v>
      </c>
      <c r="P11" s="254" t="str">
        <f>P8</f>
        <v>В.А. Давыденкина</v>
      </c>
      <c r="Q11" s="254" t="str">
        <f>Q8</f>
        <v>учителя</v>
      </c>
      <c r="R11" s="254" t="str">
        <f>CONCATENATE(LEFT(V11,1),".",LEFT(W11,1),". ",U11)</f>
        <v>В.А. Давыденкина</v>
      </c>
      <c r="S11" s="973" t="str">
        <f>U8</f>
        <v>Давыденкина</v>
      </c>
      <c r="T11" s="973" t="str">
        <f t="shared" si="0"/>
        <v>Давыденкина Виктория Андреевна</v>
      </c>
      <c r="U11" s="254" t="str">
        <f>U9</f>
        <v>Давыденкина</v>
      </c>
      <c r="V11" s="254" t="str">
        <f>V9</f>
        <v>Виктория</v>
      </c>
      <c r="W11" s="254" t="str">
        <f>W9</f>
        <v>Андреевна</v>
      </c>
      <c r="X11" s="260"/>
      <c r="Y11" s="262">
        <v>671</v>
      </c>
      <c r="Z11" s="254" t="s">
        <v>1686</v>
      </c>
      <c r="AA11" s="254" t="s">
        <v>997</v>
      </c>
      <c r="AB11" s="944">
        <v>1.25</v>
      </c>
      <c r="AC11" s="254" t="s">
        <v>531</v>
      </c>
      <c r="AD11" s="256">
        <f>AE11-20</f>
        <v>5</v>
      </c>
      <c r="AE11" s="256">
        <f>AB11*20</f>
        <v>25</v>
      </c>
      <c r="AF11" s="256">
        <f>AB11</f>
        <v>1.25</v>
      </c>
      <c r="AG11" s="538"/>
      <c r="AH11" s="256"/>
      <c r="AI11" s="609">
        <v>1</v>
      </c>
      <c r="AJ11" s="539">
        <f t="shared" si="1"/>
        <v>0.25</v>
      </c>
      <c r="AP11" s="980"/>
      <c r="AU11" s="259"/>
      <c r="AX11" s="261"/>
      <c r="BC11" s="261"/>
      <c r="BD11" s="524"/>
      <c r="BE11" s="973"/>
      <c r="BF11" s="259"/>
      <c r="BG11" s="259"/>
      <c r="BH11" s="259"/>
      <c r="BI11" s="259"/>
      <c r="BL11" s="260">
        <f>BL7</f>
        <v>2</v>
      </c>
      <c r="BM11" s="259"/>
      <c r="BS11" s="260"/>
      <c r="BT11" s="260"/>
      <c r="BU11" s="278" t="s">
        <v>1689</v>
      </c>
      <c r="BV11" s="276" t="s">
        <v>1691</v>
      </c>
      <c r="BW11" s="261">
        <v>43570</v>
      </c>
      <c r="BX11" s="276">
        <v>43726</v>
      </c>
      <c r="BY11" s="259" t="s">
        <v>1945</v>
      </c>
      <c r="BZ11" s="278">
        <v>520</v>
      </c>
      <c r="CA11" s="254" t="s">
        <v>1607</v>
      </c>
      <c r="CB11" s="254" t="s">
        <v>1606</v>
      </c>
      <c r="CC11" s="254">
        <v>72</v>
      </c>
      <c r="CD11" s="261">
        <v>44603</v>
      </c>
      <c r="CE11" s="261">
        <v>44651</v>
      </c>
      <c r="CF11" s="259"/>
      <c r="CG11" s="259"/>
      <c r="CH11" s="259"/>
      <c r="CI11" s="259"/>
      <c r="CJ11" s="259"/>
      <c r="CK11" s="254" t="s">
        <v>3</v>
      </c>
      <c r="CL11" s="261" t="s">
        <v>1676</v>
      </c>
      <c r="CM11" s="260" t="s">
        <v>1677</v>
      </c>
      <c r="CN11" s="260">
        <v>26</v>
      </c>
      <c r="CO11" s="260">
        <v>1</v>
      </c>
      <c r="CP11" s="260">
        <v>2023</v>
      </c>
      <c r="CR11" s="254">
        <f t="shared" si="2"/>
        <v>5</v>
      </c>
      <c r="CZ11" s="261"/>
      <c r="DF11" s="259"/>
      <c r="DG11" s="259"/>
      <c r="DH11" s="259"/>
      <c r="DJ11" s="261"/>
      <c r="DQ11" s="254">
        <f t="shared" ref="DQ11:DV11" si="23">DQ7</f>
        <v>0</v>
      </c>
      <c r="DR11" s="254">
        <f t="shared" si="23"/>
        <v>0</v>
      </c>
      <c r="DS11" s="254">
        <f t="shared" si="23"/>
        <v>0</v>
      </c>
      <c r="DT11" s="254">
        <f t="shared" si="23"/>
        <v>0</v>
      </c>
      <c r="DU11" s="254">
        <f t="shared" si="23"/>
        <v>0</v>
      </c>
      <c r="DV11" s="254">
        <f t="shared" si="23"/>
        <v>0</v>
      </c>
      <c r="DW11" s="254">
        <f ca="1">IF(D11&gt;=12,A11+1,A11)</f>
        <v>1</v>
      </c>
      <c r="DX11" s="254">
        <f ca="1">IF(D11&gt;=12,(12-D11)*-1,D11)</f>
        <v>5</v>
      </c>
      <c r="DY11" s="254">
        <f ca="1">IF(C11&gt;30,C11-30,C11)</f>
        <v>8</v>
      </c>
      <c r="EE11" s="254">
        <f t="shared" ref="EE11:EJ11" si="24">EE7</f>
        <v>0</v>
      </c>
      <c r="EF11" s="254">
        <f t="shared" si="24"/>
        <v>0</v>
      </c>
      <c r="EG11" s="254">
        <f t="shared" si="24"/>
        <v>0</v>
      </c>
      <c r="EH11" s="254">
        <f t="shared" si="24"/>
        <v>0</v>
      </c>
      <c r="EI11" s="254">
        <f t="shared" si="24"/>
        <v>0</v>
      </c>
      <c r="EJ11" s="254">
        <f t="shared" si="24"/>
        <v>0</v>
      </c>
      <c r="EK11" s="961">
        <v>14234</v>
      </c>
      <c r="EL11" s="985">
        <f>IF(AC11="ч",AB11,IF(AC11="(ч)",AB11,0))</f>
        <v>0</v>
      </c>
      <c r="EM11" s="985">
        <f>IF(AC11="ст",AB11,IF(AC11="(ст)",AB11,0))</f>
        <v>1.25</v>
      </c>
      <c r="EN11" s="990">
        <f t="shared" si="5"/>
        <v>0.2</v>
      </c>
      <c r="EO11" s="264">
        <f>IF(EN11=0.2,EO8,0)</f>
        <v>0</v>
      </c>
      <c r="EP11" s="256"/>
      <c r="EQ11" s="256"/>
      <c r="ER11" s="264">
        <f>IF(AB11&gt;=0,IF(AA11="повар",0.12,IF(AA11="уборщик служебных помещений",0.12,IF(AA11="кухонный рабочий",0.12,IF(AA11="рабочий по КОРЗ",0.12,IF(AA11="зав. производством (шеф-повар)",0.12,0))))))</f>
        <v>0</v>
      </c>
      <c r="ES11" s="615">
        <f>IF(AB11&gt;=0,IF(AA11="сторож",0.4,0))</f>
        <v>0</v>
      </c>
      <c r="ET11" s="569">
        <f t="shared" si="13"/>
        <v>0</v>
      </c>
      <c r="EU11" s="569">
        <f t="shared" si="14"/>
        <v>0</v>
      </c>
      <c r="EV11" s="618"/>
      <c r="EW11" s="555">
        <f>IF(AB11&gt;0,EK11*(1+EO11+EN11),0)</f>
        <v>17080.8</v>
      </c>
      <c r="EX11" s="346">
        <f t="shared" si="3"/>
        <v>21351</v>
      </c>
      <c r="EY11" s="566">
        <f>EP11/EM11*EW8/100</f>
        <v>0</v>
      </c>
      <c r="EZ11" s="566">
        <f>EW10*EQ11</f>
        <v>0</v>
      </c>
      <c r="FA11" s="566">
        <f>EW11*ER11</f>
        <v>0</v>
      </c>
      <c r="FB11" s="566"/>
      <c r="FC11" s="569">
        <f t="shared" si="19"/>
        <v>0</v>
      </c>
      <c r="FD11" s="569">
        <f t="shared" si="20"/>
        <v>0</v>
      </c>
      <c r="FE11" s="569">
        <f t="shared" si="21"/>
        <v>0</v>
      </c>
      <c r="FF11" s="566"/>
      <c r="FG11" s="566">
        <f>IF(BS11=0,0,IF(AC11&lt;&gt;"Д/О",IF(BS11=0,6189.23,IF(BS11=1,6189.23,IF(BS11=2,6189.23,0))),0))</f>
        <v>0</v>
      </c>
      <c r="FH11" s="566"/>
      <c r="FI11" s="566"/>
      <c r="FJ11" s="346"/>
      <c r="FK11" s="566"/>
      <c r="FL11" s="346"/>
      <c r="FM11" s="566"/>
      <c r="FN11" s="346"/>
      <c r="FO11" s="346"/>
      <c r="FP11" s="1021"/>
      <c r="FQ11" s="570"/>
      <c r="FR11" s="570"/>
    </row>
    <row r="12" spans="1:16363" s="290" customFormat="1" ht="16.45" customHeight="1" thickBot="1" x14ac:dyDescent="0.35">
      <c r="A12" s="532">
        <f t="shared" ca="1" si="6"/>
        <v>1</v>
      </c>
      <c r="B12" s="532">
        <f t="shared" ca="1" si="7"/>
        <v>5</v>
      </c>
      <c r="C12" s="532">
        <f t="shared" ca="1" si="8"/>
        <v>8</v>
      </c>
      <c r="D12" s="532">
        <f t="shared" ca="1" si="9"/>
        <v>5</v>
      </c>
      <c r="E12" s="533"/>
      <c r="F12" s="533"/>
      <c r="G12" s="533"/>
      <c r="H12" s="533"/>
      <c r="I12" s="266">
        <v>73</v>
      </c>
      <c r="J12" s="261"/>
      <c r="K12" s="260"/>
      <c r="M12" s="513"/>
      <c r="N12" s="254" t="str">
        <f>N9</f>
        <v>В.А. Давыденкиной</v>
      </c>
      <c r="O12" s="254" t="str">
        <f>O8</f>
        <v>учителю</v>
      </c>
      <c r="P12" s="254" t="str">
        <f>P8</f>
        <v>В.А. Давыденкина</v>
      </c>
      <c r="Q12" s="254" t="str">
        <f>Q8</f>
        <v>учителя</v>
      </c>
      <c r="R12" s="254" t="str">
        <f t="shared" si="10"/>
        <v>В.А. Давыденкина</v>
      </c>
      <c r="S12" s="973" t="str">
        <f>U8</f>
        <v>Давыденкина</v>
      </c>
      <c r="T12" s="973" t="str">
        <f t="shared" si="0"/>
        <v>Давыденкина Виктория Андреевна</v>
      </c>
      <c r="U12" s="254" t="str">
        <f>U9</f>
        <v>Давыденкина</v>
      </c>
      <c r="V12" s="254" t="str">
        <f>V9</f>
        <v>Виктория</v>
      </c>
      <c r="W12" s="254" t="str">
        <f>W9</f>
        <v>Андреевна</v>
      </c>
      <c r="X12" s="260"/>
      <c r="Y12" s="262">
        <v>671</v>
      </c>
      <c r="Z12" s="254" t="s">
        <v>1686</v>
      </c>
      <c r="AA12" s="254" t="s">
        <v>15</v>
      </c>
      <c r="AB12" s="944"/>
      <c r="AC12" s="254"/>
      <c r="AD12" s="254">
        <f>AE12-25</f>
        <v>-25</v>
      </c>
      <c r="AE12" s="256">
        <f>AB12*25</f>
        <v>0</v>
      </c>
      <c r="AF12" s="256">
        <f>AB12</f>
        <v>0</v>
      </c>
      <c r="AG12" s="538"/>
      <c r="AH12" s="256"/>
      <c r="AI12" s="609"/>
      <c r="AJ12" s="539">
        <f t="shared" si="1"/>
        <v>0</v>
      </c>
      <c r="AK12" s="254"/>
      <c r="AL12" s="254"/>
      <c r="AM12" s="254"/>
      <c r="AN12" s="254"/>
      <c r="AO12" s="254"/>
      <c r="AP12" s="980"/>
      <c r="AQ12" s="254"/>
      <c r="AR12" s="254"/>
      <c r="AS12" s="254"/>
      <c r="AT12" s="254"/>
      <c r="AU12" s="259"/>
      <c r="AV12" s="254"/>
      <c r="AW12" s="254"/>
      <c r="AX12" s="261"/>
      <c r="AY12" s="254"/>
      <c r="AZ12" s="254"/>
      <c r="BA12" s="254"/>
      <c r="BB12" s="254"/>
      <c r="BC12" s="261"/>
      <c r="BD12" s="524"/>
      <c r="BE12" s="973"/>
      <c r="BF12" s="259"/>
      <c r="BG12" s="259"/>
      <c r="BH12" s="259"/>
      <c r="BI12" s="259"/>
      <c r="BJ12" s="254"/>
      <c r="BK12" s="254"/>
      <c r="BL12" s="575">
        <f>BL11</f>
        <v>2</v>
      </c>
      <c r="BM12" s="259"/>
      <c r="BN12" s="254"/>
      <c r="BO12" s="254"/>
      <c r="BP12" s="254"/>
      <c r="BQ12" s="254"/>
      <c r="BR12" s="254"/>
      <c r="BS12" s="260"/>
      <c r="BT12" s="260"/>
      <c r="BU12" s="278" t="s">
        <v>1437</v>
      </c>
      <c r="BV12" s="276" t="s">
        <v>1947</v>
      </c>
      <c r="BW12" s="261">
        <v>44810</v>
      </c>
      <c r="BX12" s="276">
        <v>44901</v>
      </c>
      <c r="BY12" s="259" t="s">
        <v>1692</v>
      </c>
      <c r="BZ12" s="278">
        <v>580</v>
      </c>
      <c r="CA12" s="254" t="s">
        <v>1679</v>
      </c>
      <c r="CB12" s="254" t="s">
        <v>1680</v>
      </c>
      <c r="CC12" s="254">
        <v>72</v>
      </c>
      <c r="CD12" s="690">
        <v>44921</v>
      </c>
      <c r="CE12" s="261">
        <v>44946</v>
      </c>
      <c r="CF12" s="254">
        <v>243799</v>
      </c>
      <c r="CG12" s="259"/>
      <c r="CH12" s="259"/>
      <c r="CI12" s="259"/>
      <c r="CJ12" s="259"/>
      <c r="CK12" s="254" t="str">
        <f>CK8</f>
        <v>высшая</v>
      </c>
      <c r="CL12" s="261">
        <v>44804</v>
      </c>
      <c r="CM12" s="260">
        <v>2113</v>
      </c>
      <c r="CN12" s="260">
        <v>31</v>
      </c>
      <c r="CO12" s="260">
        <v>8</v>
      </c>
      <c r="CP12" s="260">
        <v>2022</v>
      </c>
      <c r="CQ12" s="254">
        <f ca="1">DATEDIF(CL12,TODAY(),"y")</f>
        <v>1</v>
      </c>
      <c r="CR12" s="254">
        <f t="shared" si="2"/>
        <v>5</v>
      </c>
      <c r="CS12" s="254"/>
      <c r="CT12" s="254"/>
      <c r="CU12" s="254"/>
      <c r="CV12" s="254"/>
      <c r="CW12" s="254"/>
      <c r="CX12" s="254"/>
      <c r="CY12" s="254"/>
      <c r="CZ12" s="261"/>
      <c r="DA12" s="254"/>
      <c r="DB12" s="254"/>
      <c r="DC12" s="254"/>
      <c r="DD12" s="254"/>
      <c r="DE12" s="254"/>
      <c r="DF12" s="259"/>
      <c r="DG12" s="259"/>
      <c r="DH12" s="259"/>
      <c r="DI12" s="254"/>
      <c r="DJ12" s="261"/>
      <c r="DK12" s="254"/>
      <c r="DL12" s="254"/>
      <c r="DM12" s="254"/>
      <c r="DN12" s="254"/>
      <c r="DO12" s="254"/>
      <c r="DP12" s="254"/>
      <c r="DQ12" s="254"/>
      <c r="DR12" s="254"/>
      <c r="DS12" s="254"/>
      <c r="DT12" s="254"/>
      <c r="DU12" s="254"/>
      <c r="DV12" s="254"/>
      <c r="DW12" s="254"/>
      <c r="DX12" s="254"/>
      <c r="DY12" s="254"/>
      <c r="DZ12" s="254"/>
      <c r="EA12" s="254"/>
      <c r="EB12" s="254"/>
      <c r="EC12" s="254"/>
      <c r="ED12" s="254"/>
      <c r="EE12" s="254"/>
      <c r="EF12" s="254"/>
      <c r="EG12" s="254"/>
      <c r="EH12" s="254"/>
      <c r="EI12" s="254"/>
      <c r="EJ12" s="254"/>
      <c r="EK12" s="961">
        <v>14234</v>
      </c>
      <c r="EL12" s="985">
        <f t="shared" si="11"/>
        <v>0</v>
      </c>
      <c r="EM12" s="985">
        <f t="shared" si="12"/>
        <v>0</v>
      </c>
      <c r="EN12" s="990">
        <f t="shared" si="5"/>
        <v>0</v>
      </c>
      <c r="EO12" s="264">
        <f>IF(EN12=0.2,EO8,0)</f>
        <v>0</v>
      </c>
      <c r="EP12" s="256">
        <f>(EW12/1*AB12)/EW8</f>
        <v>0</v>
      </c>
      <c r="EQ12" s="256"/>
      <c r="ER12" s="264">
        <f>IF(AB12&gt;=0,IF(AA12="повар",0.12,IF(AA12="уборщик служебных помещений",0.12,IF(AA12="кухонный рабочий",0.12,IF(AA12="рабочий по КОРЗ",0.12,IF(AA12="зав. производством (шеф-повар)",0.12,0))))))</f>
        <v>0</v>
      </c>
      <c r="ES12" s="615">
        <f t="shared" si="18"/>
        <v>0</v>
      </c>
      <c r="ET12" s="529">
        <f t="shared" si="13"/>
        <v>0</v>
      </c>
      <c r="EU12" s="529">
        <f t="shared" si="14"/>
        <v>0</v>
      </c>
      <c r="EV12" s="619"/>
      <c r="EW12" s="964">
        <f t="shared" si="15"/>
        <v>0</v>
      </c>
      <c r="EX12" s="945">
        <f t="shared" si="3"/>
        <v>0</v>
      </c>
      <c r="EY12" s="567">
        <f>EP12*EW8</f>
        <v>0</v>
      </c>
      <c r="EZ12" s="567">
        <f>EW10*EQ12</f>
        <v>0</v>
      </c>
      <c r="FA12" s="567">
        <f t="shared" si="16"/>
        <v>0</v>
      </c>
      <c r="FB12" s="567"/>
      <c r="FC12" s="529">
        <f t="shared" si="19"/>
        <v>0</v>
      </c>
      <c r="FD12" s="529">
        <f t="shared" si="20"/>
        <v>0</v>
      </c>
      <c r="FE12" s="529">
        <f t="shared" si="21"/>
        <v>0</v>
      </c>
      <c r="FF12" s="567"/>
      <c r="FG12" s="565">
        <f>IF(BS12=0,0,IF(AC12&lt;&gt;"Д/О",IF(BS12=0,6189.23,IF(BS12=1,6189.23,IF(BS12=2,6189.23,0))),0))</f>
        <v>0</v>
      </c>
      <c r="FH12" s="566"/>
      <c r="FI12" s="566"/>
      <c r="FJ12" s="346"/>
      <c r="FK12" s="566"/>
      <c r="FL12" s="346"/>
      <c r="FM12" s="566"/>
      <c r="FN12" s="346"/>
      <c r="FO12" s="346"/>
      <c r="FP12" s="1022"/>
      <c r="FQ12" s="570"/>
      <c r="FR12" s="570"/>
      <c r="FS12" s="254"/>
      <c r="FT12" s="254"/>
      <c r="FU12" s="254"/>
      <c r="FV12" s="254"/>
      <c r="FW12" s="254"/>
      <c r="FX12" s="254"/>
      <c r="FY12" s="254"/>
      <c r="FZ12" s="254"/>
      <c r="GA12" s="254"/>
      <c r="GB12" s="254"/>
      <c r="GC12" s="254"/>
    </row>
    <row r="13" spans="1:16363" s="311" customFormat="1" ht="79.55" customHeight="1" thickBot="1" x14ac:dyDescent="0.35">
      <c r="A13" s="356">
        <f ca="1">(DATEDIF($FR$1,TODAY(),"y"))+DQ13</f>
        <v>24</v>
      </c>
      <c r="B13" s="354">
        <f ca="1">(DATEDIF($FR$1,TODAY(),"ym"))+DR13</f>
        <v>11</v>
      </c>
      <c r="C13" s="354">
        <f ca="1">(DATEDIF($FR$1,TODAY(),"md"))+DS13</f>
        <v>28</v>
      </c>
      <c r="D13" s="354">
        <f ca="1">IF(C13&gt;30,B13+1,B13)</f>
        <v>11</v>
      </c>
      <c r="E13" s="939"/>
      <c r="F13" s="354"/>
      <c r="G13" s="366"/>
      <c r="H13" s="366"/>
      <c r="I13" s="327">
        <v>70</v>
      </c>
      <c r="J13" s="357">
        <v>44837</v>
      </c>
      <c r="K13" s="366" t="s">
        <v>842</v>
      </c>
      <c r="L13" s="356">
        <v>375</v>
      </c>
      <c r="M13" s="438">
        <f>J13</f>
        <v>44837</v>
      </c>
      <c r="N13" s="354" t="s">
        <v>1984</v>
      </c>
      <c r="O13" s="354" t="s">
        <v>1236</v>
      </c>
      <c r="P13" s="354" t="s">
        <v>1981</v>
      </c>
      <c r="Q13" s="354" t="s">
        <v>943</v>
      </c>
      <c r="R13" s="354" t="str">
        <f>CONCATENATE(LEFT(V13,1),".",LEFT(W13,1),". ",U13)</f>
        <v>Т.Г. Закрайнова</v>
      </c>
      <c r="S13" s="974" t="str">
        <f>U13</f>
        <v>Закрайнова</v>
      </c>
      <c r="T13" s="975" t="str">
        <f t="shared" si="0"/>
        <v>Закрайнова Тамара Геннадьевна</v>
      </c>
      <c r="U13" s="354" t="s">
        <v>1982</v>
      </c>
      <c r="V13" s="354" t="s">
        <v>58</v>
      </c>
      <c r="W13" s="354" t="s">
        <v>62</v>
      </c>
      <c r="X13" s="354">
        <v>101</v>
      </c>
      <c r="Y13" s="354">
        <v>729</v>
      </c>
      <c r="Z13" s="354" t="s">
        <v>1684</v>
      </c>
      <c r="AA13" s="357" t="s">
        <v>1374</v>
      </c>
      <c r="AB13" s="354">
        <v>7</v>
      </c>
      <c r="AC13" s="354" t="s">
        <v>532</v>
      </c>
      <c r="AD13" s="354">
        <f>AB13-18</f>
        <v>-11</v>
      </c>
      <c r="AE13" s="354">
        <f>AB13</f>
        <v>7</v>
      </c>
      <c r="AF13" s="366">
        <f>AB13/18</f>
        <v>0.3888888888888889</v>
      </c>
      <c r="AG13" s="590">
        <f>SUM(AE13:AE15)</f>
        <v>17</v>
      </c>
      <c r="AH13" s="591">
        <f>SUM(AF13:AF15)</f>
        <v>0.78888888888888897</v>
      </c>
      <c r="AI13" s="355">
        <v>11</v>
      </c>
      <c r="AJ13" s="355">
        <f t="shared" si="1"/>
        <v>-4</v>
      </c>
      <c r="AK13" s="355"/>
      <c r="AL13" s="355"/>
      <c r="AM13" s="354"/>
      <c r="AN13" s="354" t="s">
        <v>1341</v>
      </c>
      <c r="AO13" s="356" t="s">
        <v>1629</v>
      </c>
      <c r="AP13" s="978">
        <v>28018</v>
      </c>
      <c r="AQ13" s="354">
        <f ca="1">DATEDIF(AP13,TODAY(),"y")</f>
        <v>47</v>
      </c>
      <c r="AR13" s="354" t="s">
        <v>1036</v>
      </c>
      <c r="AS13" s="354" t="s">
        <v>1015</v>
      </c>
      <c r="AT13" s="354">
        <v>3217</v>
      </c>
      <c r="AU13" s="355" t="s">
        <v>1956</v>
      </c>
      <c r="AV13" s="356" t="str">
        <f>CONCATENATE(AT13,AU13)</f>
        <v>3217979199</v>
      </c>
      <c r="AW13" s="356" t="s">
        <v>786</v>
      </c>
      <c r="AX13" s="357">
        <v>43025</v>
      </c>
      <c r="AY13" s="357" t="s">
        <v>721</v>
      </c>
      <c r="AZ13" s="1024">
        <v>650003</v>
      </c>
      <c r="BA13" s="356" t="s">
        <v>1957</v>
      </c>
      <c r="BB13" s="356" t="s">
        <v>1628</v>
      </c>
      <c r="BC13" s="357">
        <v>42875</v>
      </c>
      <c r="BD13" s="357" t="s">
        <v>479</v>
      </c>
      <c r="BE13" s="975" t="s">
        <v>1964</v>
      </c>
      <c r="BF13" s="354" t="s">
        <v>1968</v>
      </c>
      <c r="BG13" s="355" t="s">
        <v>1972</v>
      </c>
      <c r="BH13" s="357"/>
      <c r="BI13" s="355"/>
      <c r="BJ13" s="355" t="s">
        <v>595</v>
      </c>
      <c r="BK13" s="355" t="s">
        <v>339</v>
      </c>
      <c r="BL13" s="355">
        <f>IF(BK13="ВО",1,2)</f>
        <v>1</v>
      </c>
      <c r="BM13" s="355" t="s">
        <v>1673</v>
      </c>
      <c r="BN13" s="354" t="s">
        <v>340</v>
      </c>
      <c r="BO13" s="357" t="s">
        <v>568</v>
      </c>
      <c r="BP13" s="356"/>
      <c r="BQ13" s="356" t="s">
        <v>1651</v>
      </c>
      <c r="BR13" s="356">
        <v>35972</v>
      </c>
      <c r="BS13" s="356">
        <f ca="1">DATEDIF(BR13,TODAY(),"y")</f>
        <v>25</v>
      </c>
      <c r="BT13" s="354"/>
      <c r="BU13" s="354" t="s">
        <v>1002</v>
      </c>
      <c r="BV13" s="354" t="s">
        <v>1008</v>
      </c>
      <c r="BW13" s="357">
        <v>44767</v>
      </c>
      <c r="BX13" s="357">
        <v>44861</v>
      </c>
      <c r="BY13" s="355">
        <v>141205</v>
      </c>
      <c r="BZ13" s="354">
        <v>580</v>
      </c>
      <c r="CA13" s="354"/>
      <c r="CB13" s="354"/>
      <c r="CC13" s="357"/>
      <c r="CD13" s="354"/>
      <c r="CE13" s="354"/>
      <c r="CF13" s="354"/>
      <c r="CG13" s="354"/>
      <c r="CH13" s="354"/>
      <c r="CI13" s="355"/>
      <c r="CJ13" s="355"/>
      <c r="CK13" s="355" t="s">
        <v>31</v>
      </c>
      <c r="CL13" s="354">
        <v>45133</v>
      </c>
      <c r="CM13" s="1028">
        <v>2551</v>
      </c>
      <c r="CN13" s="354">
        <v>26</v>
      </c>
      <c r="CO13" s="354">
        <v>7</v>
      </c>
      <c r="CP13" s="354">
        <v>2023</v>
      </c>
      <c r="CQ13" s="354">
        <f ca="1">DATEDIF(CL13,TODAY(),"y")</f>
        <v>0</v>
      </c>
      <c r="CR13" s="354">
        <f t="shared" si="2"/>
        <v>4</v>
      </c>
      <c r="CS13" s="354"/>
      <c r="CT13" s="354"/>
      <c r="CU13" s="354"/>
      <c r="CV13" s="354"/>
      <c r="CW13" s="354">
        <v>1</v>
      </c>
      <c r="CX13" s="354" t="s">
        <v>1980</v>
      </c>
      <c r="CY13" s="354" t="s">
        <v>1538</v>
      </c>
      <c r="CZ13" s="365">
        <v>36679</v>
      </c>
      <c r="DA13" s="365">
        <f ca="1">IF(CZ13="","",DATEDIF(CZ13,TODAY(),"y"))</f>
        <v>23</v>
      </c>
      <c r="DB13" s="365" t="s">
        <v>517</v>
      </c>
      <c r="DC13" s="365"/>
      <c r="DD13" s="365"/>
      <c r="DE13" s="365"/>
      <c r="DF13" s="354" t="s">
        <v>181</v>
      </c>
      <c r="DG13" s="354" t="s">
        <v>177</v>
      </c>
      <c r="DH13" s="354" t="s">
        <v>1603</v>
      </c>
      <c r="DI13" s="354" t="s">
        <v>1472</v>
      </c>
      <c r="DJ13" s="354">
        <v>44837</v>
      </c>
      <c r="DK13" s="365"/>
      <c r="DL13" s="365"/>
      <c r="DM13" s="365"/>
      <c r="DN13" s="366"/>
      <c r="DO13" s="686"/>
      <c r="DP13" s="366"/>
      <c r="DQ13" s="311">
        <v>23</v>
      </c>
      <c r="DR13" s="311">
        <v>6</v>
      </c>
      <c r="DS13" s="311">
        <v>20</v>
      </c>
      <c r="DT13" s="319">
        <v>2</v>
      </c>
      <c r="DU13" s="319">
        <v>8</v>
      </c>
      <c r="DV13" s="319">
        <v>27</v>
      </c>
      <c r="DW13" s="320">
        <f ca="1">IF(D13&gt;=12,A13+1,A13)</f>
        <v>24</v>
      </c>
      <c r="DX13" s="320">
        <f ca="1">IF(D13&gt;=12,(12-D13)*-1,D13)</f>
        <v>11</v>
      </c>
      <c r="DY13" s="320">
        <f ca="1">IF(C13&gt;30,C13-30,C13)</f>
        <v>28</v>
      </c>
      <c r="DZ13" s="553"/>
      <c r="EA13" s="592"/>
      <c r="EB13" s="592"/>
      <c r="EC13" s="592" t="str">
        <f ca="1">DATEDIF(DJ13,TODAY(),"y")&amp;"г. "&amp;DATEDIF(DJ13,TODAY(),"ym")&amp;"мес. "&amp;DATEDIF(DJ13,TODAY(),"md")&amp;"дн."</f>
        <v>1г. 1мес. 6дн.</v>
      </c>
      <c r="ED13" s="592" t="str">
        <f ca="1">DATEDIF(J13,TODAY(),"y")&amp;"г. "&amp;DATEDIF(J13,TODAY(),"ym")&amp;"мес. "&amp;DATEDIF(J13,TODAY(),"md")&amp;"дн."</f>
        <v>1г. 1мес. 6дн.</v>
      </c>
      <c r="EE13" s="592"/>
      <c r="EF13" s="593"/>
      <c r="EG13" s="593"/>
      <c r="EH13" s="593"/>
      <c r="EI13" s="592"/>
      <c r="EJ13" s="592"/>
      <c r="EK13" s="959">
        <v>13196</v>
      </c>
      <c r="EL13" s="593">
        <f>IF(AC13="ч",AB13,IF(AC13="(ч)",AB13,0))</f>
        <v>7</v>
      </c>
      <c r="EM13" s="593">
        <f>IF(AC13="ст",AB13,IF(AC13="(ст)",AB13,0))</f>
        <v>0</v>
      </c>
      <c r="EN13" s="593">
        <f t="shared" si="5"/>
        <v>0.2</v>
      </c>
      <c r="EO13" s="592">
        <f>IF(CI13&gt;0,0.1,0)</f>
        <v>0</v>
      </c>
      <c r="EP13" s="592"/>
      <c r="EQ13" s="592"/>
      <c r="ER13" s="594">
        <f>IF(AB13&gt;=0,IF(AA13="повар",12,IF(AA13="уборщик служебных помещений",12,IF(AA13="кухонный рабочий",12,IF(AA13="рабочий по КОРЗ",12,IF(AA13="заведующий производством (шеф-повар)",12,0))))))</f>
        <v>0</v>
      </c>
      <c r="ES13" s="592">
        <f>IF(AB13&gt;=0,IF(AA13="сторож",40,0))</f>
        <v>0</v>
      </c>
      <c r="ET13" s="595">
        <f>IF(AA13&gt;=0,IF(AB13&gt;0,IF(AA13="учитель (обучение на дому)",0,IF(AA13="учитель","500",0)),0),0)</f>
        <v>0</v>
      </c>
      <c r="EU13" s="593">
        <v>200</v>
      </c>
      <c r="EV13" s="953"/>
      <c r="EW13" s="966">
        <f>IF(AB13&gt;0,EK13*(1+EO13+EN13),0)</f>
        <v>15835.199999999999</v>
      </c>
      <c r="EX13" s="686">
        <f t="shared" si="3"/>
        <v>6158.1333333333332</v>
      </c>
      <c r="EY13" s="354"/>
      <c r="EZ13" s="354"/>
      <c r="FA13" s="354">
        <f>EW13*ER13</f>
        <v>0</v>
      </c>
      <c r="FB13" s="354"/>
      <c r="FC13" s="354">
        <f t="shared" ref="FC13:FE15" si="25">ET13</f>
        <v>0</v>
      </c>
      <c r="FD13" s="593">
        <f t="shared" si="25"/>
        <v>200</v>
      </c>
      <c r="FE13" s="354">
        <f t="shared" si="25"/>
        <v>0</v>
      </c>
      <c r="FF13" s="354">
        <f>IF(AL13=0,0,8000)</f>
        <v>0</v>
      </c>
      <c r="FG13" s="354" t="str">
        <f ca="1">IF(BS13&lt;3,6189.23,"")</f>
        <v/>
      </c>
      <c r="FH13" s="354"/>
      <c r="FI13" s="354"/>
      <c r="FJ13" s="366"/>
      <c r="FK13" s="354"/>
      <c r="FL13" s="369">
        <f ca="1">SUM(FA13:FK15)+EX13+EX14+EX15</f>
        <v>12692.213333333333</v>
      </c>
      <c r="FM13" s="957">
        <f ca="1">IF((($FQ$1/18)*AF14-FL13)&lt;0,0,($FQ$1/18)*AF14-FL13)</f>
        <v>0</v>
      </c>
      <c r="FN13" s="369">
        <f ca="1">FM13+FL13</f>
        <v>12692.213333333333</v>
      </c>
      <c r="FO13" s="956">
        <f ca="1">FN13*1.3</f>
        <v>16499.877333333334</v>
      </c>
      <c r="FP13" s="986">
        <f ca="1">FO13-(FO13*13/100)</f>
        <v>14354.89328</v>
      </c>
      <c r="FQ13" s="573">
        <v>44440</v>
      </c>
      <c r="FR13" s="573">
        <v>43843</v>
      </c>
      <c r="FS13" s="354"/>
      <c r="FT13" s="354"/>
      <c r="FU13" s="354"/>
      <c r="FV13" s="354"/>
      <c r="FW13" s="354"/>
      <c r="FX13" s="354"/>
      <c r="FY13" s="354"/>
      <c r="FZ13" s="354"/>
      <c r="GA13" s="354"/>
      <c r="GB13" s="354"/>
      <c r="GC13" s="354"/>
      <c r="GD13" s="354"/>
      <c r="GE13" s="354"/>
      <c r="GF13" s="354"/>
      <c r="GG13" s="354"/>
      <c r="GH13" s="354"/>
      <c r="GI13" s="354"/>
      <c r="GJ13" s="354"/>
      <c r="GK13" s="354"/>
      <c r="GL13" s="354"/>
      <c r="GM13" s="354"/>
      <c r="GN13" s="354"/>
      <c r="GO13" s="354"/>
      <c r="GP13" s="354"/>
      <c r="GQ13" s="354"/>
      <c r="GR13" s="354"/>
      <c r="GS13" s="354"/>
      <c r="GT13" s="354"/>
      <c r="GU13" s="354"/>
      <c r="GV13" s="354"/>
      <c r="GW13" s="354"/>
      <c r="GX13" s="354"/>
      <c r="GY13" s="354"/>
      <c r="GZ13" s="354"/>
      <c r="HA13" s="354"/>
      <c r="HB13" s="354"/>
      <c r="HC13" s="354"/>
      <c r="HD13" s="354"/>
      <c r="HE13" s="354"/>
      <c r="HF13" s="354"/>
      <c r="HG13" s="354"/>
      <c r="HH13" s="354"/>
      <c r="HI13" s="354"/>
      <c r="HJ13" s="354"/>
      <c r="HK13" s="354"/>
      <c r="HL13" s="354"/>
      <c r="HM13" s="354"/>
      <c r="HN13" s="354"/>
      <c r="HO13" s="354"/>
      <c r="HP13" s="354"/>
      <c r="HQ13" s="354"/>
      <c r="HR13" s="354"/>
      <c r="HS13" s="354"/>
      <c r="HT13" s="354"/>
      <c r="HU13" s="354"/>
      <c r="HV13" s="354"/>
      <c r="HW13" s="354"/>
      <c r="HX13" s="354"/>
      <c r="HY13" s="354"/>
      <c r="HZ13" s="354"/>
      <c r="IA13" s="354"/>
      <c r="IB13" s="354"/>
      <c r="IC13" s="354"/>
      <c r="ID13" s="354"/>
      <c r="IE13" s="354"/>
      <c r="IF13" s="354"/>
      <c r="IG13" s="354"/>
      <c r="IH13" s="354"/>
      <c r="II13" s="354"/>
      <c r="IJ13" s="354"/>
      <c r="IK13" s="354"/>
      <c r="IL13" s="354"/>
      <c r="IM13" s="354"/>
      <c r="IN13" s="354"/>
      <c r="IO13" s="354"/>
      <c r="IP13" s="354"/>
      <c r="IQ13" s="354"/>
      <c r="IR13" s="354"/>
      <c r="IS13" s="354"/>
      <c r="IT13" s="354"/>
      <c r="IU13" s="354"/>
      <c r="IV13" s="354"/>
      <c r="IW13" s="354"/>
      <c r="IX13" s="354"/>
      <c r="IY13" s="354"/>
      <c r="IZ13" s="354"/>
      <c r="JA13" s="354"/>
      <c r="JB13" s="354"/>
      <c r="JC13" s="354"/>
      <c r="JD13" s="354"/>
      <c r="JE13" s="354"/>
      <c r="JF13" s="354"/>
      <c r="JG13" s="354"/>
      <c r="JH13" s="354"/>
      <c r="JI13" s="354"/>
      <c r="JJ13" s="354"/>
      <c r="JK13" s="354"/>
      <c r="JL13" s="354"/>
      <c r="JM13" s="354"/>
      <c r="JN13" s="354"/>
      <c r="JO13" s="354"/>
      <c r="JP13" s="354"/>
      <c r="JQ13" s="354"/>
      <c r="JR13" s="354"/>
      <c r="JS13" s="354"/>
      <c r="JT13" s="354"/>
      <c r="JU13" s="354"/>
      <c r="JV13" s="354"/>
      <c r="JW13" s="354"/>
      <c r="JX13" s="354"/>
      <c r="JY13" s="354"/>
      <c r="JZ13" s="354"/>
      <c r="KA13" s="354"/>
      <c r="KB13" s="354"/>
      <c r="KC13" s="354"/>
      <c r="KD13" s="354"/>
      <c r="KE13" s="354"/>
      <c r="KF13" s="354"/>
      <c r="KG13" s="354"/>
      <c r="KH13" s="354"/>
      <c r="KI13" s="354"/>
      <c r="KJ13" s="354"/>
      <c r="KK13" s="354"/>
      <c r="KL13" s="354"/>
      <c r="KM13" s="354"/>
      <c r="KN13" s="354"/>
      <c r="KO13" s="354"/>
      <c r="KP13" s="354"/>
      <c r="KQ13" s="354"/>
      <c r="KR13" s="354"/>
      <c r="KS13" s="354"/>
      <c r="KT13" s="354"/>
      <c r="KU13" s="354"/>
      <c r="KV13" s="354"/>
      <c r="KW13" s="354"/>
      <c r="KX13" s="354"/>
      <c r="KY13" s="354"/>
      <c r="KZ13" s="354"/>
      <c r="LA13" s="354"/>
      <c r="LB13" s="354"/>
      <c r="LC13" s="354"/>
      <c r="LD13" s="354"/>
      <c r="LE13" s="354"/>
      <c r="LF13" s="354"/>
      <c r="LG13" s="354"/>
      <c r="LH13" s="354"/>
      <c r="LI13" s="354"/>
      <c r="LJ13" s="354"/>
      <c r="LK13" s="354"/>
      <c r="LL13" s="354"/>
      <c r="LM13" s="354"/>
      <c r="LN13" s="354"/>
      <c r="LO13" s="354"/>
      <c r="LP13" s="354"/>
      <c r="LQ13" s="354"/>
      <c r="LR13" s="354"/>
      <c r="LS13" s="354"/>
      <c r="LT13" s="354"/>
      <c r="LU13" s="354"/>
      <c r="LV13" s="354"/>
      <c r="LW13" s="354"/>
      <c r="LX13" s="354"/>
      <c r="LY13" s="354"/>
      <c r="LZ13" s="354"/>
      <c r="MA13" s="354"/>
      <c r="MB13" s="354"/>
      <c r="MC13" s="354"/>
      <c r="MD13" s="354"/>
      <c r="ME13" s="354"/>
      <c r="MF13" s="354"/>
      <c r="MG13" s="354"/>
      <c r="MH13" s="354"/>
      <c r="MI13" s="354"/>
      <c r="MJ13" s="354"/>
      <c r="MK13" s="354"/>
      <c r="ML13" s="354"/>
      <c r="MM13" s="354"/>
      <c r="MN13" s="354"/>
      <c r="MO13" s="354"/>
      <c r="MP13" s="354"/>
      <c r="MQ13" s="354"/>
      <c r="MR13" s="354"/>
      <c r="MS13" s="354"/>
      <c r="MT13" s="354"/>
      <c r="MU13" s="354"/>
      <c r="MV13" s="354"/>
      <c r="MW13" s="354"/>
      <c r="MX13" s="354"/>
      <c r="MY13" s="354"/>
      <c r="MZ13" s="354"/>
      <c r="NA13" s="354"/>
      <c r="NB13" s="354"/>
      <c r="NC13" s="354"/>
      <c r="ND13" s="354"/>
      <c r="NE13" s="354"/>
      <c r="NF13" s="354"/>
      <c r="NG13" s="354"/>
      <c r="NH13" s="354"/>
      <c r="NI13" s="354"/>
      <c r="NJ13" s="354"/>
      <c r="NK13" s="354"/>
      <c r="NL13" s="354"/>
      <c r="NM13" s="354"/>
      <c r="NN13" s="354"/>
      <c r="NO13" s="354"/>
      <c r="NP13" s="354"/>
      <c r="NQ13" s="354"/>
      <c r="NR13" s="354"/>
      <c r="NS13" s="354"/>
      <c r="NT13" s="354"/>
      <c r="NU13" s="354"/>
      <c r="NV13" s="354"/>
      <c r="NW13" s="354"/>
      <c r="NX13" s="354"/>
      <c r="NY13" s="354"/>
      <c r="NZ13" s="354"/>
      <c r="OA13" s="354"/>
      <c r="OB13" s="354"/>
      <c r="OC13" s="354"/>
      <c r="OD13" s="354"/>
      <c r="OE13" s="354"/>
      <c r="OF13" s="354"/>
      <c r="OG13" s="354"/>
      <c r="OH13" s="354"/>
      <c r="OI13" s="354"/>
      <c r="OJ13" s="354"/>
      <c r="OK13" s="354"/>
      <c r="OL13" s="354"/>
      <c r="OM13" s="354"/>
      <c r="ON13" s="354"/>
      <c r="OO13" s="354"/>
      <c r="OP13" s="354"/>
      <c r="OQ13" s="354"/>
      <c r="OR13" s="354"/>
      <c r="OS13" s="354"/>
      <c r="OT13" s="354"/>
      <c r="OU13" s="354"/>
      <c r="OV13" s="354"/>
      <c r="OW13" s="354"/>
      <c r="OX13" s="354"/>
      <c r="OY13" s="354"/>
      <c r="OZ13" s="354"/>
      <c r="PA13" s="354"/>
      <c r="PB13" s="354"/>
      <c r="PC13" s="354"/>
      <c r="PD13" s="354"/>
      <c r="PE13" s="354"/>
      <c r="PF13" s="354"/>
      <c r="PG13" s="354"/>
      <c r="PH13" s="354"/>
      <c r="PI13" s="354"/>
      <c r="PJ13" s="354"/>
      <c r="PK13" s="354"/>
      <c r="PL13" s="354"/>
      <c r="PM13" s="354"/>
      <c r="PN13" s="354"/>
      <c r="PO13" s="354"/>
      <c r="PP13" s="354"/>
      <c r="PQ13" s="354"/>
      <c r="PR13" s="354"/>
      <c r="PS13" s="354"/>
      <c r="PT13" s="354"/>
      <c r="PU13" s="354"/>
      <c r="PV13" s="354"/>
      <c r="PW13" s="354"/>
      <c r="PX13" s="354"/>
      <c r="PY13" s="354"/>
      <c r="PZ13" s="354"/>
      <c r="QA13" s="354"/>
      <c r="QB13" s="354"/>
      <c r="QC13" s="354"/>
      <c r="QD13" s="354"/>
      <c r="QE13" s="354"/>
      <c r="QF13" s="354"/>
      <c r="QG13" s="354"/>
      <c r="QH13" s="354"/>
      <c r="QI13" s="354"/>
      <c r="QJ13" s="354"/>
      <c r="QK13" s="354"/>
      <c r="QL13" s="354"/>
      <c r="QM13" s="354"/>
      <c r="QN13" s="354"/>
      <c r="QO13" s="354"/>
      <c r="QP13" s="354"/>
      <c r="QQ13" s="354"/>
      <c r="QR13" s="354"/>
      <c r="QS13" s="354"/>
      <c r="QT13" s="354"/>
      <c r="QU13" s="354"/>
      <c r="QV13" s="354"/>
      <c r="QW13" s="354"/>
      <c r="QX13" s="354"/>
      <c r="QY13" s="354"/>
      <c r="QZ13" s="354"/>
      <c r="RA13" s="354"/>
      <c r="RB13" s="354"/>
      <c r="RC13" s="354"/>
      <c r="RD13" s="354"/>
      <c r="RE13" s="354"/>
      <c r="RF13" s="354"/>
      <c r="RG13" s="354"/>
      <c r="RH13" s="354"/>
      <c r="RI13" s="354"/>
      <c r="RJ13" s="354"/>
      <c r="RK13" s="354"/>
      <c r="RL13" s="354"/>
      <c r="RM13" s="354"/>
      <c r="RN13" s="354"/>
      <c r="RO13" s="354"/>
      <c r="RP13" s="354"/>
      <c r="RQ13" s="354"/>
      <c r="RR13" s="354"/>
      <c r="RS13" s="354"/>
      <c r="RT13" s="354"/>
      <c r="RU13" s="354"/>
      <c r="RV13" s="354"/>
      <c r="RW13" s="354"/>
      <c r="RX13" s="354"/>
      <c r="RY13" s="354"/>
      <c r="RZ13" s="354"/>
      <c r="SA13" s="354"/>
      <c r="SB13" s="354"/>
      <c r="SC13" s="354"/>
      <c r="SD13" s="354"/>
      <c r="SE13" s="354"/>
      <c r="SF13" s="354"/>
      <c r="SG13" s="354"/>
      <c r="SH13" s="354"/>
      <c r="SI13" s="354"/>
      <c r="SJ13" s="354"/>
      <c r="SK13" s="354"/>
      <c r="SL13" s="354"/>
      <c r="SM13" s="354"/>
      <c r="SN13" s="354"/>
      <c r="SO13" s="354"/>
      <c r="SP13" s="354"/>
      <c r="SQ13" s="354"/>
      <c r="SR13" s="354"/>
      <c r="SS13" s="354"/>
      <c r="ST13" s="354"/>
      <c r="SU13" s="354"/>
      <c r="SV13" s="354"/>
      <c r="SW13" s="354"/>
      <c r="SX13" s="354"/>
      <c r="SY13" s="354"/>
      <c r="SZ13" s="354"/>
      <c r="TA13" s="354"/>
      <c r="TB13" s="354"/>
      <c r="TC13" s="354"/>
      <c r="TD13" s="354"/>
      <c r="TE13" s="354"/>
      <c r="TF13" s="354"/>
      <c r="TG13" s="354"/>
      <c r="TH13" s="354"/>
      <c r="TI13" s="354"/>
      <c r="TJ13" s="354"/>
      <c r="TK13" s="354"/>
      <c r="TL13" s="354"/>
      <c r="TM13" s="354"/>
      <c r="TN13" s="354"/>
      <c r="TO13" s="354"/>
      <c r="TP13" s="354"/>
      <c r="TQ13" s="354"/>
      <c r="TR13" s="354"/>
      <c r="TS13" s="354"/>
      <c r="TT13" s="354"/>
      <c r="TU13" s="354"/>
      <c r="TV13" s="354"/>
      <c r="TW13" s="354"/>
      <c r="TX13" s="354"/>
      <c r="TY13" s="354"/>
      <c r="TZ13" s="354"/>
      <c r="UA13" s="354"/>
      <c r="UB13" s="354"/>
      <c r="UC13" s="354"/>
      <c r="UD13" s="354"/>
      <c r="UE13" s="354"/>
      <c r="UF13" s="354"/>
      <c r="UG13" s="354"/>
      <c r="UH13" s="354"/>
      <c r="UI13" s="354"/>
      <c r="UJ13" s="354"/>
      <c r="UK13" s="354"/>
      <c r="UL13" s="354"/>
      <c r="UM13" s="354"/>
      <c r="UN13" s="354"/>
      <c r="UO13" s="354"/>
      <c r="UP13" s="354"/>
      <c r="UQ13" s="354"/>
      <c r="UR13" s="354"/>
      <c r="US13" s="354"/>
      <c r="UT13" s="354"/>
      <c r="UU13" s="354"/>
      <c r="UV13" s="354"/>
      <c r="UW13" s="354"/>
      <c r="UX13" s="354"/>
      <c r="UY13" s="354"/>
      <c r="UZ13" s="354"/>
      <c r="VA13" s="354"/>
      <c r="VB13" s="354"/>
      <c r="VC13" s="354"/>
      <c r="VD13" s="354"/>
      <c r="VE13" s="354"/>
      <c r="VF13" s="354"/>
      <c r="VG13" s="354"/>
      <c r="VH13" s="354"/>
      <c r="VI13" s="354"/>
      <c r="VJ13" s="354"/>
      <c r="VK13" s="354"/>
      <c r="VL13" s="354"/>
      <c r="VM13" s="354"/>
      <c r="VN13" s="354"/>
      <c r="VO13" s="354"/>
      <c r="VP13" s="354"/>
      <c r="VQ13" s="354"/>
      <c r="VR13" s="354"/>
      <c r="VS13" s="354"/>
      <c r="VT13" s="354"/>
      <c r="VU13" s="354"/>
      <c r="VV13" s="354"/>
      <c r="VW13" s="354"/>
      <c r="VX13" s="354"/>
      <c r="VY13" s="354"/>
      <c r="VZ13" s="354"/>
      <c r="WA13" s="354"/>
      <c r="WB13" s="354"/>
      <c r="WC13" s="354"/>
      <c r="WD13" s="354"/>
      <c r="WE13" s="354"/>
      <c r="WF13" s="354"/>
      <c r="WG13" s="354"/>
      <c r="WH13" s="354"/>
      <c r="WI13" s="354"/>
      <c r="WJ13" s="354"/>
      <c r="WK13" s="354"/>
      <c r="WL13" s="354"/>
      <c r="WM13" s="354"/>
      <c r="WN13" s="354"/>
      <c r="WO13" s="354"/>
      <c r="WP13" s="354"/>
      <c r="WQ13" s="354"/>
      <c r="WR13" s="354"/>
      <c r="WS13" s="354"/>
      <c r="WT13" s="354"/>
      <c r="WU13" s="354"/>
      <c r="WV13" s="354"/>
      <c r="WW13" s="354"/>
      <c r="WX13" s="354"/>
      <c r="WY13" s="354"/>
      <c r="WZ13" s="354"/>
      <c r="XA13" s="354"/>
      <c r="XB13" s="354"/>
      <c r="XC13" s="354"/>
      <c r="XD13" s="354"/>
      <c r="XE13" s="354"/>
      <c r="XF13" s="354"/>
      <c r="XG13" s="354"/>
      <c r="XH13" s="354"/>
      <c r="XI13" s="354"/>
      <c r="XJ13" s="354"/>
      <c r="XK13" s="354"/>
      <c r="XL13" s="354"/>
      <c r="XM13" s="354"/>
      <c r="XN13" s="354"/>
      <c r="XO13" s="354"/>
      <c r="XP13" s="354"/>
      <c r="XQ13" s="354"/>
      <c r="XR13" s="354"/>
      <c r="XS13" s="354"/>
      <c r="XT13" s="354"/>
      <c r="XU13" s="354"/>
      <c r="XV13" s="354"/>
      <c r="XW13" s="354"/>
      <c r="XX13" s="354"/>
      <c r="XY13" s="354"/>
      <c r="XZ13" s="354"/>
      <c r="YA13" s="354"/>
      <c r="YB13" s="354"/>
      <c r="YC13" s="354"/>
      <c r="YD13" s="354"/>
      <c r="YE13" s="354"/>
      <c r="YF13" s="354"/>
      <c r="YG13" s="354"/>
      <c r="YH13" s="354"/>
      <c r="YI13" s="354"/>
      <c r="YJ13" s="354"/>
      <c r="YK13" s="354"/>
      <c r="YL13" s="354"/>
      <c r="YM13" s="354"/>
      <c r="YN13" s="354"/>
      <c r="YO13" s="354"/>
      <c r="YP13" s="354"/>
      <c r="YQ13" s="354"/>
      <c r="YR13" s="354"/>
      <c r="YS13" s="354"/>
      <c r="YT13" s="354"/>
      <c r="YU13" s="354"/>
      <c r="YV13" s="354"/>
      <c r="YW13" s="354"/>
      <c r="YX13" s="354"/>
      <c r="YY13" s="354"/>
      <c r="YZ13" s="354"/>
      <c r="ZA13" s="354"/>
      <c r="ZB13" s="354"/>
      <c r="ZC13" s="354"/>
      <c r="ZD13" s="354"/>
      <c r="ZE13" s="354"/>
      <c r="ZF13" s="354"/>
      <c r="ZG13" s="354"/>
      <c r="ZH13" s="354"/>
      <c r="ZI13" s="354"/>
      <c r="ZJ13" s="354"/>
      <c r="ZK13" s="354"/>
      <c r="ZL13" s="354"/>
      <c r="ZM13" s="354"/>
      <c r="ZN13" s="354"/>
      <c r="ZO13" s="354"/>
      <c r="ZP13" s="354"/>
      <c r="ZQ13" s="354"/>
      <c r="ZR13" s="354"/>
      <c r="ZS13" s="354"/>
      <c r="ZT13" s="354"/>
      <c r="ZU13" s="354"/>
      <c r="ZV13" s="354"/>
      <c r="ZW13" s="354"/>
      <c r="ZX13" s="354"/>
      <c r="ZY13" s="354"/>
      <c r="ZZ13" s="354"/>
      <c r="AAA13" s="354"/>
      <c r="AAB13" s="354"/>
      <c r="AAC13" s="354"/>
      <c r="AAD13" s="354"/>
      <c r="AAE13" s="354"/>
      <c r="AAF13" s="354"/>
      <c r="AAG13" s="354"/>
      <c r="AAH13" s="354"/>
      <c r="AAI13" s="354"/>
      <c r="AAJ13" s="354"/>
      <c r="AAK13" s="354"/>
      <c r="AAL13" s="354"/>
      <c r="AAM13" s="354"/>
      <c r="AAN13" s="354"/>
      <c r="AAO13" s="354"/>
      <c r="AAP13" s="354"/>
      <c r="AAQ13" s="354"/>
      <c r="AAR13" s="354"/>
      <c r="AAS13" s="354"/>
      <c r="AAT13" s="354"/>
      <c r="AAU13" s="354"/>
      <c r="AAV13" s="354"/>
      <c r="AAW13" s="354"/>
      <c r="AAX13" s="354"/>
      <c r="AAY13" s="354"/>
      <c r="AAZ13" s="354"/>
      <c r="ABA13" s="354"/>
      <c r="ABB13" s="354"/>
      <c r="ABC13" s="354"/>
      <c r="ABD13" s="354"/>
      <c r="ABE13" s="354"/>
      <c r="ABF13" s="354"/>
      <c r="ABG13" s="354"/>
      <c r="ABH13" s="354"/>
      <c r="ABI13" s="354"/>
      <c r="ABJ13" s="354"/>
      <c r="ABK13" s="354"/>
      <c r="ABL13" s="354"/>
      <c r="ABM13" s="354"/>
      <c r="ABN13" s="354"/>
      <c r="ABO13" s="354"/>
      <c r="ABP13" s="354"/>
      <c r="ABQ13" s="354"/>
      <c r="ABR13" s="354"/>
      <c r="ABS13" s="354"/>
      <c r="ABT13" s="354"/>
      <c r="ABU13" s="354"/>
      <c r="ABV13" s="354"/>
      <c r="ABW13" s="354"/>
      <c r="ABX13" s="354"/>
      <c r="ABY13" s="354"/>
      <c r="ABZ13" s="354"/>
      <c r="ACA13" s="354"/>
      <c r="ACB13" s="354"/>
      <c r="ACC13" s="354"/>
      <c r="ACD13" s="354"/>
      <c r="ACE13" s="354"/>
      <c r="ACF13" s="354"/>
      <c r="ACG13" s="354"/>
      <c r="ACH13" s="354"/>
      <c r="ACI13" s="354"/>
      <c r="ACJ13" s="354"/>
      <c r="ACK13" s="354"/>
      <c r="ACL13" s="354"/>
      <c r="ACM13" s="354"/>
      <c r="ACN13" s="354"/>
      <c r="ACO13" s="354"/>
      <c r="ACP13" s="354"/>
      <c r="ACQ13" s="354"/>
      <c r="ACR13" s="354"/>
      <c r="ACS13" s="354"/>
      <c r="ACT13" s="354"/>
      <c r="ACU13" s="354"/>
      <c r="ACV13" s="354"/>
      <c r="ACW13" s="354"/>
      <c r="ACX13" s="354"/>
      <c r="ACY13" s="354"/>
      <c r="ACZ13" s="354"/>
      <c r="ADA13" s="354"/>
      <c r="ADB13" s="354"/>
      <c r="ADC13" s="354"/>
      <c r="ADD13" s="354"/>
      <c r="ADE13" s="354"/>
      <c r="ADF13" s="354"/>
      <c r="ADG13" s="354"/>
      <c r="ADH13" s="354"/>
      <c r="ADI13" s="354"/>
      <c r="ADJ13" s="354"/>
      <c r="ADK13" s="354"/>
      <c r="ADL13" s="354"/>
      <c r="ADM13" s="354"/>
      <c r="ADN13" s="354"/>
      <c r="ADO13" s="354"/>
      <c r="ADP13" s="354"/>
      <c r="ADQ13" s="354"/>
      <c r="ADR13" s="354"/>
      <c r="ADS13" s="354"/>
      <c r="ADT13" s="354"/>
      <c r="ADU13" s="354"/>
      <c r="ADV13" s="354"/>
      <c r="ADW13" s="354"/>
      <c r="ADX13" s="354"/>
      <c r="ADY13" s="354"/>
      <c r="ADZ13" s="354"/>
      <c r="AEA13" s="354"/>
      <c r="AEB13" s="354"/>
      <c r="AEC13" s="354"/>
      <c r="AED13" s="354"/>
      <c r="AEE13" s="354"/>
      <c r="AEF13" s="354"/>
      <c r="AEG13" s="354"/>
      <c r="AEH13" s="354"/>
      <c r="AEI13" s="354"/>
      <c r="AEJ13" s="354"/>
      <c r="AEK13" s="354"/>
      <c r="AEL13" s="354"/>
      <c r="AEM13" s="354"/>
      <c r="AEN13" s="354"/>
      <c r="AEO13" s="354"/>
      <c r="AEP13" s="354"/>
      <c r="AEQ13" s="354"/>
      <c r="AER13" s="354"/>
      <c r="AES13" s="354"/>
      <c r="AET13" s="354"/>
      <c r="AEU13" s="354"/>
      <c r="AEV13" s="354"/>
      <c r="AEW13" s="354"/>
      <c r="AEX13" s="354"/>
      <c r="AEY13" s="354"/>
      <c r="AEZ13" s="354"/>
      <c r="AFA13" s="354"/>
      <c r="AFB13" s="354"/>
      <c r="AFC13" s="354"/>
      <c r="AFD13" s="354"/>
      <c r="AFE13" s="354"/>
      <c r="AFF13" s="354"/>
      <c r="AFG13" s="354"/>
      <c r="AFH13" s="354"/>
      <c r="AFI13" s="354"/>
      <c r="AFJ13" s="354"/>
      <c r="AFK13" s="354"/>
      <c r="AFL13" s="354"/>
      <c r="AFM13" s="354"/>
      <c r="AFN13" s="354"/>
      <c r="AFO13" s="354"/>
      <c r="AFP13" s="354"/>
      <c r="AFQ13" s="354"/>
      <c r="AFR13" s="354"/>
      <c r="AFS13" s="354"/>
      <c r="AFT13" s="354"/>
      <c r="AFU13" s="354"/>
      <c r="AFV13" s="354"/>
      <c r="AFW13" s="354"/>
      <c r="AFX13" s="354"/>
      <c r="AFY13" s="354"/>
      <c r="AFZ13" s="354"/>
      <c r="AGA13" s="354"/>
      <c r="AGB13" s="354"/>
      <c r="AGC13" s="354"/>
      <c r="AGD13" s="354"/>
      <c r="AGE13" s="354"/>
      <c r="AGF13" s="354"/>
      <c r="AGG13" s="354"/>
      <c r="AGH13" s="354"/>
      <c r="AGI13" s="354"/>
      <c r="AGJ13" s="354"/>
      <c r="AGK13" s="354"/>
      <c r="AGL13" s="354"/>
      <c r="AGM13" s="354"/>
      <c r="AGN13" s="354"/>
      <c r="AGO13" s="354"/>
      <c r="AGP13" s="354"/>
      <c r="AGQ13" s="354"/>
      <c r="AGR13" s="354"/>
      <c r="AGS13" s="354"/>
      <c r="AGT13" s="354"/>
      <c r="AGU13" s="354"/>
      <c r="AGV13" s="354"/>
      <c r="AGW13" s="354"/>
      <c r="AGX13" s="354"/>
      <c r="AGY13" s="354"/>
      <c r="AGZ13" s="354"/>
      <c r="AHA13" s="354"/>
      <c r="AHB13" s="354"/>
      <c r="AHC13" s="354"/>
      <c r="AHD13" s="354"/>
      <c r="AHE13" s="354"/>
      <c r="AHF13" s="354"/>
      <c r="AHG13" s="354"/>
      <c r="AHH13" s="354"/>
      <c r="AHI13" s="354"/>
      <c r="AHJ13" s="354"/>
      <c r="AHK13" s="354"/>
      <c r="AHL13" s="354"/>
      <c r="AHM13" s="354"/>
      <c r="AHN13" s="354"/>
      <c r="AHO13" s="354"/>
      <c r="AHP13" s="354"/>
      <c r="AHQ13" s="354"/>
      <c r="AHR13" s="354"/>
      <c r="AHS13" s="354"/>
      <c r="AHT13" s="354"/>
      <c r="AHU13" s="354"/>
      <c r="AHV13" s="354"/>
      <c r="AHW13" s="354"/>
      <c r="AHX13" s="354"/>
      <c r="AHY13" s="354"/>
      <c r="AHZ13" s="354"/>
      <c r="AIA13" s="354"/>
      <c r="AIB13" s="354"/>
      <c r="AIC13" s="354"/>
      <c r="AID13" s="354"/>
      <c r="AIE13" s="354"/>
      <c r="AIF13" s="354"/>
      <c r="AIG13" s="354"/>
      <c r="AIH13" s="354"/>
      <c r="AII13" s="354"/>
      <c r="AIJ13" s="354"/>
      <c r="AIK13" s="354"/>
      <c r="AIL13" s="354"/>
      <c r="AIM13" s="354"/>
      <c r="AIN13" s="354"/>
      <c r="AIO13" s="354"/>
      <c r="AIP13" s="354"/>
      <c r="AIQ13" s="354"/>
      <c r="AIR13" s="354"/>
      <c r="AIS13" s="354"/>
      <c r="AIT13" s="354"/>
      <c r="AIU13" s="354"/>
      <c r="AIV13" s="354"/>
      <c r="AIW13" s="354"/>
      <c r="AIX13" s="354"/>
      <c r="AIY13" s="354"/>
      <c r="AIZ13" s="354"/>
      <c r="AJA13" s="354"/>
      <c r="AJB13" s="354"/>
      <c r="AJC13" s="354"/>
      <c r="AJD13" s="354"/>
      <c r="AJE13" s="354"/>
      <c r="AJF13" s="354"/>
      <c r="AJG13" s="354"/>
      <c r="AJH13" s="354"/>
      <c r="AJI13" s="354"/>
      <c r="AJJ13" s="354"/>
      <c r="AJK13" s="354"/>
      <c r="AJL13" s="354"/>
      <c r="AJM13" s="354"/>
      <c r="AJN13" s="354"/>
      <c r="AJO13" s="354"/>
      <c r="AJP13" s="354"/>
      <c r="AJQ13" s="354"/>
      <c r="AJR13" s="354"/>
      <c r="AJS13" s="354"/>
      <c r="AJT13" s="354"/>
      <c r="AJU13" s="354"/>
      <c r="AJV13" s="354"/>
      <c r="AJW13" s="354"/>
      <c r="AJX13" s="354"/>
      <c r="AJY13" s="354"/>
      <c r="AJZ13" s="354"/>
      <c r="AKA13" s="354"/>
      <c r="AKB13" s="354"/>
      <c r="AKC13" s="354"/>
      <c r="AKD13" s="354"/>
      <c r="AKE13" s="354"/>
      <c r="AKF13" s="354"/>
      <c r="AKG13" s="354"/>
      <c r="AKH13" s="354"/>
      <c r="AKI13" s="354"/>
      <c r="AKJ13" s="354"/>
      <c r="AKK13" s="354"/>
      <c r="AKL13" s="354"/>
      <c r="AKM13" s="354"/>
      <c r="AKN13" s="354"/>
      <c r="AKO13" s="354"/>
      <c r="AKP13" s="354"/>
      <c r="AKQ13" s="354"/>
      <c r="AKR13" s="354"/>
      <c r="AKS13" s="354"/>
      <c r="AKT13" s="354"/>
      <c r="AKU13" s="354"/>
      <c r="AKV13" s="354"/>
      <c r="AKW13" s="354"/>
      <c r="AKX13" s="354"/>
      <c r="AKY13" s="354"/>
      <c r="AKZ13" s="354"/>
      <c r="ALA13" s="354"/>
      <c r="ALB13" s="354"/>
      <c r="ALC13" s="354"/>
      <c r="ALD13" s="354"/>
      <c r="ALE13" s="354"/>
      <c r="ALF13" s="354"/>
      <c r="ALG13" s="354"/>
      <c r="ALH13" s="354"/>
      <c r="ALI13" s="354"/>
      <c r="ALJ13" s="354"/>
      <c r="ALK13" s="354"/>
      <c r="ALL13" s="354"/>
      <c r="ALM13" s="354"/>
      <c r="ALN13" s="354"/>
      <c r="ALO13" s="354"/>
      <c r="ALP13" s="354"/>
      <c r="ALQ13" s="354"/>
      <c r="ALR13" s="354"/>
      <c r="ALS13" s="354"/>
      <c r="ALT13" s="354"/>
      <c r="ALU13" s="354"/>
      <c r="ALV13" s="354"/>
      <c r="ALW13" s="354"/>
      <c r="ALX13" s="354"/>
      <c r="ALY13" s="354"/>
      <c r="ALZ13" s="354"/>
      <c r="AMA13" s="354"/>
      <c r="AMB13" s="354"/>
      <c r="AMC13" s="354"/>
      <c r="AMD13" s="354"/>
      <c r="AME13" s="354"/>
      <c r="AMF13" s="354"/>
      <c r="AMG13" s="354"/>
      <c r="AMH13" s="354"/>
      <c r="AMI13" s="354"/>
      <c r="AMJ13" s="354"/>
      <c r="AMK13" s="354"/>
      <c r="AML13" s="354"/>
      <c r="AMM13" s="354"/>
      <c r="AMN13" s="354"/>
      <c r="AMO13" s="354"/>
      <c r="AMP13" s="354"/>
      <c r="AMQ13" s="354"/>
      <c r="AMR13" s="354"/>
      <c r="AMS13" s="354"/>
      <c r="AMT13" s="354"/>
      <c r="AMU13" s="354"/>
      <c r="AMV13" s="354"/>
      <c r="AMW13" s="354"/>
      <c r="AMX13" s="354"/>
      <c r="AMY13" s="354"/>
      <c r="AMZ13" s="354"/>
      <c r="ANA13" s="354"/>
      <c r="ANB13" s="354"/>
      <c r="ANC13" s="354"/>
      <c r="AND13" s="354"/>
      <c r="ANE13" s="354"/>
      <c r="ANF13" s="354"/>
      <c r="ANG13" s="354"/>
      <c r="ANH13" s="354"/>
      <c r="ANI13" s="354"/>
      <c r="ANJ13" s="354"/>
      <c r="ANK13" s="354"/>
      <c r="ANL13" s="354"/>
      <c r="ANM13" s="354"/>
      <c r="ANN13" s="354"/>
      <c r="ANO13" s="354"/>
      <c r="ANP13" s="354"/>
      <c r="ANQ13" s="354"/>
      <c r="ANR13" s="354"/>
      <c r="ANS13" s="354"/>
      <c r="ANT13" s="354"/>
      <c r="ANU13" s="354"/>
      <c r="ANV13" s="354"/>
      <c r="ANW13" s="354"/>
      <c r="ANX13" s="354"/>
      <c r="ANY13" s="354"/>
      <c r="ANZ13" s="354"/>
      <c r="AOA13" s="354"/>
      <c r="AOB13" s="354"/>
      <c r="AOC13" s="354"/>
      <c r="AOD13" s="354"/>
      <c r="AOE13" s="354"/>
      <c r="AOF13" s="354"/>
      <c r="AOG13" s="354"/>
      <c r="AOH13" s="354"/>
      <c r="AOI13" s="354"/>
      <c r="AOJ13" s="354"/>
      <c r="AOK13" s="354"/>
      <c r="AOL13" s="354"/>
      <c r="AOM13" s="354"/>
      <c r="AON13" s="354"/>
      <c r="AOO13" s="354"/>
      <c r="AOP13" s="354"/>
      <c r="AOQ13" s="354"/>
      <c r="AOR13" s="354"/>
      <c r="AOS13" s="354"/>
      <c r="AOT13" s="354"/>
      <c r="AOU13" s="354"/>
      <c r="AOV13" s="354"/>
      <c r="AOW13" s="354"/>
      <c r="AOX13" s="354"/>
      <c r="AOY13" s="354"/>
      <c r="AOZ13" s="354"/>
      <c r="APA13" s="354"/>
      <c r="APB13" s="354"/>
      <c r="APC13" s="354"/>
      <c r="APD13" s="354"/>
      <c r="APE13" s="354"/>
      <c r="APF13" s="354"/>
      <c r="APG13" s="354"/>
      <c r="APH13" s="354"/>
      <c r="API13" s="354"/>
      <c r="APJ13" s="354"/>
      <c r="APK13" s="354"/>
      <c r="APL13" s="354"/>
      <c r="APM13" s="354"/>
      <c r="APN13" s="354"/>
      <c r="APO13" s="354"/>
      <c r="APP13" s="354"/>
      <c r="APQ13" s="354"/>
      <c r="APR13" s="354"/>
      <c r="APS13" s="354"/>
      <c r="APT13" s="354"/>
      <c r="APU13" s="354"/>
      <c r="APV13" s="354"/>
      <c r="APW13" s="354"/>
      <c r="APX13" s="354"/>
      <c r="APY13" s="354"/>
      <c r="APZ13" s="354"/>
      <c r="AQA13" s="354"/>
      <c r="AQB13" s="354"/>
      <c r="AQC13" s="354"/>
      <c r="AQD13" s="354"/>
      <c r="AQE13" s="354"/>
      <c r="AQF13" s="354"/>
      <c r="AQG13" s="354"/>
      <c r="AQH13" s="354"/>
      <c r="AQI13" s="354"/>
      <c r="AQJ13" s="354"/>
      <c r="AQK13" s="354"/>
      <c r="AQL13" s="354"/>
      <c r="AQM13" s="354"/>
      <c r="AQN13" s="354"/>
      <c r="AQO13" s="354"/>
      <c r="AQP13" s="354"/>
      <c r="AQQ13" s="354"/>
      <c r="AQR13" s="354"/>
      <c r="AQS13" s="354"/>
      <c r="AQT13" s="354"/>
      <c r="AQU13" s="354"/>
      <c r="AQV13" s="354"/>
      <c r="AQW13" s="354"/>
      <c r="AQX13" s="354"/>
      <c r="AQY13" s="354"/>
      <c r="AQZ13" s="354"/>
      <c r="ARA13" s="354"/>
      <c r="ARB13" s="354"/>
      <c r="ARC13" s="354"/>
      <c r="ARD13" s="354"/>
      <c r="ARE13" s="354"/>
      <c r="ARF13" s="354"/>
      <c r="ARG13" s="354"/>
      <c r="ARH13" s="354"/>
      <c r="ARI13" s="354"/>
      <c r="ARJ13" s="354"/>
      <c r="ARK13" s="354"/>
      <c r="ARL13" s="354"/>
      <c r="ARM13" s="354"/>
      <c r="ARN13" s="354"/>
      <c r="ARO13" s="354"/>
      <c r="ARP13" s="354"/>
      <c r="ARQ13" s="354"/>
      <c r="ARR13" s="354"/>
      <c r="ARS13" s="354"/>
      <c r="ART13" s="354"/>
      <c r="ARU13" s="354"/>
      <c r="ARV13" s="354"/>
      <c r="ARW13" s="354"/>
      <c r="ARX13" s="354"/>
      <c r="ARY13" s="354"/>
      <c r="ARZ13" s="354"/>
      <c r="ASA13" s="354"/>
      <c r="ASB13" s="354"/>
      <c r="ASC13" s="354"/>
      <c r="ASD13" s="354"/>
      <c r="ASE13" s="354"/>
      <c r="ASF13" s="354"/>
      <c r="ASG13" s="354"/>
      <c r="ASH13" s="354"/>
      <c r="ASI13" s="354"/>
      <c r="ASJ13" s="354"/>
      <c r="ASK13" s="354"/>
      <c r="ASL13" s="354"/>
      <c r="ASM13" s="354"/>
      <c r="ASN13" s="354"/>
      <c r="ASO13" s="354"/>
      <c r="ASP13" s="354"/>
      <c r="ASQ13" s="354"/>
      <c r="ASR13" s="354"/>
      <c r="ASS13" s="354"/>
      <c r="AST13" s="354"/>
      <c r="ASU13" s="354"/>
      <c r="ASV13" s="354"/>
      <c r="ASW13" s="354"/>
      <c r="ASX13" s="354"/>
      <c r="ASY13" s="354"/>
      <c r="ASZ13" s="354"/>
      <c r="ATA13" s="354"/>
      <c r="ATB13" s="354"/>
      <c r="ATC13" s="354"/>
      <c r="ATD13" s="354"/>
      <c r="ATE13" s="354"/>
      <c r="ATF13" s="354"/>
      <c r="ATG13" s="354"/>
      <c r="ATH13" s="354"/>
      <c r="ATI13" s="354"/>
      <c r="ATJ13" s="354"/>
      <c r="ATK13" s="354"/>
      <c r="ATL13" s="354"/>
      <c r="ATM13" s="354"/>
      <c r="ATN13" s="354"/>
      <c r="ATO13" s="354"/>
      <c r="ATP13" s="354"/>
      <c r="ATQ13" s="354"/>
      <c r="ATR13" s="354"/>
      <c r="ATS13" s="354"/>
      <c r="ATT13" s="354"/>
      <c r="ATU13" s="354"/>
      <c r="ATV13" s="354"/>
      <c r="ATW13" s="354"/>
      <c r="ATX13" s="354"/>
      <c r="ATY13" s="354"/>
      <c r="ATZ13" s="354"/>
      <c r="AUA13" s="354"/>
      <c r="AUB13" s="354"/>
      <c r="AUC13" s="354"/>
      <c r="AUD13" s="354"/>
      <c r="AUE13" s="354"/>
      <c r="AUF13" s="354"/>
      <c r="AUG13" s="354"/>
      <c r="AUH13" s="354"/>
      <c r="AUI13" s="354"/>
      <c r="AUJ13" s="354"/>
      <c r="AUK13" s="354"/>
      <c r="AUL13" s="354"/>
      <c r="AUM13" s="354"/>
      <c r="AUN13" s="354"/>
      <c r="AUO13" s="354"/>
      <c r="AUP13" s="354"/>
      <c r="AUQ13" s="354"/>
      <c r="AUR13" s="354"/>
      <c r="AUS13" s="354"/>
      <c r="AUT13" s="354"/>
      <c r="AUU13" s="354"/>
      <c r="AUV13" s="354"/>
      <c r="AUW13" s="354"/>
      <c r="AUX13" s="354"/>
      <c r="AUY13" s="354"/>
      <c r="AUZ13" s="354"/>
      <c r="AVA13" s="354"/>
      <c r="AVB13" s="354"/>
      <c r="AVC13" s="354"/>
      <c r="AVD13" s="354"/>
      <c r="AVE13" s="354"/>
      <c r="AVF13" s="354"/>
      <c r="AVG13" s="354"/>
      <c r="AVH13" s="354"/>
      <c r="AVI13" s="354"/>
      <c r="AVJ13" s="354"/>
      <c r="AVK13" s="354"/>
      <c r="AVL13" s="354"/>
      <c r="AVM13" s="354"/>
      <c r="AVN13" s="354"/>
      <c r="AVO13" s="354"/>
      <c r="AVP13" s="354"/>
      <c r="AVQ13" s="354"/>
      <c r="AVR13" s="354"/>
      <c r="AVS13" s="354"/>
      <c r="AVT13" s="354"/>
      <c r="AVU13" s="354"/>
      <c r="AVV13" s="354"/>
      <c r="AVW13" s="354"/>
      <c r="AVX13" s="354"/>
      <c r="AVY13" s="354"/>
      <c r="AVZ13" s="354"/>
      <c r="AWA13" s="354"/>
      <c r="AWB13" s="354"/>
      <c r="AWC13" s="354"/>
      <c r="AWD13" s="354"/>
      <c r="AWE13" s="354"/>
      <c r="AWF13" s="354"/>
      <c r="AWG13" s="354"/>
      <c r="AWH13" s="354"/>
      <c r="AWI13" s="354"/>
      <c r="AWJ13" s="354"/>
      <c r="AWK13" s="354"/>
      <c r="AWL13" s="354"/>
      <c r="AWM13" s="354"/>
      <c r="AWN13" s="354"/>
      <c r="AWO13" s="354"/>
      <c r="AWP13" s="354"/>
      <c r="AWQ13" s="354"/>
      <c r="AWR13" s="354"/>
      <c r="AWS13" s="354"/>
      <c r="AWT13" s="354"/>
      <c r="AWU13" s="354"/>
      <c r="AWV13" s="354"/>
      <c r="AWW13" s="354"/>
      <c r="AWX13" s="354"/>
      <c r="AWY13" s="354"/>
      <c r="AWZ13" s="354"/>
      <c r="AXA13" s="354"/>
      <c r="AXB13" s="354"/>
      <c r="AXC13" s="354"/>
      <c r="AXD13" s="354"/>
      <c r="AXE13" s="354"/>
      <c r="AXF13" s="354"/>
      <c r="AXG13" s="354"/>
      <c r="AXH13" s="354"/>
      <c r="AXI13" s="354"/>
      <c r="AXJ13" s="354"/>
      <c r="AXK13" s="354"/>
      <c r="AXL13" s="354"/>
      <c r="AXM13" s="354"/>
      <c r="AXN13" s="354"/>
      <c r="AXO13" s="354"/>
      <c r="AXP13" s="354"/>
      <c r="AXQ13" s="354"/>
      <c r="AXR13" s="354"/>
      <c r="AXS13" s="354"/>
      <c r="AXT13" s="354"/>
      <c r="AXU13" s="354"/>
      <c r="AXV13" s="354"/>
      <c r="AXW13" s="354"/>
      <c r="AXX13" s="354"/>
      <c r="AXY13" s="354"/>
      <c r="AXZ13" s="354"/>
      <c r="AYA13" s="354"/>
      <c r="AYB13" s="354"/>
      <c r="AYC13" s="354"/>
      <c r="AYD13" s="354"/>
      <c r="AYE13" s="354"/>
      <c r="AYF13" s="354"/>
      <c r="AYG13" s="354"/>
      <c r="AYH13" s="354"/>
      <c r="AYI13" s="354"/>
      <c r="AYJ13" s="354"/>
      <c r="AYK13" s="354"/>
      <c r="AYL13" s="354"/>
      <c r="AYM13" s="354"/>
      <c r="AYN13" s="354"/>
      <c r="AYO13" s="354"/>
      <c r="AYP13" s="354"/>
      <c r="AYQ13" s="354"/>
      <c r="AYR13" s="354"/>
      <c r="AYS13" s="354"/>
      <c r="AYT13" s="354"/>
      <c r="AYU13" s="354"/>
      <c r="AYV13" s="354"/>
      <c r="AYW13" s="354"/>
      <c r="AYX13" s="354"/>
      <c r="AYY13" s="354"/>
      <c r="AYZ13" s="354"/>
      <c r="AZA13" s="354"/>
      <c r="AZB13" s="354"/>
      <c r="AZC13" s="354"/>
      <c r="AZD13" s="354"/>
      <c r="AZE13" s="354"/>
      <c r="AZF13" s="354"/>
      <c r="AZG13" s="354"/>
      <c r="AZH13" s="354"/>
      <c r="AZI13" s="354"/>
      <c r="AZJ13" s="354"/>
      <c r="AZK13" s="354"/>
      <c r="AZL13" s="354"/>
      <c r="AZM13" s="354"/>
      <c r="AZN13" s="354"/>
      <c r="AZO13" s="354"/>
      <c r="AZP13" s="354"/>
      <c r="AZQ13" s="354"/>
      <c r="AZR13" s="354"/>
      <c r="AZS13" s="354"/>
      <c r="AZT13" s="354"/>
      <c r="AZU13" s="354"/>
      <c r="AZV13" s="354"/>
      <c r="AZW13" s="354"/>
      <c r="AZX13" s="354"/>
      <c r="AZY13" s="354"/>
      <c r="AZZ13" s="354"/>
      <c r="BAA13" s="354"/>
      <c r="BAB13" s="354"/>
      <c r="BAC13" s="354"/>
      <c r="BAD13" s="354"/>
      <c r="BAE13" s="354"/>
      <c r="BAF13" s="354"/>
      <c r="BAG13" s="354"/>
      <c r="BAH13" s="354"/>
      <c r="BAI13" s="354"/>
      <c r="BAJ13" s="354"/>
      <c r="BAK13" s="354"/>
      <c r="BAL13" s="354"/>
      <c r="BAM13" s="354"/>
      <c r="BAN13" s="354"/>
      <c r="BAO13" s="354"/>
      <c r="BAP13" s="354"/>
      <c r="BAQ13" s="354"/>
      <c r="BAR13" s="354"/>
      <c r="BAS13" s="354"/>
      <c r="BAT13" s="354"/>
      <c r="BAU13" s="354"/>
      <c r="BAV13" s="354"/>
      <c r="BAW13" s="354"/>
      <c r="BAX13" s="354"/>
      <c r="BAY13" s="354"/>
      <c r="BAZ13" s="354"/>
      <c r="BBA13" s="354"/>
      <c r="BBB13" s="354"/>
      <c r="BBC13" s="354"/>
      <c r="BBD13" s="354"/>
      <c r="BBE13" s="354"/>
      <c r="BBF13" s="354"/>
      <c r="BBG13" s="354"/>
      <c r="BBH13" s="354"/>
      <c r="BBI13" s="354"/>
      <c r="BBJ13" s="354"/>
      <c r="BBK13" s="354"/>
      <c r="BBL13" s="354"/>
      <c r="BBM13" s="354"/>
      <c r="BBN13" s="354"/>
      <c r="BBO13" s="354"/>
      <c r="BBP13" s="354"/>
      <c r="BBQ13" s="354"/>
      <c r="BBR13" s="354"/>
      <c r="BBS13" s="354"/>
      <c r="BBT13" s="354"/>
      <c r="BBU13" s="354"/>
      <c r="BBV13" s="354"/>
      <c r="BBW13" s="354"/>
      <c r="BBX13" s="354"/>
      <c r="BBY13" s="354"/>
      <c r="BBZ13" s="354"/>
      <c r="BCA13" s="354"/>
      <c r="BCB13" s="354"/>
      <c r="BCC13" s="354"/>
      <c r="BCD13" s="354"/>
      <c r="BCE13" s="354"/>
      <c r="BCF13" s="354"/>
      <c r="BCG13" s="354"/>
      <c r="BCH13" s="354"/>
      <c r="BCI13" s="354"/>
      <c r="BCJ13" s="354"/>
      <c r="BCK13" s="354"/>
      <c r="BCL13" s="354"/>
      <c r="BCM13" s="354"/>
      <c r="BCN13" s="354"/>
      <c r="BCO13" s="354"/>
      <c r="BCP13" s="354"/>
      <c r="BCQ13" s="354"/>
      <c r="BCR13" s="354"/>
      <c r="BCS13" s="354"/>
      <c r="BCT13" s="354"/>
      <c r="BCU13" s="354"/>
      <c r="BCV13" s="354"/>
      <c r="BCW13" s="354"/>
      <c r="BCX13" s="354"/>
      <c r="BCY13" s="354"/>
      <c r="BCZ13" s="354"/>
      <c r="BDA13" s="354"/>
      <c r="BDB13" s="354"/>
      <c r="BDC13" s="354"/>
      <c r="BDD13" s="354"/>
      <c r="BDE13" s="354"/>
      <c r="BDF13" s="354"/>
      <c r="BDG13" s="354"/>
      <c r="BDH13" s="354"/>
      <c r="BDI13" s="354"/>
      <c r="BDJ13" s="354"/>
      <c r="BDK13" s="354"/>
      <c r="BDL13" s="354"/>
      <c r="BDM13" s="354"/>
      <c r="BDN13" s="354"/>
      <c r="BDO13" s="354"/>
      <c r="BDP13" s="354"/>
      <c r="BDQ13" s="354"/>
      <c r="BDR13" s="354"/>
      <c r="BDS13" s="354"/>
      <c r="BDT13" s="354"/>
      <c r="BDU13" s="354"/>
      <c r="BDV13" s="354"/>
      <c r="BDW13" s="354"/>
      <c r="BDX13" s="354"/>
      <c r="BDY13" s="354"/>
      <c r="BDZ13" s="354"/>
      <c r="BEA13" s="354"/>
      <c r="BEB13" s="354"/>
      <c r="BEC13" s="354"/>
      <c r="BED13" s="354"/>
      <c r="BEE13" s="354"/>
      <c r="BEF13" s="354"/>
      <c r="BEG13" s="354"/>
      <c r="BEH13" s="354"/>
      <c r="BEI13" s="354"/>
      <c r="BEJ13" s="354"/>
      <c r="BEK13" s="354"/>
      <c r="BEL13" s="354"/>
      <c r="BEM13" s="354"/>
      <c r="BEN13" s="354"/>
      <c r="BEO13" s="354"/>
      <c r="BEP13" s="354"/>
      <c r="BEQ13" s="354"/>
      <c r="BER13" s="354"/>
      <c r="BES13" s="354"/>
      <c r="BET13" s="354"/>
      <c r="BEU13" s="354"/>
      <c r="BEV13" s="354"/>
      <c r="BEW13" s="354"/>
      <c r="BEX13" s="354"/>
      <c r="BEY13" s="354"/>
      <c r="BEZ13" s="354"/>
      <c r="BFA13" s="354"/>
      <c r="BFB13" s="354"/>
      <c r="BFC13" s="354"/>
      <c r="BFD13" s="354"/>
      <c r="BFE13" s="354"/>
      <c r="BFF13" s="354"/>
      <c r="BFG13" s="354"/>
      <c r="BFH13" s="354"/>
      <c r="BFI13" s="354"/>
      <c r="BFJ13" s="354"/>
      <c r="BFK13" s="354"/>
      <c r="BFL13" s="354"/>
      <c r="BFM13" s="354"/>
      <c r="BFN13" s="354"/>
      <c r="BFO13" s="354"/>
      <c r="BFP13" s="354"/>
      <c r="BFQ13" s="354"/>
      <c r="BFR13" s="354"/>
      <c r="BFS13" s="354"/>
      <c r="BFT13" s="354"/>
      <c r="BFU13" s="354"/>
      <c r="BFV13" s="354"/>
      <c r="BFW13" s="354"/>
      <c r="BFX13" s="354"/>
      <c r="BFY13" s="354"/>
      <c r="BFZ13" s="354"/>
      <c r="BGA13" s="354"/>
      <c r="BGB13" s="354"/>
      <c r="BGC13" s="354"/>
      <c r="BGD13" s="354"/>
      <c r="BGE13" s="354"/>
      <c r="BGF13" s="354"/>
      <c r="BGG13" s="354"/>
      <c r="BGH13" s="354"/>
      <c r="BGI13" s="354"/>
      <c r="BGJ13" s="354"/>
      <c r="BGK13" s="354"/>
      <c r="BGL13" s="354"/>
      <c r="BGM13" s="354"/>
      <c r="BGN13" s="354"/>
      <c r="BGO13" s="354"/>
      <c r="BGP13" s="354"/>
      <c r="BGQ13" s="354"/>
      <c r="BGR13" s="354"/>
      <c r="BGS13" s="354"/>
      <c r="BGT13" s="354"/>
      <c r="BGU13" s="354"/>
      <c r="BGV13" s="354"/>
      <c r="BGW13" s="354"/>
      <c r="BGX13" s="354"/>
      <c r="BGY13" s="354"/>
      <c r="BGZ13" s="354"/>
      <c r="BHA13" s="354"/>
      <c r="BHB13" s="354"/>
      <c r="BHC13" s="354"/>
      <c r="BHD13" s="354"/>
      <c r="BHE13" s="354"/>
      <c r="BHF13" s="354"/>
      <c r="BHG13" s="354"/>
      <c r="BHH13" s="354"/>
      <c r="BHI13" s="354"/>
      <c r="BHJ13" s="354"/>
      <c r="BHK13" s="354"/>
      <c r="BHL13" s="354"/>
      <c r="BHM13" s="354"/>
      <c r="BHN13" s="354"/>
      <c r="BHO13" s="354"/>
      <c r="BHP13" s="354"/>
      <c r="BHQ13" s="354"/>
      <c r="BHR13" s="354"/>
      <c r="BHS13" s="354"/>
      <c r="BHT13" s="354"/>
      <c r="BHU13" s="354"/>
      <c r="BHV13" s="354"/>
      <c r="BHW13" s="354"/>
      <c r="BHX13" s="354"/>
      <c r="BHY13" s="354"/>
      <c r="BHZ13" s="354"/>
      <c r="BIA13" s="354"/>
      <c r="BIB13" s="354"/>
      <c r="BIC13" s="354"/>
      <c r="BID13" s="354"/>
      <c r="BIE13" s="354"/>
      <c r="BIF13" s="354"/>
      <c r="BIG13" s="354"/>
      <c r="BIH13" s="354"/>
      <c r="BII13" s="354"/>
      <c r="BIJ13" s="354"/>
      <c r="BIK13" s="354"/>
      <c r="BIL13" s="354"/>
      <c r="BIM13" s="354"/>
      <c r="BIN13" s="354"/>
      <c r="BIO13" s="354"/>
      <c r="BIP13" s="354"/>
      <c r="BIQ13" s="354"/>
      <c r="BIR13" s="354"/>
      <c r="BIS13" s="354"/>
      <c r="BIT13" s="354"/>
      <c r="BIU13" s="354"/>
      <c r="BIV13" s="354"/>
      <c r="BIW13" s="354"/>
      <c r="BIX13" s="354"/>
      <c r="BIY13" s="354"/>
      <c r="BIZ13" s="354"/>
      <c r="BJA13" s="354"/>
      <c r="BJB13" s="354"/>
      <c r="BJC13" s="354"/>
      <c r="BJD13" s="354"/>
      <c r="BJE13" s="354"/>
      <c r="BJF13" s="354"/>
      <c r="BJG13" s="354"/>
      <c r="BJH13" s="354"/>
      <c r="BJI13" s="354"/>
      <c r="BJJ13" s="354"/>
      <c r="BJK13" s="354"/>
      <c r="BJL13" s="354"/>
      <c r="BJM13" s="354"/>
      <c r="BJN13" s="354"/>
      <c r="BJO13" s="354"/>
      <c r="BJP13" s="354"/>
      <c r="BJQ13" s="354"/>
      <c r="BJR13" s="354"/>
      <c r="BJS13" s="354"/>
      <c r="BJT13" s="354"/>
      <c r="BJU13" s="354"/>
      <c r="BJV13" s="354"/>
      <c r="BJW13" s="354"/>
      <c r="BJX13" s="354"/>
      <c r="BJY13" s="354"/>
      <c r="BJZ13" s="354"/>
      <c r="BKA13" s="354"/>
      <c r="BKB13" s="354"/>
      <c r="BKC13" s="354"/>
      <c r="BKD13" s="354"/>
      <c r="BKE13" s="354"/>
      <c r="BKF13" s="354"/>
      <c r="BKG13" s="354"/>
      <c r="BKH13" s="354"/>
      <c r="BKI13" s="354"/>
      <c r="BKJ13" s="354"/>
      <c r="BKK13" s="354"/>
      <c r="BKL13" s="354"/>
      <c r="BKM13" s="354"/>
      <c r="BKN13" s="354"/>
      <c r="BKO13" s="354"/>
      <c r="BKP13" s="354"/>
      <c r="BKQ13" s="354"/>
      <c r="BKR13" s="354"/>
      <c r="BKS13" s="354"/>
      <c r="BKT13" s="354"/>
      <c r="BKU13" s="354"/>
      <c r="BKV13" s="354"/>
      <c r="BKW13" s="354"/>
      <c r="BKX13" s="354"/>
      <c r="BKY13" s="354"/>
      <c r="BKZ13" s="354"/>
      <c r="BLA13" s="354"/>
      <c r="BLB13" s="354"/>
      <c r="BLC13" s="354"/>
      <c r="BLD13" s="354"/>
      <c r="BLE13" s="354"/>
      <c r="BLF13" s="354"/>
      <c r="BLG13" s="354"/>
      <c r="BLH13" s="354"/>
      <c r="BLI13" s="354"/>
      <c r="BLJ13" s="354"/>
      <c r="BLK13" s="354"/>
      <c r="BLL13" s="354"/>
      <c r="BLM13" s="354"/>
      <c r="BLN13" s="354"/>
      <c r="BLO13" s="354"/>
      <c r="BLP13" s="354"/>
      <c r="BLQ13" s="354"/>
      <c r="BLR13" s="354"/>
      <c r="BLS13" s="354"/>
      <c r="BLT13" s="354"/>
      <c r="BLU13" s="354"/>
      <c r="BLV13" s="354"/>
      <c r="BLW13" s="354"/>
      <c r="BLX13" s="354"/>
      <c r="BLY13" s="354"/>
      <c r="BLZ13" s="354"/>
      <c r="BMA13" s="354"/>
      <c r="BMB13" s="354"/>
      <c r="BMC13" s="354"/>
      <c r="BMD13" s="354"/>
      <c r="BME13" s="354"/>
      <c r="BMF13" s="354"/>
      <c r="BMG13" s="354"/>
      <c r="BMH13" s="354"/>
      <c r="BMI13" s="354"/>
      <c r="BMJ13" s="354"/>
      <c r="BMK13" s="354"/>
      <c r="BML13" s="354"/>
      <c r="BMM13" s="354"/>
      <c r="BMN13" s="354"/>
      <c r="BMO13" s="354"/>
      <c r="BMP13" s="354"/>
      <c r="BMQ13" s="354"/>
      <c r="BMR13" s="354"/>
      <c r="BMS13" s="354"/>
      <c r="BMT13" s="354"/>
      <c r="BMU13" s="354"/>
      <c r="BMV13" s="354"/>
      <c r="BMW13" s="354"/>
      <c r="BMX13" s="354"/>
      <c r="BMY13" s="354"/>
      <c r="BMZ13" s="354"/>
      <c r="BNA13" s="354"/>
      <c r="BNB13" s="354"/>
      <c r="BNC13" s="354"/>
      <c r="BND13" s="354"/>
      <c r="BNE13" s="354"/>
      <c r="BNF13" s="354"/>
      <c r="BNG13" s="354"/>
      <c r="BNH13" s="354"/>
      <c r="BNI13" s="354"/>
      <c r="BNJ13" s="354"/>
      <c r="BNK13" s="354"/>
      <c r="BNL13" s="354"/>
      <c r="BNM13" s="354"/>
      <c r="BNN13" s="354"/>
      <c r="BNO13" s="354"/>
      <c r="BNP13" s="354"/>
      <c r="BNQ13" s="354"/>
      <c r="BNR13" s="354"/>
      <c r="BNS13" s="354"/>
      <c r="BNT13" s="354"/>
      <c r="BNU13" s="354"/>
      <c r="BNV13" s="354"/>
      <c r="BNW13" s="354"/>
      <c r="BNX13" s="354"/>
      <c r="BNY13" s="354"/>
      <c r="BNZ13" s="354"/>
      <c r="BOA13" s="354"/>
      <c r="BOB13" s="354"/>
      <c r="BOC13" s="354"/>
      <c r="BOD13" s="354"/>
      <c r="BOE13" s="354"/>
      <c r="BOF13" s="354"/>
      <c r="BOG13" s="354"/>
      <c r="BOH13" s="354"/>
      <c r="BOI13" s="354"/>
      <c r="BOJ13" s="354"/>
      <c r="BOK13" s="354"/>
      <c r="BOL13" s="354"/>
      <c r="BOM13" s="354"/>
      <c r="BON13" s="354"/>
      <c r="BOO13" s="354"/>
      <c r="BOP13" s="354"/>
      <c r="BOQ13" s="354"/>
      <c r="BOR13" s="354"/>
      <c r="BOS13" s="354"/>
      <c r="BOT13" s="354"/>
      <c r="BOU13" s="354"/>
      <c r="BOV13" s="354"/>
      <c r="BOW13" s="354"/>
      <c r="BOX13" s="354"/>
      <c r="BOY13" s="354"/>
      <c r="BOZ13" s="354"/>
      <c r="BPA13" s="354"/>
      <c r="BPB13" s="354"/>
      <c r="BPC13" s="354"/>
      <c r="BPD13" s="354"/>
      <c r="BPE13" s="354"/>
      <c r="BPF13" s="354"/>
      <c r="BPG13" s="354"/>
      <c r="BPH13" s="354"/>
      <c r="BPI13" s="354"/>
      <c r="BPJ13" s="354"/>
      <c r="BPK13" s="354"/>
      <c r="BPL13" s="354"/>
      <c r="BPM13" s="354"/>
      <c r="BPN13" s="354"/>
      <c r="BPO13" s="354"/>
      <c r="BPP13" s="354"/>
      <c r="BPQ13" s="354"/>
      <c r="BPR13" s="354"/>
      <c r="BPS13" s="354"/>
      <c r="BPT13" s="354"/>
      <c r="BPU13" s="354"/>
      <c r="BPV13" s="354"/>
      <c r="BPW13" s="354"/>
      <c r="BPX13" s="354"/>
      <c r="BPY13" s="354"/>
      <c r="BPZ13" s="354"/>
      <c r="BQA13" s="354"/>
      <c r="BQB13" s="354"/>
      <c r="BQC13" s="354"/>
      <c r="BQD13" s="354"/>
      <c r="BQE13" s="354"/>
      <c r="BQF13" s="354"/>
      <c r="BQG13" s="354"/>
      <c r="BQH13" s="354"/>
      <c r="BQI13" s="354"/>
      <c r="BQJ13" s="354"/>
      <c r="BQK13" s="354"/>
      <c r="BQL13" s="354"/>
      <c r="BQM13" s="354"/>
      <c r="BQN13" s="354"/>
      <c r="BQO13" s="354"/>
      <c r="BQP13" s="354"/>
      <c r="BQQ13" s="354"/>
      <c r="BQR13" s="354"/>
      <c r="BQS13" s="354"/>
      <c r="BQT13" s="354"/>
      <c r="BQU13" s="354"/>
      <c r="BQV13" s="354"/>
      <c r="BQW13" s="354"/>
      <c r="BQX13" s="354"/>
      <c r="BQY13" s="354"/>
      <c r="BQZ13" s="354"/>
      <c r="BRA13" s="354"/>
      <c r="BRB13" s="354"/>
      <c r="BRC13" s="354"/>
      <c r="BRD13" s="354"/>
      <c r="BRE13" s="354"/>
      <c r="BRF13" s="354"/>
      <c r="BRG13" s="354"/>
      <c r="BRH13" s="354"/>
      <c r="BRI13" s="354"/>
      <c r="BRJ13" s="354"/>
      <c r="BRK13" s="354"/>
      <c r="BRL13" s="354"/>
      <c r="BRM13" s="354"/>
      <c r="BRN13" s="354"/>
      <c r="BRO13" s="354"/>
      <c r="BRP13" s="354"/>
      <c r="BRQ13" s="354"/>
      <c r="BRR13" s="354"/>
      <c r="BRS13" s="354"/>
      <c r="BRT13" s="354"/>
      <c r="BRU13" s="354"/>
      <c r="BRV13" s="354"/>
      <c r="BRW13" s="354"/>
      <c r="BRX13" s="354"/>
      <c r="BRY13" s="354"/>
      <c r="BRZ13" s="354"/>
      <c r="BSA13" s="354"/>
      <c r="BSB13" s="354"/>
      <c r="BSC13" s="354"/>
      <c r="BSD13" s="354"/>
      <c r="BSE13" s="354"/>
      <c r="BSF13" s="354"/>
      <c r="BSG13" s="354"/>
      <c r="BSH13" s="354"/>
      <c r="BSI13" s="354"/>
      <c r="BSJ13" s="354"/>
      <c r="BSK13" s="354"/>
      <c r="BSL13" s="354"/>
      <c r="BSM13" s="354"/>
      <c r="BSN13" s="354"/>
      <c r="BSO13" s="354"/>
      <c r="BSP13" s="354"/>
      <c r="BSQ13" s="354"/>
      <c r="BSR13" s="354"/>
      <c r="BSS13" s="354"/>
      <c r="BST13" s="354"/>
      <c r="BSU13" s="354"/>
      <c r="BSV13" s="354"/>
      <c r="BSW13" s="354"/>
      <c r="BSX13" s="354"/>
      <c r="BSY13" s="354"/>
      <c r="BSZ13" s="354"/>
      <c r="BTA13" s="354"/>
      <c r="BTB13" s="354"/>
      <c r="BTC13" s="354"/>
      <c r="BTD13" s="354"/>
      <c r="BTE13" s="354"/>
      <c r="BTF13" s="354"/>
      <c r="BTG13" s="354"/>
      <c r="BTH13" s="354"/>
      <c r="BTI13" s="354"/>
      <c r="BTJ13" s="354"/>
      <c r="BTK13" s="354"/>
      <c r="BTL13" s="354"/>
      <c r="BTM13" s="354"/>
      <c r="BTN13" s="354"/>
      <c r="BTO13" s="354"/>
      <c r="BTP13" s="354"/>
      <c r="BTQ13" s="354"/>
      <c r="BTR13" s="354"/>
      <c r="BTS13" s="354"/>
      <c r="BTT13" s="354"/>
      <c r="BTU13" s="354"/>
      <c r="BTV13" s="354"/>
      <c r="BTW13" s="354"/>
      <c r="BTX13" s="354"/>
      <c r="BTY13" s="354"/>
      <c r="BTZ13" s="354"/>
      <c r="BUA13" s="354"/>
      <c r="BUB13" s="354"/>
      <c r="BUC13" s="354"/>
      <c r="BUD13" s="354"/>
      <c r="BUE13" s="354"/>
      <c r="BUF13" s="354"/>
      <c r="BUG13" s="354"/>
      <c r="BUH13" s="354"/>
      <c r="BUI13" s="354"/>
      <c r="BUJ13" s="354"/>
      <c r="BUK13" s="354"/>
      <c r="BUL13" s="354"/>
      <c r="BUM13" s="354"/>
      <c r="BUN13" s="354"/>
      <c r="BUO13" s="354"/>
      <c r="BUP13" s="354"/>
      <c r="BUQ13" s="354"/>
      <c r="BUR13" s="354"/>
      <c r="BUS13" s="354"/>
      <c r="BUT13" s="354"/>
      <c r="BUU13" s="354"/>
      <c r="BUV13" s="354"/>
      <c r="BUW13" s="354"/>
      <c r="BUX13" s="354"/>
      <c r="BUY13" s="354"/>
      <c r="BUZ13" s="354"/>
      <c r="BVA13" s="354"/>
      <c r="BVB13" s="354"/>
      <c r="BVC13" s="354"/>
      <c r="BVD13" s="354"/>
      <c r="BVE13" s="354"/>
      <c r="BVF13" s="354"/>
      <c r="BVG13" s="354"/>
      <c r="BVH13" s="354"/>
      <c r="BVI13" s="354"/>
      <c r="BVJ13" s="354"/>
      <c r="BVK13" s="354"/>
      <c r="BVL13" s="354"/>
      <c r="BVM13" s="354"/>
      <c r="BVN13" s="354"/>
      <c r="BVO13" s="354"/>
      <c r="BVP13" s="354"/>
      <c r="BVQ13" s="354"/>
      <c r="BVR13" s="354"/>
      <c r="BVS13" s="354"/>
      <c r="BVT13" s="354"/>
      <c r="BVU13" s="354"/>
      <c r="BVV13" s="354"/>
      <c r="BVW13" s="354"/>
      <c r="BVX13" s="354"/>
      <c r="BVY13" s="354"/>
      <c r="BVZ13" s="354"/>
      <c r="BWA13" s="354"/>
      <c r="BWB13" s="354"/>
      <c r="BWC13" s="354"/>
      <c r="BWD13" s="354"/>
      <c r="BWE13" s="354"/>
      <c r="BWF13" s="354"/>
      <c r="BWG13" s="354"/>
      <c r="BWH13" s="354"/>
      <c r="BWI13" s="354"/>
      <c r="BWJ13" s="354"/>
      <c r="BWK13" s="354"/>
      <c r="BWL13" s="354"/>
      <c r="BWM13" s="354"/>
      <c r="BWN13" s="354"/>
      <c r="BWO13" s="354"/>
      <c r="BWP13" s="354"/>
      <c r="BWQ13" s="354"/>
      <c r="BWR13" s="354"/>
      <c r="BWS13" s="354"/>
      <c r="BWT13" s="354"/>
      <c r="BWU13" s="354"/>
      <c r="BWV13" s="354"/>
      <c r="BWW13" s="354"/>
      <c r="BWX13" s="354"/>
      <c r="BWY13" s="354"/>
      <c r="BWZ13" s="354"/>
      <c r="BXA13" s="354"/>
      <c r="BXB13" s="354"/>
      <c r="BXC13" s="354"/>
      <c r="BXD13" s="354"/>
      <c r="BXE13" s="354"/>
      <c r="BXF13" s="354"/>
      <c r="BXG13" s="354"/>
      <c r="BXH13" s="354"/>
      <c r="BXI13" s="354"/>
      <c r="BXJ13" s="354"/>
      <c r="BXK13" s="354"/>
      <c r="BXL13" s="354"/>
      <c r="BXM13" s="354"/>
      <c r="BXN13" s="354"/>
      <c r="BXO13" s="354"/>
      <c r="BXP13" s="354"/>
      <c r="BXQ13" s="354"/>
      <c r="BXR13" s="354"/>
      <c r="BXS13" s="354"/>
      <c r="BXT13" s="354"/>
      <c r="BXU13" s="354"/>
      <c r="BXV13" s="354"/>
      <c r="BXW13" s="354"/>
      <c r="BXX13" s="354"/>
      <c r="BXY13" s="354"/>
      <c r="BXZ13" s="354"/>
      <c r="BYA13" s="354"/>
      <c r="BYB13" s="354"/>
      <c r="BYC13" s="354"/>
      <c r="BYD13" s="354"/>
      <c r="BYE13" s="354"/>
      <c r="BYF13" s="354"/>
      <c r="BYG13" s="354"/>
      <c r="BYH13" s="354"/>
      <c r="BYI13" s="354"/>
      <c r="BYJ13" s="354"/>
      <c r="BYK13" s="354"/>
      <c r="BYL13" s="354"/>
      <c r="BYM13" s="354"/>
      <c r="BYN13" s="354"/>
      <c r="BYO13" s="354"/>
      <c r="BYP13" s="354"/>
      <c r="BYQ13" s="354"/>
      <c r="BYR13" s="354"/>
      <c r="BYS13" s="354"/>
      <c r="BYT13" s="354"/>
      <c r="BYU13" s="354"/>
      <c r="BYV13" s="354"/>
      <c r="BYW13" s="354"/>
      <c r="BYX13" s="354"/>
      <c r="BYY13" s="354"/>
      <c r="BYZ13" s="354"/>
      <c r="BZA13" s="354"/>
      <c r="BZB13" s="354"/>
      <c r="BZC13" s="354"/>
      <c r="BZD13" s="354"/>
      <c r="BZE13" s="354"/>
      <c r="BZF13" s="354"/>
      <c r="BZG13" s="354"/>
      <c r="BZH13" s="354"/>
      <c r="BZI13" s="354"/>
      <c r="BZJ13" s="354"/>
      <c r="BZK13" s="354"/>
      <c r="BZL13" s="354"/>
      <c r="BZM13" s="354"/>
      <c r="BZN13" s="354"/>
      <c r="BZO13" s="354"/>
      <c r="BZP13" s="354"/>
      <c r="BZQ13" s="354"/>
      <c r="BZR13" s="354"/>
      <c r="BZS13" s="354"/>
      <c r="BZT13" s="354"/>
      <c r="BZU13" s="354"/>
      <c r="BZV13" s="354"/>
      <c r="BZW13" s="354"/>
      <c r="BZX13" s="354"/>
      <c r="BZY13" s="354"/>
      <c r="BZZ13" s="354"/>
      <c r="CAA13" s="354"/>
      <c r="CAB13" s="354"/>
      <c r="CAC13" s="354"/>
      <c r="CAD13" s="354"/>
      <c r="CAE13" s="354"/>
      <c r="CAF13" s="354"/>
      <c r="CAG13" s="354"/>
      <c r="CAH13" s="354"/>
      <c r="CAI13" s="354"/>
      <c r="CAJ13" s="354"/>
      <c r="CAK13" s="354"/>
      <c r="CAL13" s="354"/>
      <c r="CAM13" s="354"/>
      <c r="CAN13" s="354"/>
      <c r="CAO13" s="354"/>
      <c r="CAP13" s="354"/>
      <c r="CAQ13" s="354"/>
      <c r="CAR13" s="354"/>
      <c r="CAS13" s="354"/>
      <c r="CAT13" s="354"/>
      <c r="CAU13" s="354"/>
      <c r="CAV13" s="354"/>
      <c r="CAW13" s="354"/>
      <c r="CAX13" s="354"/>
      <c r="CAY13" s="354"/>
      <c r="CAZ13" s="354"/>
      <c r="CBA13" s="354"/>
      <c r="CBB13" s="354"/>
      <c r="CBC13" s="354"/>
      <c r="CBD13" s="354"/>
      <c r="CBE13" s="354"/>
      <c r="CBF13" s="354"/>
      <c r="CBG13" s="354"/>
      <c r="CBH13" s="354"/>
      <c r="CBI13" s="354"/>
      <c r="CBJ13" s="354"/>
      <c r="CBK13" s="354"/>
      <c r="CBL13" s="354"/>
      <c r="CBM13" s="354"/>
      <c r="CBN13" s="354"/>
      <c r="CBO13" s="354"/>
      <c r="CBP13" s="354"/>
      <c r="CBQ13" s="354"/>
      <c r="CBR13" s="354"/>
      <c r="CBS13" s="354"/>
      <c r="CBT13" s="354"/>
      <c r="CBU13" s="354"/>
      <c r="CBV13" s="354"/>
      <c r="CBW13" s="354"/>
      <c r="CBX13" s="354"/>
      <c r="CBY13" s="354"/>
      <c r="CBZ13" s="354"/>
      <c r="CCA13" s="354"/>
      <c r="CCB13" s="354"/>
      <c r="CCC13" s="354"/>
      <c r="CCD13" s="354"/>
      <c r="CCE13" s="354"/>
      <c r="CCF13" s="354"/>
      <c r="CCG13" s="354"/>
      <c r="CCH13" s="354"/>
      <c r="CCI13" s="354"/>
      <c r="CCJ13" s="354"/>
      <c r="CCK13" s="354"/>
      <c r="CCL13" s="354"/>
      <c r="CCM13" s="354"/>
      <c r="CCN13" s="354"/>
      <c r="CCO13" s="354"/>
      <c r="CCP13" s="354"/>
      <c r="CCQ13" s="354"/>
      <c r="CCR13" s="354"/>
      <c r="CCS13" s="354"/>
      <c r="CCT13" s="354"/>
      <c r="CCU13" s="354"/>
      <c r="CCV13" s="354"/>
      <c r="CCW13" s="354"/>
      <c r="CCX13" s="354"/>
      <c r="CCY13" s="354"/>
      <c r="CCZ13" s="354"/>
      <c r="CDA13" s="354"/>
      <c r="CDB13" s="354"/>
      <c r="CDC13" s="354"/>
      <c r="CDD13" s="354"/>
      <c r="CDE13" s="354"/>
      <c r="CDF13" s="354"/>
      <c r="CDG13" s="354"/>
      <c r="CDH13" s="354"/>
      <c r="CDI13" s="354"/>
      <c r="CDJ13" s="354"/>
      <c r="CDK13" s="354"/>
      <c r="CDL13" s="354"/>
      <c r="CDM13" s="354"/>
      <c r="CDN13" s="354"/>
      <c r="CDO13" s="354"/>
      <c r="CDP13" s="354"/>
      <c r="CDQ13" s="354"/>
      <c r="CDR13" s="354"/>
      <c r="CDS13" s="354"/>
      <c r="CDT13" s="354"/>
      <c r="CDU13" s="354"/>
      <c r="CDV13" s="354"/>
      <c r="CDW13" s="354"/>
      <c r="CDX13" s="354"/>
      <c r="CDY13" s="354"/>
      <c r="CDZ13" s="354"/>
      <c r="CEA13" s="354"/>
      <c r="CEB13" s="354"/>
      <c r="CEC13" s="354"/>
      <c r="CED13" s="354"/>
      <c r="CEE13" s="354"/>
      <c r="CEF13" s="354"/>
      <c r="CEG13" s="354"/>
      <c r="CEH13" s="354"/>
      <c r="CEI13" s="354"/>
      <c r="CEJ13" s="354"/>
      <c r="CEK13" s="354"/>
      <c r="CEL13" s="354"/>
      <c r="CEM13" s="354"/>
      <c r="CEN13" s="354"/>
      <c r="CEO13" s="354"/>
      <c r="CEP13" s="354"/>
      <c r="CEQ13" s="354"/>
      <c r="CER13" s="354"/>
      <c r="CES13" s="354"/>
      <c r="CET13" s="354"/>
      <c r="CEU13" s="354"/>
      <c r="CEV13" s="354"/>
      <c r="CEW13" s="354"/>
      <c r="CEX13" s="354"/>
      <c r="CEY13" s="354"/>
      <c r="CEZ13" s="354"/>
      <c r="CFA13" s="354"/>
      <c r="CFB13" s="354"/>
      <c r="CFC13" s="354"/>
      <c r="CFD13" s="354"/>
      <c r="CFE13" s="354"/>
      <c r="CFF13" s="354"/>
      <c r="CFG13" s="354"/>
      <c r="CFH13" s="354"/>
      <c r="CFI13" s="354"/>
      <c r="CFJ13" s="354"/>
      <c r="CFK13" s="354"/>
      <c r="CFL13" s="354"/>
      <c r="CFM13" s="354"/>
      <c r="CFN13" s="354"/>
      <c r="CFO13" s="354"/>
      <c r="CFP13" s="354"/>
      <c r="CFQ13" s="354"/>
      <c r="CFR13" s="354"/>
      <c r="CFS13" s="354"/>
      <c r="CFT13" s="354"/>
      <c r="CFU13" s="354"/>
      <c r="CFV13" s="354"/>
      <c r="CFW13" s="354"/>
      <c r="CFX13" s="354"/>
      <c r="CFY13" s="354"/>
      <c r="CFZ13" s="354"/>
      <c r="CGA13" s="354"/>
      <c r="CGB13" s="354"/>
      <c r="CGC13" s="354"/>
      <c r="CGD13" s="354"/>
      <c r="CGE13" s="354"/>
      <c r="CGF13" s="354"/>
      <c r="CGG13" s="354"/>
      <c r="CGH13" s="354"/>
      <c r="CGI13" s="354"/>
      <c r="CGJ13" s="354"/>
      <c r="CGK13" s="354"/>
      <c r="CGL13" s="354"/>
      <c r="CGM13" s="354"/>
      <c r="CGN13" s="354"/>
      <c r="CGO13" s="354"/>
      <c r="CGP13" s="354"/>
      <c r="CGQ13" s="354"/>
      <c r="CGR13" s="354"/>
      <c r="CGS13" s="354"/>
      <c r="CGT13" s="354"/>
      <c r="CGU13" s="354"/>
      <c r="CGV13" s="354"/>
      <c r="CGW13" s="354"/>
      <c r="CGX13" s="354"/>
      <c r="CGY13" s="354"/>
      <c r="CGZ13" s="354"/>
      <c r="CHA13" s="354"/>
      <c r="CHB13" s="354"/>
      <c r="CHC13" s="354"/>
      <c r="CHD13" s="354"/>
      <c r="CHE13" s="354"/>
      <c r="CHF13" s="354"/>
      <c r="CHG13" s="354"/>
      <c r="CHH13" s="354"/>
      <c r="CHI13" s="354"/>
      <c r="CHJ13" s="354"/>
      <c r="CHK13" s="354"/>
      <c r="CHL13" s="354"/>
      <c r="CHM13" s="354"/>
      <c r="CHN13" s="354"/>
      <c r="CHO13" s="354"/>
      <c r="CHP13" s="354"/>
      <c r="CHQ13" s="354"/>
      <c r="CHR13" s="354"/>
      <c r="CHS13" s="354"/>
      <c r="CHT13" s="354"/>
      <c r="CHU13" s="354"/>
      <c r="CHV13" s="354"/>
      <c r="CHW13" s="354"/>
      <c r="CHX13" s="354"/>
      <c r="CHY13" s="354"/>
      <c r="CHZ13" s="354"/>
      <c r="CIA13" s="354"/>
      <c r="CIB13" s="354"/>
      <c r="CIC13" s="354"/>
      <c r="CID13" s="354"/>
      <c r="CIE13" s="354"/>
      <c r="CIF13" s="354"/>
      <c r="CIG13" s="354"/>
      <c r="CIH13" s="354"/>
      <c r="CII13" s="354"/>
      <c r="CIJ13" s="354"/>
      <c r="CIK13" s="354"/>
      <c r="CIL13" s="354"/>
      <c r="CIM13" s="354"/>
      <c r="CIN13" s="354"/>
      <c r="CIO13" s="354"/>
      <c r="CIP13" s="354"/>
      <c r="CIQ13" s="354"/>
      <c r="CIR13" s="354"/>
      <c r="CIS13" s="354"/>
      <c r="CIT13" s="354"/>
      <c r="CIU13" s="354"/>
      <c r="CIV13" s="354"/>
      <c r="CIW13" s="354"/>
      <c r="CIX13" s="354"/>
      <c r="CIY13" s="354"/>
      <c r="CIZ13" s="354"/>
      <c r="CJA13" s="354"/>
      <c r="CJB13" s="354"/>
      <c r="CJC13" s="354"/>
      <c r="CJD13" s="354"/>
      <c r="CJE13" s="354"/>
      <c r="CJF13" s="354"/>
      <c r="CJG13" s="354"/>
      <c r="CJH13" s="354"/>
      <c r="CJI13" s="354"/>
      <c r="CJJ13" s="354"/>
      <c r="CJK13" s="354"/>
      <c r="CJL13" s="354"/>
      <c r="CJM13" s="354"/>
      <c r="CJN13" s="354"/>
      <c r="CJO13" s="354"/>
      <c r="CJP13" s="354"/>
      <c r="CJQ13" s="354"/>
      <c r="CJR13" s="354"/>
      <c r="CJS13" s="354"/>
      <c r="CJT13" s="354"/>
      <c r="CJU13" s="354"/>
      <c r="CJV13" s="354"/>
      <c r="CJW13" s="354"/>
      <c r="CJX13" s="354"/>
      <c r="CJY13" s="354"/>
      <c r="CJZ13" s="354"/>
      <c r="CKA13" s="354"/>
      <c r="CKB13" s="354"/>
      <c r="CKC13" s="354"/>
      <c r="CKD13" s="354"/>
      <c r="CKE13" s="354"/>
      <c r="CKF13" s="354"/>
      <c r="CKG13" s="354"/>
      <c r="CKH13" s="354"/>
      <c r="CKI13" s="354"/>
      <c r="CKJ13" s="354"/>
      <c r="CKK13" s="354"/>
      <c r="CKL13" s="354"/>
      <c r="CKM13" s="354"/>
      <c r="CKN13" s="354"/>
      <c r="CKO13" s="354"/>
      <c r="CKP13" s="354"/>
      <c r="CKQ13" s="354"/>
      <c r="CKR13" s="354"/>
      <c r="CKS13" s="354"/>
      <c r="CKT13" s="354"/>
      <c r="CKU13" s="354"/>
      <c r="CKV13" s="354"/>
      <c r="CKW13" s="354"/>
      <c r="CKX13" s="354"/>
      <c r="CKY13" s="354"/>
      <c r="CKZ13" s="354"/>
      <c r="CLA13" s="354"/>
      <c r="CLB13" s="354"/>
      <c r="CLC13" s="354"/>
      <c r="CLD13" s="354"/>
      <c r="CLE13" s="354"/>
      <c r="CLF13" s="354"/>
      <c r="CLG13" s="354"/>
      <c r="CLH13" s="354"/>
      <c r="CLI13" s="354"/>
      <c r="CLJ13" s="354"/>
      <c r="CLK13" s="354"/>
      <c r="CLL13" s="354"/>
      <c r="CLM13" s="354"/>
      <c r="CLN13" s="354"/>
      <c r="CLO13" s="354"/>
      <c r="CLP13" s="354"/>
      <c r="CLQ13" s="354"/>
      <c r="CLR13" s="354"/>
      <c r="CLS13" s="354"/>
      <c r="CLT13" s="354"/>
      <c r="CLU13" s="354"/>
      <c r="CLV13" s="354"/>
      <c r="CLW13" s="354"/>
      <c r="CLX13" s="354"/>
      <c r="CLY13" s="354"/>
      <c r="CLZ13" s="354"/>
      <c r="CMA13" s="354"/>
      <c r="CMB13" s="354"/>
      <c r="CMC13" s="354"/>
      <c r="CMD13" s="354"/>
      <c r="CME13" s="354"/>
      <c r="CMF13" s="354"/>
      <c r="CMG13" s="354"/>
      <c r="CMH13" s="354"/>
      <c r="CMI13" s="354"/>
      <c r="CMJ13" s="354"/>
      <c r="CMK13" s="354"/>
      <c r="CML13" s="354"/>
      <c r="CMM13" s="354"/>
      <c r="CMN13" s="354"/>
      <c r="CMO13" s="354"/>
      <c r="CMP13" s="354"/>
      <c r="CMQ13" s="354"/>
      <c r="CMR13" s="354"/>
      <c r="CMS13" s="354"/>
      <c r="CMT13" s="354"/>
      <c r="CMU13" s="354"/>
      <c r="CMV13" s="354"/>
      <c r="CMW13" s="354"/>
      <c r="CMX13" s="354"/>
      <c r="CMY13" s="354"/>
      <c r="CMZ13" s="354"/>
      <c r="CNA13" s="354"/>
      <c r="CNB13" s="354"/>
      <c r="CNC13" s="354"/>
      <c r="CND13" s="354"/>
      <c r="CNE13" s="354"/>
      <c r="CNF13" s="354"/>
      <c r="CNG13" s="354"/>
      <c r="CNH13" s="354"/>
      <c r="CNI13" s="354"/>
      <c r="CNJ13" s="354"/>
      <c r="CNK13" s="354"/>
      <c r="CNL13" s="354"/>
      <c r="CNM13" s="354"/>
      <c r="CNN13" s="354"/>
      <c r="CNO13" s="354"/>
      <c r="CNP13" s="354"/>
      <c r="CNQ13" s="354"/>
      <c r="CNR13" s="354"/>
      <c r="CNS13" s="354"/>
      <c r="CNT13" s="354"/>
      <c r="CNU13" s="354"/>
      <c r="CNV13" s="354"/>
      <c r="CNW13" s="354"/>
      <c r="CNX13" s="354"/>
      <c r="CNY13" s="354"/>
      <c r="CNZ13" s="354"/>
      <c r="COA13" s="354"/>
      <c r="COB13" s="354"/>
      <c r="COC13" s="354"/>
      <c r="COD13" s="354"/>
      <c r="COE13" s="354"/>
      <c r="COF13" s="354"/>
      <c r="COG13" s="354"/>
      <c r="COH13" s="354"/>
      <c r="COI13" s="354"/>
      <c r="COJ13" s="354"/>
      <c r="COK13" s="354"/>
      <c r="COL13" s="354"/>
      <c r="COM13" s="354"/>
      <c r="CON13" s="354"/>
      <c r="COO13" s="354"/>
      <c r="COP13" s="354"/>
      <c r="COQ13" s="354"/>
      <c r="COR13" s="354"/>
      <c r="COS13" s="354"/>
      <c r="COT13" s="354"/>
      <c r="COU13" s="354"/>
      <c r="COV13" s="354"/>
      <c r="COW13" s="354"/>
      <c r="COX13" s="354"/>
      <c r="COY13" s="354"/>
      <c r="COZ13" s="354"/>
      <c r="CPA13" s="354"/>
      <c r="CPB13" s="354"/>
      <c r="CPC13" s="354"/>
      <c r="CPD13" s="354"/>
      <c r="CPE13" s="354"/>
      <c r="CPF13" s="354"/>
      <c r="CPG13" s="354"/>
      <c r="CPH13" s="354"/>
      <c r="CPI13" s="354"/>
      <c r="CPJ13" s="354"/>
      <c r="CPK13" s="354"/>
      <c r="CPL13" s="354"/>
      <c r="CPM13" s="354"/>
      <c r="CPN13" s="354"/>
      <c r="CPO13" s="354"/>
      <c r="CPP13" s="354"/>
      <c r="CPQ13" s="354"/>
      <c r="CPR13" s="354"/>
      <c r="CPS13" s="354"/>
      <c r="CPT13" s="354"/>
      <c r="CPU13" s="354"/>
      <c r="CPV13" s="354"/>
      <c r="CPW13" s="354"/>
      <c r="CPX13" s="354"/>
      <c r="CPY13" s="354"/>
      <c r="CPZ13" s="354"/>
      <c r="CQA13" s="354"/>
      <c r="CQB13" s="354"/>
      <c r="CQC13" s="354"/>
      <c r="CQD13" s="354"/>
      <c r="CQE13" s="354"/>
      <c r="CQF13" s="354"/>
      <c r="CQG13" s="354"/>
      <c r="CQH13" s="354"/>
      <c r="CQI13" s="354"/>
      <c r="CQJ13" s="354"/>
      <c r="CQK13" s="354"/>
      <c r="CQL13" s="354"/>
      <c r="CQM13" s="354"/>
      <c r="CQN13" s="354"/>
      <c r="CQO13" s="354"/>
      <c r="CQP13" s="354"/>
      <c r="CQQ13" s="354"/>
      <c r="CQR13" s="354"/>
      <c r="CQS13" s="354"/>
      <c r="CQT13" s="354"/>
      <c r="CQU13" s="354"/>
      <c r="CQV13" s="354"/>
      <c r="CQW13" s="354"/>
      <c r="CQX13" s="354"/>
      <c r="CQY13" s="354"/>
      <c r="CQZ13" s="354"/>
      <c r="CRA13" s="354"/>
      <c r="CRB13" s="354"/>
      <c r="CRC13" s="354"/>
      <c r="CRD13" s="354"/>
      <c r="CRE13" s="354"/>
      <c r="CRF13" s="354"/>
      <c r="CRG13" s="354"/>
      <c r="CRH13" s="354"/>
      <c r="CRI13" s="354"/>
      <c r="CRJ13" s="354"/>
      <c r="CRK13" s="354"/>
      <c r="CRL13" s="354"/>
      <c r="CRM13" s="354"/>
      <c r="CRN13" s="354"/>
      <c r="CRO13" s="354"/>
      <c r="CRP13" s="354"/>
      <c r="CRQ13" s="354"/>
      <c r="CRR13" s="354"/>
      <c r="CRS13" s="354"/>
      <c r="CRT13" s="354"/>
      <c r="CRU13" s="354"/>
      <c r="CRV13" s="354"/>
      <c r="CRW13" s="354"/>
      <c r="CRX13" s="354"/>
      <c r="CRY13" s="354"/>
      <c r="CRZ13" s="354"/>
      <c r="CSA13" s="354"/>
      <c r="CSB13" s="354"/>
      <c r="CSC13" s="354"/>
      <c r="CSD13" s="354"/>
      <c r="CSE13" s="354"/>
      <c r="CSF13" s="354"/>
      <c r="CSG13" s="354"/>
      <c r="CSH13" s="354"/>
      <c r="CSI13" s="354"/>
      <c r="CSJ13" s="354"/>
      <c r="CSK13" s="354"/>
      <c r="CSL13" s="354"/>
      <c r="CSM13" s="354"/>
      <c r="CSN13" s="354"/>
      <c r="CSO13" s="354"/>
      <c r="CSP13" s="354"/>
      <c r="CSQ13" s="354"/>
      <c r="CSR13" s="354"/>
      <c r="CSS13" s="354"/>
      <c r="CST13" s="354"/>
      <c r="CSU13" s="354"/>
      <c r="CSV13" s="354"/>
      <c r="CSW13" s="354"/>
      <c r="CSX13" s="354"/>
      <c r="CSY13" s="354"/>
      <c r="CSZ13" s="354"/>
      <c r="CTA13" s="354"/>
      <c r="CTB13" s="354"/>
      <c r="CTC13" s="354"/>
      <c r="CTD13" s="354"/>
      <c r="CTE13" s="354"/>
      <c r="CTF13" s="354"/>
      <c r="CTG13" s="354"/>
      <c r="CTH13" s="354"/>
      <c r="CTI13" s="354"/>
      <c r="CTJ13" s="354"/>
      <c r="CTK13" s="354"/>
      <c r="CTL13" s="354"/>
      <c r="CTM13" s="354"/>
      <c r="CTN13" s="354"/>
      <c r="CTO13" s="354"/>
      <c r="CTP13" s="354"/>
      <c r="CTQ13" s="354"/>
      <c r="CTR13" s="354"/>
      <c r="CTS13" s="354"/>
      <c r="CTT13" s="354"/>
      <c r="CTU13" s="354"/>
      <c r="CTV13" s="354"/>
      <c r="CTW13" s="354"/>
      <c r="CTX13" s="354"/>
      <c r="CTY13" s="354"/>
      <c r="CTZ13" s="354"/>
      <c r="CUA13" s="354"/>
      <c r="CUB13" s="354"/>
      <c r="CUC13" s="354"/>
      <c r="CUD13" s="354"/>
      <c r="CUE13" s="354"/>
      <c r="CUF13" s="354"/>
      <c r="CUG13" s="354"/>
      <c r="CUH13" s="354"/>
      <c r="CUI13" s="354"/>
      <c r="CUJ13" s="354"/>
      <c r="CUK13" s="354"/>
      <c r="CUL13" s="354"/>
      <c r="CUM13" s="354"/>
      <c r="CUN13" s="354"/>
      <c r="CUO13" s="354"/>
      <c r="CUP13" s="354"/>
      <c r="CUQ13" s="354"/>
      <c r="CUR13" s="354"/>
      <c r="CUS13" s="354"/>
      <c r="CUT13" s="354"/>
      <c r="CUU13" s="354"/>
      <c r="CUV13" s="354"/>
      <c r="CUW13" s="354"/>
      <c r="CUX13" s="354"/>
      <c r="CUY13" s="354"/>
      <c r="CUZ13" s="354"/>
      <c r="CVA13" s="354"/>
      <c r="CVB13" s="354"/>
      <c r="CVC13" s="354"/>
      <c r="CVD13" s="354"/>
      <c r="CVE13" s="354"/>
      <c r="CVF13" s="354"/>
      <c r="CVG13" s="354"/>
      <c r="CVH13" s="354"/>
      <c r="CVI13" s="354"/>
      <c r="CVJ13" s="354"/>
      <c r="CVK13" s="354"/>
      <c r="CVL13" s="354"/>
      <c r="CVM13" s="354"/>
      <c r="CVN13" s="354"/>
      <c r="CVO13" s="354"/>
      <c r="CVP13" s="354"/>
      <c r="CVQ13" s="354"/>
      <c r="CVR13" s="354"/>
      <c r="CVS13" s="354"/>
      <c r="CVT13" s="354"/>
      <c r="CVU13" s="354"/>
      <c r="CVV13" s="354"/>
      <c r="CVW13" s="354"/>
      <c r="CVX13" s="354"/>
      <c r="CVY13" s="354"/>
      <c r="CVZ13" s="354"/>
      <c r="CWA13" s="354"/>
      <c r="CWB13" s="354"/>
      <c r="CWC13" s="354"/>
      <c r="CWD13" s="354"/>
      <c r="CWE13" s="354"/>
      <c r="CWF13" s="354"/>
      <c r="CWG13" s="354"/>
      <c r="CWH13" s="354"/>
      <c r="CWI13" s="354"/>
      <c r="CWJ13" s="354"/>
      <c r="CWK13" s="354"/>
      <c r="CWL13" s="354"/>
      <c r="CWM13" s="354"/>
      <c r="CWN13" s="354"/>
      <c r="CWO13" s="354"/>
      <c r="CWP13" s="354"/>
      <c r="CWQ13" s="354"/>
      <c r="CWR13" s="354"/>
      <c r="CWS13" s="354"/>
      <c r="CWT13" s="354"/>
      <c r="CWU13" s="354"/>
      <c r="CWV13" s="354"/>
      <c r="CWW13" s="354"/>
      <c r="CWX13" s="354"/>
      <c r="CWY13" s="354"/>
      <c r="CWZ13" s="354"/>
      <c r="CXA13" s="354"/>
      <c r="CXB13" s="354"/>
      <c r="CXC13" s="354"/>
      <c r="CXD13" s="354"/>
      <c r="CXE13" s="354"/>
      <c r="CXF13" s="354"/>
      <c r="CXG13" s="354"/>
      <c r="CXH13" s="354"/>
      <c r="CXI13" s="354"/>
      <c r="CXJ13" s="354"/>
      <c r="CXK13" s="354"/>
      <c r="CXL13" s="354"/>
      <c r="CXM13" s="354"/>
      <c r="CXN13" s="354"/>
      <c r="CXO13" s="354"/>
      <c r="CXP13" s="354"/>
      <c r="CXQ13" s="354"/>
      <c r="CXR13" s="354"/>
      <c r="CXS13" s="354"/>
      <c r="CXT13" s="354"/>
      <c r="CXU13" s="354"/>
      <c r="CXV13" s="354"/>
      <c r="CXW13" s="354"/>
      <c r="CXX13" s="354"/>
      <c r="CXY13" s="354"/>
      <c r="CXZ13" s="354"/>
      <c r="CYA13" s="354"/>
      <c r="CYB13" s="354"/>
      <c r="CYC13" s="354"/>
      <c r="CYD13" s="354"/>
      <c r="CYE13" s="354"/>
      <c r="CYF13" s="354"/>
      <c r="CYG13" s="354"/>
      <c r="CYH13" s="354"/>
      <c r="CYI13" s="354"/>
      <c r="CYJ13" s="354"/>
      <c r="CYK13" s="354"/>
      <c r="CYL13" s="354"/>
      <c r="CYM13" s="354"/>
      <c r="CYN13" s="354"/>
      <c r="CYO13" s="354"/>
      <c r="CYP13" s="354"/>
      <c r="CYQ13" s="354"/>
      <c r="CYR13" s="354"/>
      <c r="CYS13" s="354"/>
      <c r="CYT13" s="354"/>
      <c r="CYU13" s="354"/>
      <c r="CYV13" s="354"/>
      <c r="CYW13" s="354"/>
      <c r="CYX13" s="354"/>
      <c r="CYY13" s="354"/>
      <c r="CYZ13" s="354"/>
      <c r="CZA13" s="354"/>
      <c r="CZB13" s="354"/>
      <c r="CZC13" s="354"/>
      <c r="CZD13" s="354"/>
      <c r="CZE13" s="354"/>
      <c r="CZF13" s="354"/>
      <c r="CZG13" s="354"/>
      <c r="CZH13" s="354"/>
      <c r="CZI13" s="354"/>
      <c r="CZJ13" s="354"/>
      <c r="CZK13" s="354"/>
      <c r="CZL13" s="354"/>
      <c r="CZM13" s="354"/>
      <c r="CZN13" s="354"/>
      <c r="CZO13" s="354"/>
      <c r="CZP13" s="354"/>
      <c r="CZQ13" s="354"/>
      <c r="CZR13" s="354"/>
      <c r="CZS13" s="354"/>
      <c r="CZT13" s="354"/>
      <c r="CZU13" s="354"/>
      <c r="CZV13" s="354"/>
      <c r="CZW13" s="354"/>
      <c r="CZX13" s="354"/>
      <c r="CZY13" s="354"/>
      <c r="CZZ13" s="354"/>
      <c r="DAA13" s="354"/>
      <c r="DAB13" s="354"/>
      <c r="DAC13" s="354"/>
      <c r="DAD13" s="354"/>
      <c r="DAE13" s="354"/>
      <c r="DAF13" s="354"/>
      <c r="DAG13" s="354"/>
      <c r="DAH13" s="354"/>
      <c r="DAI13" s="354"/>
      <c r="DAJ13" s="354"/>
      <c r="DAK13" s="354"/>
      <c r="DAL13" s="354"/>
      <c r="DAM13" s="354"/>
      <c r="DAN13" s="354"/>
      <c r="DAO13" s="354"/>
      <c r="DAP13" s="354"/>
      <c r="DAQ13" s="354"/>
      <c r="DAR13" s="354"/>
      <c r="DAS13" s="354"/>
      <c r="DAT13" s="354"/>
      <c r="DAU13" s="354"/>
      <c r="DAV13" s="354"/>
      <c r="DAW13" s="354"/>
      <c r="DAX13" s="354"/>
      <c r="DAY13" s="354"/>
      <c r="DAZ13" s="354"/>
      <c r="DBA13" s="354"/>
      <c r="DBB13" s="354"/>
      <c r="DBC13" s="354"/>
      <c r="DBD13" s="354"/>
      <c r="DBE13" s="354"/>
      <c r="DBF13" s="354"/>
      <c r="DBG13" s="354"/>
      <c r="DBH13" s="354"/>
      <c r="DBI13" s="354"/>
      <c r="DBJ13" s="354"/>
      <c r="DBK13" s="354"/>
      <c r="DBL13" s="354"/>
      <c r="DBM13" s="354"/>
      <c r="DBN13" s="354"/>
      <c r="DBO13" s="354"/>
      <c r="DBP13" s="354"/>
      <c r="DBQ13" s="354"/>
      <c r="DBR13" s="354"/>
      <c r="DBS13" s="354"/>
      <c r="DBT13" s="354"/>
      <c r="DBU13" s="354"/>
      <c r="DBV13" s="354"/>
      <c r="DBW13" s="354"/>
      <c r="DBX13" s="354"/>
      <c r="DBY13" s="354"/>
      <c r="DBZ13" s="354"/>
      <c r="DCA13" s="354"/>
      <c r="DCB13" s="354"/>
      <c r="DCC13" s="354"/>
      <c r="DCD13" s="354"/>
      <c r="DCE13" s="354"/>
      <c r="DCF13" s="354"/>
      <c r="DCG13" s="354"/>
      <c r="DCH13" s="354"/>
      <c r="DCI13" s="354"/>
      <c r="DCJ13" s="354"/>
      <c r="DCK13" s="354"/>
      <c r="DCL13" s="354"/>
      <c r="DCM13" s="354"/>
      <c r="DCN13" s="354"/>
      <c r="DCO13" s="354"/>
      <c r="DCP13" s="354"/>
      <c r="DCQ13" s="354"/>
      <c r="DCR13" s="354"/>
      <c r="DCS13" s="354"/>
      <c r="DCT13" s="354"/>
      <c r="DCU13" s="354"/>
      <c r="DCV13" s="354"/>
      <c r="DCW13" s="354"/>
      <c r="DCX13" s="354"/>
      <c r="DCY13" s="354"/>
      <c r="DCZ13" s="354"/>
      <c r="DDA13" s="354"/>
      <c r="DDB13" s="354"/>
      <c r="DDC13" s="354"/>
      <c r="DDD13" s="354"/>
      <c r="DDE13" s="354"/>
      <c r="DDF13" s="354"/>
      <c r="DDG13" s="354"/>
      <c r="DDH13" s="354"/>
      <c r="DDI13" s="354"/>
      <c r="DDJ13" s="354"/>
      <c r="DDK13" s="354"/>
      <c r="DDL13" s="354"/>
      <c r="DDM13" s="354"/>
      <c r="DDN13" s="354"/>
      <c r="DDO13" s="354"/>
      <c r="DDP13" s="354"/>
      <c r="DDQ13" s="354"/>
      <c r="DDR13" s="354"/>
      <c r="DDS13" s="354"/>
      <c r="DDT13" s="354"/>
      <c r="DDU13" s="354"/>
      <c r="DDV13" s="354"/>
      <c r="DDW13" s="354"/>
      <c r="DDX13" s="354"/>
      <c r="DDY13" s="354"/>
      <c r="DDZ13" s="354"/>
      <c r="DEA13" s="354"/>
      <c r="DEB13" s="354"/>
      <c r="DEC13" s="354"/>
      <c r="DED13" s="354"/>
      <c r="DEE13" s="354"/>
      <c r="DEF13" s="354"/>
      <c r="DEG13" s="354"/>
      <c r="DEH13" s="354"/>
      <c r="DEI13" s="354"/>
      <c r="DEJ13" s="354"/>
      <c r="DEK13" s="354"/>
      <c r="DEL13" s="354"/>
      <c r="DEM13" s="354"/>
      <c r="DEN13" s="354"/>
      <c r="DEO13" s="354"/>
      <c r="DEP13" s="354"/>
      <c r="DEQ13" s="354"/>
      <c r="DER13" s="354"/>
      <c r="DES13" s="354"/>
      <c r="DET13" s="354"/>
      <c r="DEU13" s="354"/>
      <c r="DEV13" s="354"/>
      <c r="DEW13" s="354"/>
      <c r="DEX13" s="354"/>
      <c r="DEY13" s="354"/>
      <c r="DEZ13" s="354"/>
      <c r="DFA13" s="354"/>
      <c r="DFB13" s="354"/>
      <c r="DFC13" s="354"/>
      <c r="DFD13" s="354"/>
      <c r="DFE13" s="354"/>
      <c r="DFF13" s="354"/>
      <c r="DFG13" s="354"/>
      <c r="DFH13" s="354"/>
      <c r="DFI13" s="354"/>
      <c r="DFJ13" s="354"/>
      <c r="DFK13" s="354"/>
      <c r="DFL13" s="354"/>
      <c r="DFM13" s="354"/>
      <c r="DFN13" s="354"/>
      <c r="DFO13" s="354"/>
      <c r="DFP13" s="354"/>
      <c r="DFQ13" s="354"/>
      <c r="DFR13" s="354"/>
      <c r="DFS13" s="354"/>
      <c r="DFT13" s="354"/>
      <c r="DFU13" s="354"/>
      <c r="DFV13" s="354"/>
      <c r="DFW13" s="354"/>
      <c r="DFX13" s="354"/>
      <c r="DFY13" s="354"/>
      <c r="DFZ13" s="354"/>
      <c r="DGA13" s="354"/>
      <c r="DGB13" s="354"/>
      <c r="DGC13" s="354"/>
      <c r="DGD13" s="354"/>
      <c r="DGE13" s="354"/>
      <c r="DGF13" s="354"/>
      <c r="DGG13" s="354"/>
      <c r="DGH13" s="354"/>
      <c r="DGI13" s="354"/>
      <c r="DGJ13" s="354"/>
      <c r="DGK13" s="354"/>
      <c r="DGL13" s="354"/>
      <c r="DGM13" s="354"/>
      <c r="DGN13" s="354"/>
      <c r="DGO13" s="354"/>
      <c r="DGP13" s="354"/>
      <c r="DGQ13" s="354"/>
      <c r="DGR13" s="354"/>
      <c r="DGS13" s="354"/>
      <c r="DGT13" s="354"/>
      <c r="DGU13" s="354"/>
      <c r="DGV13" s="354"/>
      <c r="DGW13" s="354"/>
      <c r="DGX13" s="354"/>
      <c r="DGY13" s="354"/>
      <c r="DGZ13" s="354"/>
      <c r="DHA13" s="354"/>
      <c r="DHB13" s="354"/>
      <c r="DHC13" s="354"/>
      <c r="DHD13" s="354"/>
      <c r="DHE13" s="354"/>
      <c r="DHF13" s="354"/>
      <c r="DHG13" s="354"/>
      <c r="DHH13" s="354"/>
      <c r="DHI13" s="354"/>
      <c r="DHJ13" s="354"/>
      <c r="DHK13" s="354"/>
      <c r="DHL13" s="354"/>
      <c r="DHM13" s="354"/>
      <c r="DHN13" s="354"/>
      <c r="DHO13" s="354"/>
      <c r="DHP13" s="354"/>
      <c r="DHQ13" s="354"/>
      <c r="DHR13" s="354"/>
      <c r="DHS13" s="354"/>
      <c r="DHT13" s="354"/>
      <c r="DHU13" s="354"/>
      <c r="DHV13" s="354"/>
      <c r="DHW13" s="354"/>
      <c r="DHX13" s="354"/>
      <c r="DHY13" s="354"/>
      <c r="DHZ13" s="354"/>
      <c r="DIA13" s="354"/>
      <c r="DIB13" s="354"/>
      <c r="DIC13" s="354"/>
      <c r="DID13" s="354"/>
      <c r="DIE13" s="354"/>
      <c r="DIF13" s="354"/>
      <c r="DIG13" s="354"/>
      <c r="DIH13" s="354"/>
      <c r="DII13" s="354"/>
      <c r="DIJ13" s="354"/>
      <c r="DIK13" s="354"/>
      <c r="DIL13" s="354"/>
      <c r="DIM13" s="354"/>
      <c r="DIN13" s="354"/>
      <c r="DIO13" s="354"/>
      <c r="DIP13" s="354"/>
      <c r="DIQ13" s="354"/>
      <c r="DIR13" s="354"/>
      <c r="DIS13" s="354"/>
      <c r="DIT13" s="354"/>
      <c r="DIU13" s="354"/>
      <c r="DIV13" s="354"/>
      <c r="DIW13" s="354"/>
      <c r="DIX13" s="354"/>
      <c r="DIY13" s="354"/>
      <c r="DIZ13" s="354"/>
      <c r="DJA13" s="354"/>
      <c r="DJB13" s="354"/>
      <c r="DJC13" s="354"/>
      <c r="DJD13" s="354"/>
      <c r="DJE13" s="354"/>
      <c r="DJF13" s="354"/>
      <c r="DJG13" s="354"/>
      <c r="DJH13" s="354"/>
      <c r="DJI13" s="354"/>
      <c r="DJJ13" s="354"/>
      <c r="DJK13" s="354"/>
      <c r="DJL13" s="354"/>
      <c r="DJM13" s="354"/>
      <c r="DJN13" s="354"/>
      <c r="DJO13" s="354"/>
      <c r="DJP13" s="354"/>
      <c r="DJQ13" s="354"/>
      <c r="DJR13" s="354"/>
      <c r="DJS13" s="354"/>
      <c r="DJT13" s="354"/>
      <c r="DJU13" s="354"/>
      <c r="DJV13" s="354"/>
      <c r="DJW13" s="354"/>
      <c r="DJX13" s="354"/>
      <c r="DJY13" s="354"/>
      <c r="DJZ13" s="354"/>
      <c r="DKA13" s="354"/>
      <c r="DKB13" s="354"/>
      <c r="DKC13" s="354"/>
      <c r="DKD13" s="354"/>
      <c r="DKE13" s="354"/>
      <c r="DKF13" s="354"/>
      <c r="DKG13" s="354"/>
      <c r="DKH13" s="354"/>
      <c r="DKI13" s="354"/>
      <c r="DKJ13" s="354"/>
      <c r="DKK13" s="354"/>
      <c r="DKL13" s="354"/>
      <c r="DKM13" s="354"/>
      <c r="DKN13" s="354"/>
      <c r="DKO13" s="354"/>
      <c r="DKP13" s="354"/>
      <c r="DKQ13" s="354"/>
      <c r="DKR13" s="354"/>
      <c r="DKS13" s="354"/>
      <c r="DKT13" s="354"/>
      <c r="DKU13" s="354"/>
      <c r="DKV13" s="354"/>
      <c r="DKW13" s="354"/>
      <c r="DKX13" s="354"/>
      <c r="DKY13" s="354"/>
      <c r="DKZ13" s="354"/>
      <c r="DLA13" s="354"/>
      <c r="DLB13" s="354"/>
      <c r="DLC13" s="354"/>
      <c r="DLD13" s="354"/>
      <c r="DLE13" s="354"/>
      <c r="DLF13" s="354"/>
      <c r="DLG13" s="354"/>
      <c r="DLH13" s="354"/>
      <c r="DLI13" s="354"/>
      <c r="DLJ13" s="354"/>
      <c r="DLK13" s="354"/>
      <c r="DLL13" s="354"/>
      <c r="DLM13" s="354"/>
      <c r="DLN13" s="354"/>
      <c r="DLO13" s="354"/>
      <c r="DLP13" s="354"/>
      <c r="DLQ13" s="354"/>
      <c r="DLR13" s="354"/>
      <c r="DLS13" s="354"/>
      <c r="DLT13" s="354"/>
      <c r="DLU13" s="354"/>
      <c r="DLV13" s="354"/>
      <c r="DLW13" s="354"/>
      <c r="DLX13" s="354"/>
      <c r="DLY13" s="354"/>
      <c r="DLZ13" s="354"/>
      <c r="DMA13" s="354"/>
      <c r="DMB13" s="354"/>
      <c r="DMC13" s="354"/>
      <c r="DMD13" s="354"/>
      <c r="DME13" s="354"/>
      <c r="DMF13" s="354"/>
      <c r="DMG13" s="354"/>
      <c r="DMH13" s="354"/>
      <c r="DMI13" s="354"/>
      <c r="DMJ13" s="354"/>
      <c r="DMK13" s="354"/>
      <c r="DML13" s="354"/>
      <c r="DMM13" s="354"/>
      <c r="DMN13" s="354"/>
      <c r="DMO13" s="354"/>
      <c r="DMP13" s="354"/>
      <c r="DMQ13" s="354"/>
      <c r="DMR13" s="354"/>
      <c r="DMS13" s="354"/>
      <c r="DMT13" s="354"/>
      <c r="DMU13" s="354"/>
      <c r="DMV13" s="354"/>
      <c r="DMW13" s="354"/>
      <c r="DMX13" s="354"/>
      <c r="DMY13" s="354"/>
      <c r="DMZ13" s="354"/>
      <c r="DNA13" s="354"/>
      <c r="DNB13" s="354"/>
      <c r="DNC13" s="354"/>
      <c r="DND13" s="354"/>
      <c r="DNE13" s="354"/>
      <c r="DNF13" s="354"/>
      <c r="DNG13" s="354"/>
      <c r="DNH13" s="354"/>
      <c r="DNI13" s="354"/>
      <c r="DNJ13" s="354"/>
      <c r="DNK13" s="354"/>
      <c r="DNL13" s="354"/>
      <c r="DNM13" s="354"/>
      <c r="DNN13" s="354"/>
      <c r="DNO13" s="354"/>
      <c r="DNP13" s="354"/>
      <c r="DNQ13" s="354"/>
      <c r="DNR13" s="354"/>
      <c r="DNS13" s="354"/>
      <c r="DNT13" s="354"/>
      <c r="DNU13" s="354"/>
      <c r="DNV13" s="354"/>
      <c r="DNW13" s="354"/>
      <c r="DNX13" s="354"/>
      <c r="DNY13" s="354"/>
      <c r="DNZ13" s="354"/>
      <c r="DOA13" s="354"/>
      <c r="DOB13" s="354"/>
      <c r="DOC13" s="354"/>
      <c r="DOD13" s="354"/>
      <c r="DOE13" s="354"/>
      <c r="DOF13" s="354"/>
      <c r="DOG13" s="354"/>
      <c r="DOH13" s="354"/>
      <c r="DOI13" s="354"/>
      <c r="DOJ13" s="354"/>
      <c r="DOK13" s="354"/>
      <c r="DOL13" s="354"/>
      <c r="DOM13" s="354"/>
      <c r="DON13" s="354"/>
      <c r="DOO13" s="354"/>
      <c r="DOP13" s="354"/>
      <c r="DOQ13" s="354"/>
      <c r="DOR13" s="354"/>
      <c r="DOS13" s="354"/>
      <c r="DOT13" s="354"/>
      <c r="DOU13" s="354"/>
      <c r="DOV13" s="354"/>
      <c r="DOW13" s="354"/>
      <c r="DOX13" s="354"/>
      <c r="DOY13" s="354"/>
      <c r="DOZ13" s="354"/>
      <c r="DPA13" s="354"/>
      <c r="DPB13" s="354"/>
      <c r="DPC13" s="354"/>
      <c r="DPD13" s="354"/>
      <c r="DPE13" s="354"/>
      <c r="DPF13" s="354"/>
      <c r="DPG13" s="354"/>
      <c r="DPH13" s="354"/>
      <c r="DPI13" s="354"/>
      <c r="DPJ13" s="354"/>
      <c r="DPK13" s="354"/>
      <c r="DPL13" s="354"/>
      <c r="DPM13" s="354"/>
      <c r="DPN13" s="354"/>
      <c r="DPO13" s="354"/>
      <c r="DPP13" s="354"/>
      <c r="DPQ13" s="354"/>
      <c r="DPR13" s="354"/>
      <c r="DPS13" s="354"/>
      <c r="DPT13" s="354"/>
      <c r="DPU13" s="354"/>
      <c r="DPV13" s="354"/>
      <c r="DPW13" s="354"/>
      <c r="DPX13" s="354"/>
      <c r="DPY13" s="354"/>
      <c r="DPZ13" s="354"/>
      <c r="DQA13" s="354"/>
      <c r="DQB13" s="354"/>
      <c r="DQC13" s="354"/>
      <c r="DQD13" s="354"/>
      <c r="DQE13" s="354"/>
      <c r="DQF13" s="354"/>
      <c r="DQG13" s="354"/>
      <c r="DQH13" s="354"/>
      <c r="DQI13" s="354"/>
      <c r="DQJ13" s="354"/>
      <c r="DQK13" s="354"/>
      <c r="DQL13" s="354"/>
      <c r="DQM13" s="354"/>
      <c r="DQN13" s="354"/>
      <c r="DQO13" s="354"/>
      <c r="DQP13" s="354"/>
      <c r="DQQ13" s="354"/>
      <c r="DQR13" s="354"/>
      <c r="DQS13" s="354"/>
      <c r="DQT13" s="354"/>
      <c r="DQU13" s="354"/>
      <c r="DQV13" s="354"/>
      <c r="DQW13" s="354"/>
      <c r="DQX13" s="354"/>
      <c r="DQY13" s="354"/>
      <c r="DQZ13" s="354"/>
      <c r="DRA13" s="354"/>
      <c r="DRB13" s="354"/>
      <c r="DRC13" s="354"/>
      <c r="DRD13" s="354"/>
      <c r="DRE13" s="354"/>
      <c r="DRF13" s="354"/>
      <c r="DRG13" s="354"/>
      <c r="DRH13" s="354"/>
      <c r="DRI13" s="354"/>
      <c r="DRJ13" s="354"/>
      <c r="DRK13" s="354"/>
      <c r="DRL13" s="354"/>
      <c r="DRM13" s="354"/>
      <c r="DRN13" s="354"/>
      <c r="DRO13" s="354"/>
      <c r="DRP13" s="354"/>
      <c r="DRQ13" s="354"/>
      <c r="DRR13" s="354"/>
      <c r="DRS13" s="354"/>
      <c r="DRT13" s="354"/>
      <c r="DRU13" s="354"/>
      <c r="DRV13" s="354"/>
      <c r="DRW13" s="354"/>
      <c r="DRX13" s="354"/>
      <c r="DRY13" s="354"/>
      <c r="DRZ13" s="354"/>
      <c r="DSA13" s="354"/>
      <c r="DSB13" s="354"/>
      <c r="DSC13" s="354"/>
      <c r="DSD13" s="354"/>
      <c r="DSE13" s="354"/>
      <c r="DSF13" s="354"/>
      <c r="DSG13" s="354"/>
      <c r="DSH13" s="354"/>
      <c r="DSI13" s="354"/>
      <c r="DSJ13" s="354"/>
      <c r="DSK13" s="354"/>
      <c r="DSL13" s="354"/>
      <c r="DSM13" s="354"/>
      <c r="DSN13" s="354"/>
      <c r="DSO13" s="354"/>
      <c r="DSP13" s="354"/>
      <c r="DSQ13" s="354"/>
      <c r="DSR13" s="354"/>
      <c r="DSS13" s="354"/>
      <c r="DST13" s="354"/>
      <c r="DSU13" s="354"/>
      <c r="DSV13" s="354"/>
      <c r="DSW13" s="354"/>
      <c r="DSX13" s="354"/>
      <c r="DSY13" s="354"/>
      <c r="DSZ13" s="354"/>
      <c r="DTA13" s="354"/>
      <c r="DTB13" s="354"/>
      <c r="DTC13" s="354"/>
      <c r="DTD13" s="354"/>
      <c r="DTE13" s="354"/>
      <c r="DTF13" s="354"/>
      <c r="DTG13" s="354"/>
      <c r="DTH13" s="354"/>
      <c r="DTI13" s="354"/>
      <c r="DTJ13" s="354"/>
      <c r="DTK13" s="354"/>
      <c r="DTL13" s="354"/>
      <c r="DTM13" s="354"/>
      <c r="DTN13" s="354"/>
      <c r="DTO13" s="354"/>
      <c r="DTP13" s="354"/>
      <c r="DTQ13" s="354"/>
      <c r="DTR13" s="354"/>
      <c r="DTS13" s="354"/>
      <c r="DTT13" s="354"/>
      <c r="DTU13" s="354"/>
      <c r="DTV13" s="354"/>
      <c r="DTW13" s="354"/>
      <c r="DTX13" s="354"/>
      <c r="DTY13" s="354"/>
      <c r="DTZ13" s="354"/>
      <c r="DUA13" s="354"/>
      <c r="DUB13" s="354"/>
      <c r="DUC13" s="354"/>
      <c r="DUD13" s="354"/>
      <c r="DUE13" s="354"/>
      <c r="DUF13" s="354"/>
      <c r="DUG13" s="354"/>
      <c r="DUH13" s="354"/>
      <c r="DUI13" s="354"/>
      <c r="DUJ13" s="354"/>
      <c r="DUK13" s="354"/>
      <c r="DUL13" s="354"/>
      <c r="DUM13" s="354"/>
      <c r="DUN13" s="354"/>
      <c r="DUO13" s="354"/>
      <c r="DUP13" s="354"/>
      <c r="DUQ13" s="354"/>
      <c r="DUR13" s="354"/>
      <c r="DUS13" s="354"/>
      <c r="DUT13" s="354"/>
      <c r="DUU13" s="354"/>
      <c r="DUV13" s="354"/>
      <c r="DUW13" s="354"/>
      <c r="DUX13" s="354"/>
      <c r="DUY13" s="354"/>
      <c r="DUZ13" s="354"/>
      <c r="DVA13" s="354"/>
      <c r="DVB13" s="354"/>
      <c r="DVC13" s="354"/>
      <c r="DVD13" s="354"/>
      <c r="DVE13" s="354"/>
      <c r="DVF13" s="354"/>
      <c r="DVG13" s="354"/>
      <c r="DVH13" s="354"/>
      <c r="DVI13" s="354"/>
      <c r="DVJ13" s="354"/>
      <c r="DVK13" s="354"/>
      <c r="DVL13" s="354"/>
      <c r="DVM13" s="354"/>
      <c r="DVN13" s="354"/>
      <c r="DVO13" s="354"/>
      <c r="DVP13" s="354"/>
      <c r="DVQ13" s="354"/>
      <c r="DVR13" s="354"/>
      <c r="DVS13" s="354"/>
      <c r="DVT13" s="354"/>
      <c r="DVU13" s="354"/>
      <c r="DVV13" s="354"/>
      <c r="DVW13" s="354"/>
      <c r="DVX13" s="354"/>
      <c r="DVY13" s="354"/>
      <c r="DVZ13" s="354"/>
      <c r="DWA13" s="354"/>
      <c r="DWB13" s="354"/>
      <c r="DWC13" s="354"/>
      <c r="DWD13" s="354"/>
      <c r="DWE13" s="354"/>
      <c r="DWF13" s="354"/>
      <c r="DWG13" s="354"/>
      <c r="DWH13" s="354"/>
      <c r="DWI13" s="354"/>
      <c r="DWJ13" s="354"/>
      <c r="DWK13" s="354"/>
      <c r="DWL13" s="354"/>
      <c r="DWM13" s="354"/>
      <c r="DWN13" s="354"/>
      <c r="DWO13" s="354"/>
      <c r="DWP13" s="354"/>
      <c r="DWQ13" s="354"/>
      <c r="DWR13" s="354"/>
      <c r="DWS13" s="354"/>
      <c r="DWT13" s="354"/>
      <c r="DWU13" s="354"/>
      <c r="DWV13" s="354"/>
      <c r="DWW13" s="354"/>
      <c r="DWX13" s="354"/>
      <c r="DWY13" s="354"/>
      <c r="DWZ13" s="354"/>
      <c r="DXA13" s="354"/>
      <c r="DXB13" s="354"/>
      <c r="DXC13" s="354"/>
      <c r="DXD13" s="354"/>
      <c r="DXE13" s="354"/>
      <c r="DXF13" s="354"/>
      <c r="DXG13" s="354"/>
      <c r="DXH13" s="354"/>
      <c r="DXI13" s="354"/>
      <c r="DXJ13" s="354"/>
      <c r="DXK13" s="354"/>
      <c r="DXL13" s="354"/>
      <c r="DXM13" s="354"/>
      <c r="DXN13" s="354"/>
      <c r="DXO13" s="354"/>
      <c r="DXP13" s="354"/>
      <c r="DXQ13" s="354"/>
      <c r="DXR13" s="354"/>
      <c r="DXS13" s="354"/>
      <c r="DXT13" s="354"/>
      <c r="DXU13" s="354"/>
      <c r="DXV13" s="354"/>
      <c r="DXW13" s="354"/>
      <c r="DXX13" s="354"/>
      <c r="DXY13" s="354"/>
      <c r="DXZ13" s="354"/>
      <c r="DYA13" s="354"/>
      <c r="DYB13" s="354"/>
      <c r="DYC13" s="354"/>
      <c r="DYD13" s="354"/>
      <c r="DYE13" s="354"/>
      <c r="DYF13" s="354"/>
      <c r="DYG13" s="354"/>
      <c r="DYH13" s="354"/>
      <c r="DYI13" s="354"/>
      <c r="DYJ13" s="354"/>
      <c r="DYK13" s="354"/>
      <c r="DYL13" s="354"/>
      <c r="DYM13" s="354"/>
      <c r="DYN13" s="354"/>
      <c r="DYO13" s="354"/>
      <c r="DYP13" s="354"/>
      <c r="DYQ13" s="354"/>
      <c r="DYR13" s="354"/>
      <c r="DYS13" s="354"/>
      <c r="DYT13" s="354"/>
      <c r="DYU13" s="354"/>
      <c r="DYV13" s="354"/>
      <c r="DYW13" s="354"/>
      <c r="DYX13" s="354"/>
      <c r="DYY13" s="354"/>
      <c r="DYZ13" s="354"/>
      <c r="DZA13" s="354"/>
      <c r="DZB13" s="354"/>
      <c r="DZC13" s="354"/>
      <c r="DZD13" s="354"/>
      <c r="DZE13" s="354"/>
      <c r="DZF13" s="354"/>
      <c r="DZG13" s="354"/>
      <c r="DZH13" s="354"/>
      <c r="DZI13" s="354"/>
      <c r="DZJ13" s="354"/>
      <c r="DZK13" s="354"/>
      <c r="DZL13" s="354"/>
      <c r="DZM13" s="354"/>
      <c r="DZN13" s="354"/>
      <c r="DZO13" s="354"/>
      <c r="DZP13" s="354"/>
      <c r="DZQ13" s="354"/>
      <c r="DZR13" s="354"/>
      <c r="DZS13" s="354"/>
      <c r="DZT13" s="354"/>
      <c r="DZU13" s="354"/>
      <c r="DZV13" s="354"/>
      <c r="DZW13" s="354"/>
      <c r="DZX13" s="354"/>
      <c r="DZY13" s="354"/>
      <c r="DZZ13" s="354"/>
      <c r="EAA13" s="354"/>
      <c r="EAB13" s="354"/>
      <c r="EAC13" s="354"/>
      <c r="EAD13" s="354"/>
      <c r="EAE13" s="354"/>
      <c r="EAF13" s="354"/>
      <c r="EAG13" s="354"/>
      <c r="EAH13" s="354"/>
      <c r="EAI13" s="354"/>
      <c r="EAJ13" s="354"/>
      <c r="EAK13" s="354"/>
      <c r="EAL13" s="354"/>
      <c r="EAM13" s="354"/>
      <c r="EAN13" s="354"/>
      <c r="EAO13" s="354"/>
      <c r="EAP13" s="354"/>
      <c r="EAQ13" s="354"/>
      <c r="EAR13" s="354"/>
      <c r="EAS13" s="354"/>
      <c r="EAT13" s="354"/>
      <c r="EAU13" s="354"/>
      <c r="EAV13" s="354"/>
      <c r="EAW13" s="354"/>
      <c r="EAX13" s="354"/>
      <c r="EAY13" s="354"/>
      <c r="EAZ13" s="354"/>
      <c r="EBA13" s="354"/>
      <c r="EBB13" s="354"/>
      <c r="EBC13" s="354"/>
      <c r="EBD13" s="354"/>
      <c r="EBE13" s="354"/>
      <c r="EBF13" s="354"/>
      <c r="EBG13" s="354"/>
      <c r="EBH13" s="354"/>
      <c r="EBI13" s="354"/>
      <c r="EBJ13" s="354"/>
      <c r="EBK13" s="354"/>
      <c r="EBL13" s="354"/>
      <c r="EBM13" s="354"/>
      <c r="EBN13" s="354"/>
      <c r="EBO13" s="354"/>
      <c r="EBP13" s="354"/>
      <c r="EBQ13" s="354"/>
      <c r="EBR13" s="354"/>
      <c r="EBS13" s="354"/>
      <c r="EBT13" s="354"/>
      <c r="EBU13" s="354"/>
      <c r="EBV13" s="354"/>
      <c r="EBW13" s="354"/>
      <c r="EBX13" s="354"/>
      <c r="EBY13" s="354"/>
      <c r="EBZ13" s="354"/>
      <c r="ECA13" s="354"/>
      <c r="ECB13" s="354"/>
      <c r="ECC13" s="354"/>
      <c r="ECD13" s="354"/>
      <c r="ECE13" s="354"/>
      <c r="ECF13" s="354"/>
      <c r="ECG13" s="354"/>
      <c r="ECH13" s="354"/>
      <c r="ECI13" s="354"/>
      <c r="ECJ13" s="354"/>
      <c r="ECK13" s="354"/>
      <c r="ECL13" s="354"/>
      <c r="ECM13" s="354"/>
      <c r="ECN13" s="354"/>
      <c r="ECO13" s="354"/>
      <c r="ECP13" s="354"/>
      <c r="ECQ13" s="354"/>
      <c r="ECR13" s="354"/>
      <c r="ECS13" s="354"/>
      <c r="ECT13" s="354"/>
      <c r="ECU13" s="354"/>
      <c r="ECV13" s="354"/>
      <c r="ECW13" s="354"/>
      <c r="ECX13" s="354"/>
      <c r="ECY13" s="354"/>
      <c r="ECZ13" s="354"/>
      <c r="EDA13" s="354"/>
      <c r="EDB13" s="354"/>
      <c r="EDC13" s="354"/>
      <c r="EDD13" s="354"/>
      <c r="EDE13" s="354"/>
      <c r="EDF13" s="354"/>
      <c r="EDG13" s="354"/>
      <c r="EDH13" s="354"/>
      <c r="EDI13" s="354"/>
      <c r="EDJ13" s="354"/>
      <c r="EDK13" s="354"/>
      <c r="EDL13" s="354"/>
      <c r="EDM13" s="354"/>
      <c r="EDN13" s="354"/>
      <c r="EDO13" s="354"/>
      <c r="EDP13" s="354"/>
      <c r="EDQ13" s="354"/>
      <c r="EDR13" s="354"/>
      <c r="EDS13" s="354"/>
      <c r="EDT13" s="354"/>
      <c r="EDU13" s="354"/>
      <c r="EDV13" s="354"/>
      <c r="EDW13" s="354"/>
      <c r="EDX13" s="354"/>
      <c r="EDY13" s="354"/>
      <c r="EDZ13" s="354"/>
      <c r="EEA13" s="354"/>
      <c r="EEB13" s="354"/>
      <c r="EEC13" s="354"/>
      <c r="EED13" s="354"/>
      <c r="EEE13" s="354"/>
      <c r="EEF13" s="354"/>
      <c r="EEG13" s="354"/>
      <c r="EEH13" s="354"/>
      <c r="EEI13" s="354"/>
      <c r="EEJ13" s="354"/>
      <c r="EEK13" s="354"/>
      <c r="EEL13" s="354"/>
      <c r="EEM13" s="354"/>
      <c r="EEN13" s="354"/>
      <c r="EEO13" s="354"/>
      <c r="EEP13" s="354"/>
      <c r="EEQ13" s="354"/>
      <c r="EER13" s="354"/>
      <c r="EES13" s="354"/>
      <c r="EET13" s="354"/>
      <c r="EEU13" s="354"/>
      <c r="EEV13" s="354"/>
      <c r="EEW13" s="354"/>
      <c r="EEX13" s="354"/>
      <c r="EEY13" s="354"/>
      <c r="EEZ13" s="354"/>
      <c r="EFA13" s="354"/>
      <c r="EFB13" s="354"/>
      <c r="EFC13" s="354"/>
      <c r="EFD13" s="354"/>
      <c r="EFE13" s="354"/>
      <c r="EFF13" s="354"/>
      <c r="EFG13" s="354"/>
      <c r="EFH13" s="354"/>
      <c r="EFI13" s="354"/>
      <c r="EFJ13" s="354"/>
      <c r="EFK13" s="354"/>
      <c r="EFL13" s="354"/>
      <c r="EFM13" s="354"/>
      <c r="EFN13" s="354"/>
      <c r="EFO13" s="354"/>
      <c r="EFP13" s="354"/>
      <c r="EFQ13" s="354"/>
      <c r="EFR13" s="354"/>
      <c r="EFS13" s="354"/>
      <c r="EFT13" s="354"/>
      <c r="EFU13" s="354"/>
      <c r="EFV13" s="354"/>
      <c r="EFW13" s="354"/>
      <c r="EFX13" s="354"/>
      <c r="EFY13" s="354"/>
      <c r="EFZ13" s="354"/>
      <c r="EGA13" s="354"/>
      <c r="EGB13" s="354"/>
      <c r="EGC13" s="354"/>
      <c r="EGD13" s="354"/>
      <c r="EGE13" s="354"/>
      <c r="EGF13" s="354"/>
      <c r="EGG13" s="354"/>
      <c r="EGH13" s="354"/>
      <c r="EGI13" s="354"/>
      <c r="EGJ13" s="354"/>
      <c r="EGK13" s="354"/>
      <c r="EGL13" s="354"/>
      <c r="EGM13" s="354"/>
      <c r="EGN13" s="354"/>
      <c r="EGO13" s="354"/>
      <c r="EGP13" s="354"/>
      <c r="EGQ13" s="354"/>
      <c r="EGR13" s="354"/>
      <c r="EGS13" s="354"/>
      <c r="EGT13" s="354"/>
      <c r="EGU13" s="354"/>
      <c r="EGV13" s="354"/>
      <c r="EGW13" s="354"/>
      <c r="EGX13" s="354"/>
      <c r="EGY13" s="354"/>
      <c r="EGZ13" s="354"/>
      <c r="EHA13" s="354"/>
      <c r="EHB13" s="354"/>
      <c r="EHC13" s="354"/>
      <c r="EHD13" s="354"/>
      <c r="EHE13" s="354"/>
      <c r="EHF13" s="354"/>
      <c r="EHG13" s="354"/>
      <c r="EHH13" s="354"/>
      <c r="EHI13" s="354"/>
      <c r="EHJ13" s="354"/>
      <c r="EHK13" s="354"/>
      <c r="EHL13" s="354"/>
      <c r="EHM13" s="354"/>
      <c r="EHN13" s="354"/>
      <c r="EHO13" s="354"/>
      <c r="EHP13" s="354"/>
      <c r="EHQ13" s="354"/>
      <c r="EHR13" s="354"/>
      <c r="EHS13" s="354"/>
      <c r="EHT13" s="354"/>
      <c r="EHU13" s="354"/>
      <c r="EHV13" s="354"/>
      <c r="EHW13" s="354"/>
      <c r="EHX13" s="354"/>
      <c r="EHY13" s="354"/>
      <c r="EHZ13" s="354"/>
      <c r="EIA13" s="354"/>
      <c r="EIB13" s="354"/>
      <c r="EIC13" s="354"/>
      <c r="EID13" s="354"/>
      <c r="EIE13" s="354"/>
      <c r="EIF13" s="354"/>
      <c r="EIG13" s="354"/>
      <c r="EIH13" s="354"/>
      <c r="EII13" s="354"/>
      <c r="EIJ13" s="354"/>
      <c r="EIK13" s="354"/>
      <c r="EIL13" s="354"/>
      <c r="EIM13" s="354"/>
      <c r="EIN13" s="354"/>
      <c r="EIO13" s="354"/>
      <c r="EIP13" s="354"/>
      <c r="EIQ13" s="354"/>
      <c r="EIR13" s="354"/>
      <c r="EIS13" s="354"/>
      <c r="EIT13" s="354"/>
      <c r="EIU13" s="354"/>
      <c r="EIV13" s="354"/>
      <c r="EIW13" s="354"/>
      <c r="EIX13" s="354"/>
      <c r="EIY13" s="354"/>
      <c r="EIZ13" s="354"/>
      <c r="EJA13" s="354"/>
      <c r="EJB13" s="354"/>
      <c r="EJC13" s="354"/>
      <c r="EJD13" s="354"/>
      <c r="EJE13" s="354"/>
      <c r="EJF13" s="354"/>
      <c r="EJG13" s="354"/>
      <c r="EJH13" s="354"/>
      <c r="EJI13" s="354"/>
      <c r="EJJ13" s="354"/>
      <c r="EJK13" s="354"/>
      <c r="EJL13" s="354"/>
      <c r="EJM13" s="354"/>
      <c r="EJN13" s="354"/>
      <c r="EJO13" s="354"/>
      <c r="EJP13" s="354"/>
      <c r="EJQ13" s="354"/>
      <c r="EJR13" s="354"/>
      <c r="EJS13" s="354"/>
      <c r="EJT13" s="354"/>
      <c r="EJU13" s="354"/>
      <c r="EJV13" s="354"/>
      <c r="EJW13" s="354"/>
      <c r="EJX13" s="354"/>
      <c r="EJY13" s="354"/>
      <c r="EJZ13" s="354"/>
      <c r="EKA13" s="354"/>
      <c r="EKB13" s="354"/>
      <c r="EKC13" s="354"/>
      <c r="EKD13" s="354"/>
      <c r="EKE13" s="354"/>
      <c r="EKF13" s="354"/>
      <c r="EKG13" s="354"/>
      <c r="EKH13" s="354"/>
      <c r="EKI13" s="354"/>
      <c r="EKJ13" s="354"/>
      <c r="EKK13" s="354"/>
      <c r="EKL13" s="354"/>
      <c r="EKM13" s="354"/>
      <c r="EKN13" s="354"/>
      <c r="EKO13" s="354"/>
      <c r="EKP13" s="354"/>
      <c r="EKQ13" s="354"/>
      <c r="EKR13" s="354"/>
      <c r="EKS13" s="354"/>
      <c r="EKT13" s="354"/>
      <c r="EKU13" s="354"/>
      <c r="EKV13" s="354"/>
      <c r="EKW13" s="354"/>
      <c r="EKX13" s="354"/>
      <c r="EKY13" s="354"/>
      <c r="EKZ13" s="354"/>
      <c r="ELA13" s="354"/>
      <c r="ELB13" s="354"/>
      <c r="ELC13" s="354"/>
      <c r="ELD13" s="354"/>
      <c r="ELE13" s="354"/>
      <c r="ELF13" s="354"/>
      <c r="ELG13" s="354"/>
      <c r="ELH13" s="354"/>
      <c r="ELI13" s="354"/>
      <c r="ELJ13" s="354"/>
      <c r="ELK13" s="354"/>
      <c r="ELL13" s="354"/>
      <c r="ELM13" s="354"/>
      <c r="ELN13" s="354"/>
      <c r="ELO13" s="354"/>
      <c r="ELP13" s="354"/>
      <c r="ELQ13" s="354"/>
      <c r="ELR13" s="354"/>
      <c r="ELS13" s="354"/>
      <c r="ELT13" s="354"/>
      <c r="ELU13" s="354"/>
      <c r="ELV13" s="354"/>
      <c r="ELW13" s="354"/>
      <c r="ELX13" s="354"/>
      <c r="ELY13" s="354"/>
      <c r="ELZ13" s="354"/>
      <c r="EMA13" s="354"/>
      <c r="EMB13" s="354"/>
      <c r="EMC13" s="354"/>
      <c r="EMD13" s="354"/>
      <c r="EME13" s="354"/>
      <c r="EMF13" s="354"/>
      <c r="EMG13" s="354"/>
      <c r="EMH13" s="354"/>
      <c r="EMI13" s="354"/>
      <c r="EMJ13" s="354"/>
      <c r="EMK13" s="354"/>
      <c r="EML13" s="354"/>
      <c r="EMM13" s="354"/>
      <c r="EMN13" s="354"/>
      <c r="EMO13" s="354"/>
      <c r="EMP13" s="354"/>
      <c r="EMQ13" s="354"/>
      <c r="EMR13" s="354"/>
      <c r="EMS13" s="354"/>
      <c r="EMT13" s="354"/>
      <c r="EMU13" s="354"/>
      <c r="EMV13" s="354"/>
      <c r="EMW13" s="354"/>
      <c r="EMX13" s="354"/>
      <c r="EMY13" s="354"/>
      <c r="EMZ13" s="354"/>
      <c r="ENA13" s="354"/>
      <c r="ENB13" s="354"/>
      <c r="ENC13" s="354"/>
      <c r="END13" s="354"/>
      <c r="ENE13" s="354"/>
      <c r="ENF13" s="354"/>
      <c r="ENG13" s="354"/>
      <c r="ENH13" s="354"/>
      <c r="ENI13" s="354"/>
      <c r="ENJ13" s="354"/>
      <c r="ENK13" s="354"/>
      <c r="ENL13" s="354"/>
      <c r="ENM13" s="354"/>
      <c r="ENN13" s="354"/>
      <c r="ENO13" s="354"/>
      <c r="ENP13" s="354"/>
      <c r="ENQ13" s="354"/>
      <c r="ENR13" s="354"/>
      <c r="ENS13" s="354"/>
      <c r="ENT13" s="354"/>
      <c r="ENU13" s="354"/>
      <c r="ENV13" s="354"/>
      <c r="ENW13" s="354"/>
      <c r="ENX13" s="354"/>
      <c r="ENY13" s="354"/>
      <c r="ENZ13" s="354"/>
      <c r="EOA13" s="354"/>
      <c r="EOB13" s="354"/>
      <c r="EOC13" s="354"/>
      <c r="EOD13" s="354"/>
      <c r="EOE13" s="354"/>
      <c r="EOF13" s="354"/>
      <c r="EOG13" s="354"/>
      <c r="EOH13" s="354"/>
      <c r="EOI13" s="354"/>
      <c r="EOJ13" s="354"/>
      <c r="EOK13" s="354"/>
      <c r="EOL13" s="354"/>
      <c r="EOM13" s="354"/>
      <c r="EON13" s="354"/>
      <c r="EOO13" s="354"/>
      <c r="EOP13" s="354"/>
      <c r="EOQ13" s="354"/>
      <c r="EOR13" s="354"/>
      <c r="EOS13" s="354"/>
      <c r="EOT13" s="354"/>
      <c r="EOU13" s="354"/>
      <c r="EOV13" s="354"/>
      <c r="EOW13" s="354"/>
      <c r="EOX13" s="354"/>
      <c r="EOY13" s="354"/>
      <c r="EOZ13" s="354"/>
      <c r="EPA13" s="354"/>
      <c r="EPB13" s="354"/>
      <c r="EPC13" s="354"/>
      <c r="EPD13" s="354"/>
      <c r="EPE13" s="354"/>
      <c r="EPF13" s="354"/>
      <c r="EPG13" s="354"/>
      <c r="EPH13" s="354"/>
      <c r="EPI13" s="354"/>
      <c r="EPJ13" s="354"/>
      <c r="EPK13" s="354"/>
      <c r="EPL13" s="354"/>
      <c r="EPM13" s="354"/>
      <c r="EPN13" s="354"/>
      <c r="EPO13" s="354"/>
      <c r="EPP13" s="354"/>
      <c r="EPQ13" s="354"/>
      <c r="EPR13" s="354"/>
      <c r="EPS13" s="354"/>
      <c r="EPT13" s="354"/>
      <c r="EPU13" s="354"/>
      <c r="EPV13" s="354"/>
      <c r="EPW13" s="354"/>
      <c r="EPX13" s="354"/>
      <c r="EPY13" s="354"/>
      <c r="EPZ13" s="354"/>
      <c r="EQA13" s="354"/>
      <c r="EQB13" s="354"/>
      <c r="EQC13" s="354"/>
      <c r="EQD13" s="354"/>
      <c r="EQE13" s="354"/>
      <c r="EQF13" s="354"/>
      <c r="EQG13" s="354"/>
      <c r="EQH13" s="354"/>
      <c r="EQI13" s="354"/>
      <c r="EQJ13" s="354"/>
      <c r="EQK13" s="354"/>
      <c r="EQL13" s="354"/>
      <c r="EQM13" s="354"/>
      <c r="EQN13" s="354"/>
      <c r="EQO13" s="354"/>
      <c r="EQP13" s="354"/>
      <c r="EQQ13" s="354"/>
      <c r="EQR13" s="354"/>
      <c r="EQS13" s="354"/>
      <c r="EQT13" s="354"/>
      <c r="EQU13" s="354"/>
      <c r="EQV13" s="354"/>
      <c r="EQW13" s="354"/>
      <c r="EQX13" s="354"/>
      <c r="EQY13" s="354"/>
      <c r="EQZ13" s="354"/>
      <c r="ERA13" s="354"/>
      <c r="ERB13" s="354"/>
      <c r="ERC13" s="354"/>
      <c r="ERD13" s="354"/>
      <c r="ERE13" s="354"/>
      <c r="ERF13" s="354"/>
      <c r="ERG13" s="354"/>
      <c r="ERH13" s="354"/>
      <c r="ERI13" s="354"/>
      <c r="ERJ13" s="354"/>
      <c r="ERK13" s="354"/>
      <c r="ERL13" s="354"/>
      <c r="ERM13" s="354"/>
      <c r="ERN13" s="354"/>
      <c r="ERO13" s="354"/>
      <c r="ERP13" s="354"/>
      <c r="ERQ13" s="354"/>
      <c r="ERR13" s="354"/>
      <c r="ERS13" s="354"/>
      <c r="ERT13" s="354"/>
      <c r="ERU13" s="354"/>
      <c r="ERV13" s="354"/>
      <c r="ERW13" s="354"/>
      <c r="ERX13" s="354"/>
      <c r="ERY13" s="354"/>
      <c r="ERZ13" s="354"/>
      <c r="ESA13" s="354"/>
      <c r="ESB13" s="354"/>
      <c r="ESC13" s="354"/>
      <c r="ESD13" s="354"/>
      <c r="ESE13" s="354"/>
      <c r="ESF13" s="354"/>
      <c r="ESG13" s="354"/>
      <c r="ESH13" s="354"/>
      <c r="ESI13" s="354"/>
      <c r="ESJ13" s="354"/>
      <c r="ESK13" s="354"/>
      <c r="ESL13" s="354"/>
      <c r="ESM13" s="354"/>
      <c r="ESN13" s="354"/>
      <c r="ESO13" s="354"/>
      <c r="ESP13" s="354"/>
      <c r="ESQ13" s="354"/>
      <c r="ESR13" s="354"/>
      <c r="ESS13" s="354"/>
      <c r="EST13" s="354"/>
      <c r="ESU13" s="354"/>
      <c r="ESV13" s="354"/>
      <c r="ESW13" s="354"/>
      <c r="ESX13" s="354"/>
      <c r="ESY13" s="354"/>
      <c r="ESZ13" s="354"/>
      <c r="ETA13" s="354"/>
      <c r="ETB13" s="354"/>
      <c r="ETC13" s="354"/>
      <c r="ETD13" s="354"/>
      <c r="ETE13" s="354"/>
      <c r="ETF13" s="354"/>
      <c r="ETG13" s="354"/>
      <c r="ETH13" s="354"/>
      <c r="ETI13" s="354"/>
      <c r="ETJ13" s="354"/>
      <c r="ETK13" s="354"/>
      <c r="ETL13" s="354"/>
      <c r="ETM13" s="354"/>
      <c r="ETN13" s="354"/>
      <c r="ETO13" s="354"/>
      <c r="ETP13" s="354"/>
      <c r="ETQ13" s="354"/>
      <c r="ETR13" s="354"/>
      <c r="ETS13" s="354"/>
      <c r="ETT13" s="354"/>
      <c r="ETU13" s="354"/>
      <c r="ETV13" s="354"/>
      <c r="ETW13" s="354"/>
      <c r="ETX13" s="354"/>
      <c r="ETY13" s="354"/>
      <c r="ETZ13" s="354"/>
      <c r="EUA13" s="354"/>
      <c r="EUB13" s="354"/>
      <c r="EUC13" s="354"/>
      <c r="EUD13" s="354"/>
      <c r="EUE13" s="354"/>
      <c r="EUF13" s="354"/>
      <c r="EUG13" s="354"/>
      <c r="EUH13" s="354"/>
      <c r="EUI13" s="354"/>
      <c r="EUJ13" s="354"/>
      <c r="EUK13" s="354"/>
      <c r="EUL13" s="354"/>
      <c r="EUM13" s="354"/>
      <c r="EUN13" s="354"/>
      <c r="EUO13" s="354"/>
      <c r="EUP13" s="354"/>
      <c r="EUQ13" s="354"/>
      <c r="EUR13" s="354"/>
      <c r="EUS13" s="354"/>
      <c r="EUT13" s="354"/>
      <c r="EUU13" s="354"/>
      <c r="EUV13" s="354"/>
      <c r="EUW13" s="354"/>
      <c r="EUX13" s="354"/>
      <c r="EUY13" s="354"/>
      <c r="EUZ13" s="354"/>
      <c r="EVA13" s="354"/>
      <c r="EVB13" s="354"/>
      <c r="EVC13" s="354"/>
      <c r="EVD13" s="354"/>
      <c r="EVE13" s="354"/>
      <c r="EVF13" s="354"/>
      <c r="EVG13" s="354"/>
      <c r="EVH13" s="354"/>
      <c r="EVI13" s="354"/>
      <c r="EVJ13" s="354"/>
      <c r="EVK13" s="354"/>
      <c r="EVL13" s="354"/>
      <c r="EVM13" s="354"/>
      <c r="EVN13" s="354"/>
      <c r="EVO13" s="354"/>
      <c r="EVP13" s="354"/>
      <c r="EVQ13" s="354"/>
      <c r="EVR13" s="354"/>
      <c r="EVS13" s="354"/>
      <c r="EVT13" s="354"/>
      <c r="EVU13" s="354"/>
      <c r="EVV13" s="354"/>
      <c r="EVW13" s="354"/>
      <c r="EVX13" s="354"/>
      <c r="EVY13" s="354"/>
      <c r="EVZ13" s="354"/>
      <c r="EWA13" s="354"/>
      <c r="EWB13" s="354"/>
      <c r="EWC13" s="354"/>
      <c r="EWD13" s="354"/>
      <c r="EWE13" s="354"/>
      <c r="EWF13" s="354"/>
      <c r="EWG13" s="354"/>
      <c r="EWH13" s="354"/>
      <c r="EWI13" s="354"/>
      <c r="EWJ13" s="354"/>
      <c r="EWK13" s="354"/>
      <c r="EWL13" s="354"/>
      <c r="EWM13" s="354"/>
      <c r="EWN13" s="354"/>
      <c r="EWO13" s="354"/>
      <c r="EWP13" s="354"/>
      <c r="EWQ13" s="354"/>
      <c r="EWR13" s="354"/>
      <c r="EWS13" s="354"/>
      <c r="EWT13" s="354"/>
      <c r="EWU13" s="354"/>
      <c r="EWV13" s="354"/>
      <c r="EWW13" s="354"/>
      <c r="EWX13" s="354"/>
      <c r="EWY13" s="354"/>
      <c r="EWZ13" s="354"/>
      <c r="EXA13" s="354"/>
      <c r="EXB13" s="354"/>
      <c r="EXC13" s="354"/>
      <c r="EXD13" s="354"/>
      <c r="EXE13" s="354"/>
      <c r="EXF13" s="354"/>
      <c r="EXG13" s="354"/>
      <c r="EXH13" s="354"/>
      <c r="EXI13" s="354"/>
      <c r="EXJ13" s="354"/>
      <c r="EXK13" s="354"/>
      <c r="EXL13" s="354"/>
      <c r="EXM13" s="354"/>
      <c r="EXN13" s="354"/>
      <c r="EXO13" s="354"/>
      <c r="EXP13" s="354"/>
      <c r="EXQ13" s="354"/>
      <c r="EXR13" s="354"/>
      <c r="EXS13" s="354"/>
      <c r="EXT13" s="354"/>
      <c r="EXU13" s="354"/>
      <c r="EXV13" s="354"/>
      <c r="EXW13" s="354"/>
      <c r="EXX13" s="354"/>
      <c r="EXY13" s="354"/>
      <c r="EXZ13" s="354"/>
      <c r="EYA13" s="354"/>
      <c r="EYB13" s="354"/>
      <c r="EYC13" s="354"/>
      <c r="EYD13" s="354"/>
      <c r="EYE13" s="354"/>
      <c r="EYF13" s="354"/>
      <c r="EYG13" s="354"/>
      <c r="EYH13" s="354"/>
      <c r="EYI13" s="354"/>
      <c r="EYJ13" s="354"/>
      <c r="EYK13" s="354"/>
      <c r="EYL13" s="354"/>
      <c r="EYM13" s="354"/>
      <c r="EYN13" s="354"/>
      <c r="EYO13" s="354"/>
      <c r="EYP13" s="354"/>
      <c r="EYQ13" s="354"/>
      <c r="EYR13" s="354"/>
      <c r="EYS13" s="354"/>
      <c r="EYT13" s="354"/>
      <c r="EYU13" s="354"/>
      <c r="EYV13" s="354"/>
      <c r="EYW13" s="354"/>
      <c r="EYX13" s="354"/>
      <c r="EYY13" s="354"/>
      <c r="EYZ13" s="354"/>
      <c r="EZA13" s="354"/>
      <c r="EZB13" s="354"/>
      <c r="EZC13" s="354"/>
      <c r="EZD13" s="354"/>
      <c r="EZE13" s="354"/>
      <c r="EZF13" s="354"/>
      <c r="EZG13" s="354"/>
      <c r="EZH13" s="354"/>
      <c r="EZI13" s="354"/>
      <c r="EZJ13" s="354"/>
      <c r="EZK13" s="354"/>
      <c r="EZL13" s="354"/>
      <c r="EZM13" s="354"/>
      <c r="EZN13" s="354"/>
      <c r="EZO13" s="354"/>
      <c r="EZP13" s="354"/>
      <c r="EZQ13" s="354"/>
      <c r="EZR13" s="354"/>
      <c r="EZS13" s="354"/>
      <c r="EZT13" s="354"/>
      <c r="EZU13" s="354"/>
      <c r="EZV13" s="354"/>
      <c r="EZW13" s="354"/>
      <c r="EZX13" s="354"/>
      <c r="EZY13" s="354"/>
      <c r="EZZ13" s="354"/>
      <c r="FAA13" s="354"/>
      <c r="FAB13" s="354"/>
      <c r="FAC13" s="354"/>
      <c r="FAD13" s="354"/>
      <c r="FAE13" s="354"/>
      <c r="FAF13" s="354"/>
      <c r="FAG13" s="354"/>
      <c r="FAH13" s="354"/>
      <c r="FAI13" s="354"/>
      <c r="FAJ13" s="354"/>
      <c r="FAK13" s="354"/>
      <c r="FAL13" s="354"/>
      <c r="FAM13" s="354"/>
      <c r="FAN13" s="354"/>
      <c r="FAO13" s="354"/>
      <c r="FAP13" s="354"/>
      <c r="FAQ13" s="354"/>
      <c r="FAR13" s="354"/>
      <c r="FAS13" s="354"/>
      <c r="FAT13" s="354"/>
      <c r="FAU13" s="354"/>
      <c r="FAV13" s="354"/>
      <c r="FAW13" s="354"/>
      <c r="FAX13" s="354"/>
      <c r="FAY13" s="354"/>
      <c r="FAZ13" s="354"/>
      <c r="FBA13" s="354"/>
      <c r="FBB13" s="354"/>
      <c r="FBC13" s="354"/>
      <c r="FBD13" s="354"/>
      <c r="FBE13" s="354"/>
      <c r="FBF13" s="354"/>
      <c r="FBG13" s="354"/>
      <c r="FBH13" s="354"/>
      <c r="FBI13" s="354"/>
      <c r="FBJ13" s="354"/>
      <c r="FBK13" s="354"/>
      <c r="FBL13" s="354"/>
      <c r="FBM13" s="354"/>
      <c r="FBN13" s="354"/>
      <c r="FBO13" s="354"/>
      <c r="FBP13" s="354"/>
      <c r="FBQ13" s="354"/>
      <c r="FBR13" s="354"/>
      <c r="FBS13" s="354"/>
      <c r="FBT13" s="354"/>
      <c r="FBU13" s="354"/>
      <c r="FBV13" s="354"/>
      <c r="FBW13" s="354"/>
      <c r="FBX13" s="354"/>
      <c r="FBY13" s="354"/>
      <c r="FBZ13" s="354"/>
      <c r="FCA13" s="354"/>
      <c r="FCB13" s="354"/>
      <c r="FCC13" s="354"/>
      <c r="FCD13" s="354"/>
      <c r="FCE13" s="354"/>
      <c r="FCF13" s="354"/>
      <c r="FCG13" s="354"/>
      <c r="FCH13" s="354"/>
      <c r="FCI13" s="354"/>
      <c r="FCJ13" s="354"/>
      <c r="FCK13" s="354"/>
      <c r="FCL13" s="354"/>
      <c r="FCM13" s="354"/>
      <c r="FCN13" s="354"/>
      <c r="FCO13" s="354"/>
      <c r="FCP13" s="354"/>
      <c r="FCQ13" s="354"/>
      <c r="FCR13" s="354"/>
      <c r="FCS13" s="354"/>
      <c r="FCT13" s="354"/>
      <c r="FCU13" s="354"/>
      <c r="FCV13" s="354"/>
      <c r="FCW13" s="354"/>
      <c r="FCX13" s="354"/>
      <c r="FCY13" s="354"/>
      <c r="FCZ13" s="354"/>
      <c r="FDA13" s="354"/>
      <c r="FDB13" s="354"/>
      <c r="FDC13" s="354"/>
      <c r="FDD13" s="354"/>
      <c r="FDE13" s="354"/>
      <c r="FDF13" s="354"/>
      <c r="FDG13" s="354"/>
      <c r="FDH13" s="354"/>
      <c r="FDI13" s="354"/>
      <c r="FDJ13" s="354"/>
      <c r="FDK13" s="354"/>
      <c r="FDL13" s="354"/>
      <c r="FDM13" s="354"/>
      <c r="FDN13" s="354"/>
      <c r="FDO13" s="354"/>
      <c r="FDP13" s="354"/>
      <c r="FDQ13" s="354"/>
      <c r="FDR13" s="354"/>
      <c r="FDS13" s="354"/>
      <c r="FDT13" s="354"/>
      <c r="FDU13" s="354"/>
      <c r="FDV13" s="354"/>
      <c r="FDW13" s="354"/>
      <c r="FDX13" s="354"/>
      <c r="FDY13" s="354"/>
      <c r="FDZ13" s="354"/>
      <c r="FEA13" s="354"/>
      <c r="FEB13" s="354"/>
      <c r="FEC13" s="354"/>
      <c r="FED13" s="354"/>
      <c r="FEE13" s="354"/>
      <c r="FEF13" s="354"/>
      <c r="FEG13" s="354"/>
      <c r="FEH13" s="354"/>
      <c r="FEI13" s="354"/>
      <c r="FEJ13" s="354"/>
      <c r="FEK13" s="354"/>
      <c r="FEL13" s="354"/>
      <c r="FEM13" s="354"/>
      <c r="FEN13" s="354"/>
      <c r="FEO13" s="354"/>
      <c r="FEP13" s="354"/>
      <c r="FEQ13" s="354"/>
      <c r="FER13" s="354"/>
      <c r="FES13" s="354"/>
      <c r="FET13" s="354"/>
      <c r="FEU13" s="354"/>
      <c r="FEV13" s="354"/>
      <c r="FEW13" s="354"/>
      <c r="FEX13" s="354"/>
      <c r="FEY13" s="354"/>
      <c r="FEZ13" s="354"/>
      <c r="FFA13" s="354"/>
      <c r="FFB13" s="354"/>
      <c r="FFC13" s="354"/>
      <c r="FFD13" s="354"/>
      <c r="FFE13" s="354"/>
      <c r="FFF13" s="354"/>
      <c r="FFG13" s="354"/>
      <c r="FFH13" s="354"/>
      <c r="FFI13" s="354"/>
      <c r="FFJ13" s="354"/>
      <c r="FFK13" s="354"/>
      <c r="FFL13" s="354"/>
      <c r="FFM13" s="354"/>
      <c r="FFN13" s="354"/>
      <c r="FFO13" s="354"/>
      <c r="FFP13" s="354"/>
      <c r="FFQ13" s="354"/>
      <c r="FFR13" s="354"/>
      <c r="FFS13" s="354"/>
      <c r="FFT13" s="354"/>
      <c r="FFU13" s="354"/>
      <c r="FFV13" s="354"/>
      <c r="FFW13" s="354"/>
      <c r="FFX13" s="354"/>
      <c r="FFY13" s="354"/>
      <c r="FFZ13" s="354"/>
      <c r="FGA13" s="354"/>
      <c r="FGB13" s="354"/>
      <c r="FGC13" s="354"/>
      <c r="FGD13" s="354"/>
      <c r="FGE13" s="354"/>
      <c r="FGF13" s="354"/>
      <c r="FGG13" s="354"/>
      <c r="FGH13" s="354"/>
      <c r="FGI13" s="354"/>
      <c r="FGJ13" s="354"/>
      <c r="FGK13" s="354"/>
      <c r="FGL13" s="354"/>
      <c r="FGM13" s="354"/>
      <c r="FGN13" s="354"/>
      <c r="FGO13" s="354"/>
      <c r="FGP13" s="354"/>
      <c r="FGQ13" s="354"/>
      <c r="FGR13" s="354"/>
      <c r="FGS13" s="354"/>
      <c r="FGT13" s="354"/>
      <c r="FGU13" s="354"/>
      <c r="FGV13" s="354"/>
      <c r="FGW13" s="354"/>
      <c r="FGX13" s="354"/>
      <c r="FGY13" s="354"/>
      <c r="FGZ13" s="354"/>
      <c r="FHA13" s="354"/>
      <c r="FHB13" s="354"/>
      <c r="FHC13" s="354"/>
      <c r="FHD13" s="354"/>
      <c r="FHE13" s="354"/>
      <c r="FHF13" s="354"/>
      <c r="FHG13" s="354"/>
      <c r="FHH13" s="354"/>
      <c r="FHI13" s="354"/>
      <c r="FHJ13" s="354"/>
      <c r="FHK13" s="354"/>
      <c r="FHL13" s="354"/>
      <c r="FHM13" s="354"/>
      <c r="FHN13" s="354"/>
      <c r="FHO13" s="354"/>
      <c r="FHP13" s="354"/>
      <c r="FHQ13" s="354"/>
      <c r="FHR13" s="354"/>
      <c r="FHS13" s="354"/>
      <c r="FHT13" s="354"/>
      <c r="FHU13" s="354"/>
      <c r="FHV13" s="354"/>
      <c r="FHW13" s="354"/>
      <c r="FHX13" s="354"/>
      <c r="FHY13" s="354"/>
      <c r="FHZ13" s="354"/>
      <c r="FIA13" s="354"/>
      <c r="FIB13" s="354"/>
      <c r="FIC13" s="354"/>
      <c r="FID13" s="354"/>
      <c r="FIE13" s="354"/>
      <c r="FIF13" s="354"/>
      <c r="FIG13" s="354"/>
      <c r="FIH13" s="354"/>
      <c r="FII13" s="354"/>
      <c r="FIJ13" s="354"/>
      <c r="FIK13" s="354"/>
      <c r="FIL13" s="354"/>
      <c r="FIM13" s="354"/>
      <c r="FIN13" s="354"/>
      <c r="FIO13" s="354"/>
      <c r="FIP13" s="354"/>
      <c r="FIQ13" s="354"/>
      <c r="FIR13" s="354"/>
      <c r="FIS13" s="354"/>
      <c r="FIT13" s="354"/>
      <c r="FIU13" s="354"/>
      <c r="FIV13" s="354"/>
      <c r="FIW13" s="354"/>
      <c r="FIX13" s="354"/>
      <c r="FIY13" s="354"/>
      <c r="FIZ13" s="354"/>
      <c r="FJA13" s="354"/>
      <c r="FJB13" s="354"/>
      <c r="FJC13" s="354"/>
      <c r="FJD13" s="354"/>
      <c r="FJE13" s="354"/>
      <c r="FJF13" s="354"/>
      <c r="FJG13" s="354"/>
      <c r="FJH13" s="354"/>
      <c r="FJI13" s="354"/>
      <c r="FJJ13" s="354"/>
      <c r="FJK13" s="354"/>
      <c r="FJL13" s="354"/>
      <c r="FJM13" s="354"/>
      <c r="FJN13" s="354"/>
      <c r="FJO13" s="354"/>
      <c r="FJP13" s="354"/>
      <c r="FJQ13" s="354"/>
      <c r="FJR13" s="354"/>
      <c r="FJS13" s="354"/>
      <c r="FJT13" s="354"/>
      <c r="FJU13" s="354"/>
      <c r="FJV13" s="354"/>
      <c r="FJW13" s="354"/>
      <c r="FJX13" s="354"/>
      <c r="FJY13" s="354"/>
      <c r="FJZ13" s="354"/>
      <c r="FKA13" s="354"/>
      <c r="FKB13" s="354"/>
      <c r="FKC13" s="354"/>
      <c r="FKD13" s="354"/>
      <c r="FKE13" s="354"/>
      <c r="FKF13" s="354"/>
      <c r="FKG13" s="354"/>
      <c r="FKH13" s="354"/>
      <c r="FKI13" s="354"/>
      <c r="FKJ13" s="354"/>
      <c r="FKK13" s="354"/>
      <c r="FKL13" s="354"/>
      <c r="FKM13" s="354"/>
      <c r="FKN13" s="354"/>
      <c r="FKO13" s="354"/>
      <c r="FKP13" s="354"/>
      <c r="FKQ13" s="354"/>
      <c r="FKR13" s="354"/>
      <c r="FKS13" s="354"/>
      <c r="FKT13" s="354"/>
      <c r="FKU13" s="354"/>
      <c r="FKV13" s="354"/>
      <c r="FKW13" s="354"/>
      <c r="FKX13" s="354"/>
      <c r="FKY13" s="354"/>
      <c r="FKZ13" s="354"/>
      <c r="FLA13" s="354"/>
      <c r="FLB13" s="354"/>
      <c r="FLC13" s="354"/>
      <c r="FLD13" s="354"/>
      <c r="FLE13" s="354"/>
      <c r="FLF13" s="354"/>
      <c r="FLG13" s="354"/>
      <c r="FLH13" s="354"/>
      <c r="FLI13" s="354"/>
      <c r="FLJ13" s="354"/>
      <c r="FLK13" s="354"/>
      <c r="FLL13" s="354"/>
      <c r="FLM13" s="354"/>
      <c r="FLN13" s="354"/>
      <c r="FLO13" s="354"/>
      <c r="FLP13" s="354"/>
      <c r="FLQ13" s="354"/>
      <c r="FLR13" s="354"/>
      <c r="FLS13" s="354"/>
      <c r="FLT13" s="354"/>
      <c r="FLU13" s="354"/>
      <c r="FLV13" s="354"/>
      <c r="FLW13" s="354"/>
      <c r="FLX13" s="354"/>
      <c r="FLY13" s="354"/>
      <c r="FLZ13" s="354"/>
      <c r="FMA13" s="354"/>
      <c r="FMB13" s="354"/>
      <c r="FMC13" s="354"/>
      <c r="FMD13" s="354"/>
      <c r="FME13" s="354"/>
      <c r="FMF13" s="354"/>
      <c r="FMG13" s="354"/>
      <c r="FMH13" s="354"/>
      <c r="FMI13" s="354"/>
      <c r="FMJ13" s="354"/>
      <c r="FMK13" s="354"/>
      <c r="FML13" s="354"/>
      <c r="FMM13" s="354"/>
      <c r="FMN13" s="354"/>
      <c r="FMO13" s="354"/>
      <c r="FMP13" s="354"/>
      <c r="FMQ13" s="354"/>
      <c r="FMR13" s="354"/>
      <c r="FMS13" s="354"/>
      <c r="FMT13" s="354"/>
      <c r="FMU13" s="354"/>
      <c r="FMV13" s="354"/>
      <c r="FMW13" s="354"/>
      <c r="FMX13" s="354"/>
      <c r="FMY13" s="354"/>
      <c r="FMZ13" s="354"/>
      <c r="FNA13" s="354"/>
      <c r="FNB13" s="354"/>
      <c r="FNC13" s="354"/>
      <c r="FND13" s="354"/>
      <c r="FNE13" s="354"/>
      <c r="FNF13" s="354"/>
      <c r="FNG13" s="354"/>
      <c r="FNH13" s="354"/>
      <c r="FNI13" s="354"/>
      <c r="FNJ13" s="354"/>
      <c r="FNK13" s="354"/>
      <c r="FNL13" s="354"/>
      <c r="FNM13" s="354"/>
      <c r="FNN13" s="354"/>
      <c r="FNO13" s="354"/>
      <c r="FNP13" s="354"/>
      <c r="FNQ13" s="354"/>
      <c r="FNR13" s="354"/>
      <c r="FNS13" s="354"/>
      <c r="FNT13" s="354"/>
      <c r="FNU13" s="354"/>
      <c r="FNV13" s="354"/>
      <c r="FNW13" s="354"/>
      <c r="FNX13" s="354"/>
      <c r="FNY13" s="354"/>
      <c r="FNZ13" s="354"/>
      <c r="FOA13" s="354"/>
      <c r="FOB13" s="354"/>
      <c r="FOC13" s="354"/>
      <c r="FOD13" s="354"/>
      <c r="FOE13" s="354"/>
      <c r="FOF13" s="354"/>
      <c r="FOG13" s="354"/>
      <c r="FOH13" s="354"/>
      <c r="FOI13" s="354"/>
      <c r="FOJ13" s="354"/>
      <c r="FOK13" s="354"/>
      <c r="FOL13" s="354"/>
      <c r="FOM13" s="354"/>
      <c r="FON13" s="354"/>
      <c r="FOO13" s="354"/>
      <c r="FOP13" s="354"/>
      <c r="FOQ13" s="354"/>
      <c r="FOR13" s="354"/>
      <c r="FOS13" s="354"/>
      <c r="FOT13" s="354"/>
      <c r="FOU13" s="354"/>
      <c r="FOV13" s="354"/>
      <c r="FOW13" s="354"/>
      <c r="FOX13" s="354"/>
      <c r="FOY13" s="354"/>
      <c r="FOZ13" s="354"/>
      <c r="FPA13" s="354"/>
      <c r="FPB13" s="354"/>
      <c r="FPC13" s="354"/>
      <c r="FPD13" s="354"/>
      <c r="FPE13" s="354"/>
      <c r="FPF13" s="354"/>
      <c r="FPG13" s="354"/>
      <c r="FPH13" s="354"/>
      <c r="FPI13" s="354"/>
      <c r="FPJ13" s="354"/>
      <c r="FPK13" s="354"/>
      <c r="FPL13" s="354"/>
      <c r="FPM13" s="354"/>
      <c r="FPN13" s="354"/>
      <c r="FPO13" s="354"/>
      <c r="FPP13" s="354"/>
      <c r="FPQ13" s="354"/>
      <c r="FPR13" s="354"/>
      <c r="FPS13" s="354"/>
      <c r="FPT13" s="354"/>
      <c r="FPU13" s="354"/>
      <c r="FPV13" s="354"/>
      <c r="FPW13" s="354"/>
      <c r="FPX13" s="354"/>
      <c r="FPY13" s="354"/>
      <c r="FPZ13" s="354"/>
      <c r="FQA13" s="354"/>
      <c r="FQB13" s="354"/>
      <c r="FQC13" s="354"/>
      <c r="FQD13" s="354"/>
      <c r="FQE13" s="354"/>
      <c r="FQF13" s="354"/>
      <c r="FQG13" s="354"/>
      <c r="FQH13" s="354"/>
      <c r="FQI13" s="354"/>
      <c r="FQJ13" s="354"/>
      <c r="FQK13" s="354"/>
      <c r="FQL13" s="354"/>
      <c r="FQM13" s="354"/>
      <c r="FQN13" s="354"/>
      <c r="FQO13" s="354"/>
      <c r="FQP13" s="354"/>
      <c r="FQQ13" s="354"/>
      <c r="FQR13" s="354"/>
      <c r="FQS13" s="354"/>
      <c r="FQT13" s="354"/>
      <c r="FQU13" s="354"/>
      <c r="FQV13" s="354"/>
      <c r="FQW13" s="354"/>
      <c r="FQX13" s="354"/>
      <c r="FQY13" s="354"/>
      <c r="FQZ13" s="354"/>
      <c r="FRA13" s="354"/>
      <c r="FRB13" s="354"/>
      <c r="FRC13" s="354"/>
      <c r="FRD13" s="354"/>
      <c r="FRE13" s="354"/>
      <c r="FRF13" s="354"/>
      <c r="FRG13" s="354"/>
      <c r="FRH13" s="354"/>
      <c r="FRI13" s="354"/>
      <c r="FRJ13" s="354"/>
      <c r="FRK13" s="354"/>
      <c r="FRL13" s="354"/>
      <c r="FRM13" s="354"/>
      <c r="FRN13" s="354"/>
      <c r="FRO13" s="354"/>
      <c r="FRP13" s="354"/>
      <c r="FRQ13" s="354"/>
      <c r="FRR13" s="354"/>
      <c r="FRS13" s="354"/>
      <c r="FRT13" s="354"/>
      <c r="FRU13" s="354"/>
      <c r="FRV13" s="354"/>
      <c r="FRW13" s="354"/>
      <c r="FRX13" s="354"/>
      <c r="FRY13" s="354"/>
      <c r="FRZ13" s="354"/>
      <c r="FSA13" s="354"/>
      <c r="FSB13" s="354"/>
      <c r="FSC13" s="354"/>
      <c r="FSD13" s="354"/>
      <c r="FSE13" s="354"/>
      <c r="FSF13" s="354"/>
      <c r="FSG13" s="354"/>
      <c r="FSH13" s="354"/>
      <c r="FSI13" s="354"/>
      <c r="FSJ13" s="354"/>
      <c r="FSK13" s="354"/>
      <c r="FSL13" s="354"/>
      <c r="FSM13" s="354"/>
      <c r="FSN13" s="354"/>
      <c r="FSO13" s="354"/>
      <c r="FSP13" s="354"/>
      <c r="FSQ13" s="354"/>
      <c r="FSR13" s="354"/>
      <c r="FSS13" s="354"/>
      <c r="FST13" s="354"/>
      <c r="FSU13" s="354"/>
      <c r="FSV13" s="354"/>
      <c r="FSW13" s="354"/>
      <c r="FSX13" s="354"/>
      <c r="FSY13" s="354"/>
      <c r="FSZ13" s="354"/>
      <c r="FTA13" s="354"/>
      <c r="FTB13" s="354"/>
      <c r="FTC13" s="354"/>
      <c r="FTD13" s="354"/>
      <c r="FTE13" s="354"/>
      <c r="FTF13" s="354"/>
      <c r="FTG13" s="354"/>
      <c r="FTH13" s="354"/>
      <c r="FTI13" s="354"/>
      <c r="FTJ13" s="354"/>
      <c r="FTK13" s="354"/>
      <c r="FTL13" s="354"/>
      <c r="FTM13" s="354"/>
      <c r="FTN13" s="354"/>
      <c r="FTO13" s="354"/>
      <c r="FTP13" s="354"/>
      <c r="FTQ13" s="354"/>
      <c r="FTR13" s="354"/>
      <c r="FTS13" s="354"/>
      <c r="FTT13" s="354"/>
      <c r="FTU13" s="354"/>
      <c r="FTV13" s="354"/>
      <c r="FTW13" s="354"/>
      <c r="FTX13" s="354"/>
      <c r="FTY13" s="354"/>
      <c r="FTZ13" s="354"/>
      <c r="FUA13" s="354"/>
      <c r="FUB13" s="354"/>
      <c r="FUC13" s="354"/>
      <c r="FUD13" s="354"/>
      <c r="FUE13" s="354"/>
      <c r="FUF13" s="354"/>
      <c r="FUG13" s="354"/>
      <c r="FUH13" s="354"/>
      <c r="FUI13" s="354"/>
      <c r="FUJ13" s="354"/>
      <c r="FUK13" s="354"/>
      <c r="FUL13" s="354"/>
      <c r="FUM13" s="354"/>
      <c r="FUN13" s="354"/>
      <c r="FUO13" s="354"/>
      <c r="FUP13" s="354"/>
      <c r="FUQ13" s="354"/>
      <c r="FUR13" s="354"/>
      <c r="FUS13" s="354"/>
      <c r="FUT13" s="354"/>
      <c r="FUU13" s="354"/>
      <c r="FUV13" s="354"/>
      <c r="FUW13" s="354"/>
      <c r="FUX13" s="354"/>
      <c r="FUY13" s="354"/>
      <c r="FUZ13" s="354"/>
      <c r="FVA13" s="354"/>
      <c r="FVB13" s="354"/>
      <c r="FVC13" s="354"/>
      <c r="FVD13" s="354"/>
      <c r="FVE13" s="354"/>
      <c r="FVF13" s="354"/>
      <c r="FVG13" s="354"/>
      <c r="FVH13" s="354"/>
      <c r="FVI13" s="354"/>
      <c r="FVJ13" s="354"/>
      <c r="FVK13" s="354"/>
      <c r="FVL13" s="354"/>
      <c r="FVM13" s="354"/>
      <c r="FVN13" s="354"/>
      <c r="FVO13" s="354"/>
      <c r="FVP13" s="354"/>
      <c r="FVQ13" s="354"/>
      <c r="FVR13" s="354"/>
      <c r="FVS13" s="354"/>
      <c r="FVT13" s="354"/>
      <c r="FVU13" s="354"/>
      <c r="FVV13" s="354"/>
      <c r="FVW13" s="354"/>
      <c r="FVX13" s="354"/>
      <c r="FVY13" s="354"/>
      <c r="FVZ13" s="354"/>
      <c r="FWA13" s="354"/>
      <c r="FWB13" s="354"/>
      <c r="FWC13" s="354"/>
      <c r="FWD13" s="354"/>
      <c r="FWE13" s="354"/>
      <c r="FWF13" s="354"/>
      <c r="FWG13" s="354"/>
      <c r="FWH13" s="354"/>
      <c r="FWI13" s="354"/>
      <c r="FWJ13" s="354"/>
      <c r="FWK13" s="354"/>
      <c r="FWL13" s="354"/>
      <c r="FWM13" s="354"/>
      <c r="FWN13" s="354"/>
      <c r="FWO13" s="354"/>
      <c r="FWP13" s="354"/>
      <c r="FWQ13" s="354"/>
      <c r="FWR13" s="354"/>
      <c r="FWS13" s="354"/>
      <c r="FWT13" s="354"/>
      <c r="FWU13" s="354"/>
      <c r="FWV13" s="354"/>
      <c r="FWW13" s="354"/>
      <c r="FWX13" s="354"/>
      <c r="FWY13" s="354"/>
      <c r="FWZ13" s="354"/>
      <c r="FXA13" s="354"/>
      <c r="FXB13" s="354"/>
      <c r="FXC13" s="354"/>
      <c r="FXD13" s="354"/>
      <c r="FXE13" s="354"/>
      <c r="FXF13" s="354"/>
      <c r="FXG13" s="354"/>
      <c r="FXH13" s="354"/>
      <c r="FXI13" s="354"/>
      <c r="FXJ13" s="354"/>
      <c r="FXK13" s="354"/>
      <c r="FXL13" s="354"/>
      <c r="FXM13" s="354"/>
      <c r="FXN13" s="354"/>
      <c r="FXO13" s="354"/>
      <c r="FXP13" s="354"/>
      <c r="FXQ13" s="354"/>
      <c r="FXR13" s="354"/>
      <c r="FXS13" s="354"/>
      <c r="FXT13" s="354"/>
      <c r="FXU13" s="354"/>
      <c r="FXV13" s="354"/>
      <c r="FXW13" s="354"/>
      <c r="FXX13" s="354"/>
      <c r="FXY13" s="354"/>
      <c r="FXZ13" s="354"/>
      <c r="FYA13" s="354"/>
      <c r="FYB13" s="354"/>
      <c r="FYC13" s="354"/>
      <c r="FYD13" s="354"/>
      <c r="FYE13" s="354"/>
      <c r="FYF13" s="354"/>
      <c r="FYG13" s="354"/>
      <c r="FYH13" s="354"/>
      <c r="FYI13" s="354"/>
      <c r="FYJ13" s="354"/>
      <c r="FYK13" s="354"/>
      <c r="FYL13" s="354"/>
      <c r="FYM13" s="354"/>
      <c r="FYN13" s="354"/>
      <c r="FYO13" s="354"/>
      <c r="FYP13" s="354"/>
      <c r="FYQ13" s="354"/>
      <c r="FYR13" s="354"/>
      <c r="FYS13" s="354"/>
      <c r="FYT13" s="354"/>
      <c r="FYU13" s="354"/>
      <c r="FYV13" s="354"/>
      <c r="FYW13" s="354"/>
      <c r="FYX13" s="354"/>
      <c r="FYY13" s="354"/>
      <c r="FYZ13" s="354"/>
      <c r="FZA13" s="354"/>
      <c r="FZB13" s="354"/>
      <c r="FZC13" s="354"/>
      <c r="FZD13" s="354"/>
      <c r="FZE13" s="354"/>
      <c r="FZF13" s="354"/>
      <c r="FZG13" s="354"/>
      <c r="FZH13" s="354"/>
      <c r="FZI13" s="354"/>
      <c r="FZJ13" s="354"/>
      <c r="FZK13" s="354"/>
      <c r="FZL13" s="354"/>
      <c r="FZM13" s="354"/>
      <c r="FZN13" s="354"/>
      <c r="FZO13" s="354"/>
      <c r="FZP13" s="354"/>
      <c r="FZQ13" s="354"/>
      <c r="FZR13" s="354"/>
      <c r="FZS13" s="354"/>
      <c r="FZT13" s="354"/>
      <c r="FZU13" s="354"/>
      <c r="FZV13" s="354"/>
      <c r="FZW13" s="354"/>
      <c r="FZX13" s="354"/>
      <c r="FZY13" s="354"/>
      <c r="FZZ13" s="354"/>
      <c r="GAA13" s="354"/>
      <c r="GAB13" s="354"/>
      <c r="GAC13" s="354"/>
      <c r="GAD13" s="354"/>
      <c r="GAE13" s="354"/>
      <c r="GAF13" s="354"/>
      <c r="GAG13" s="354"/>
      <c r="GAH13" s="354"/>
      <c r="GAI13" s="354"/>
      <c r="GAJ13" s="354"/>
      <c r="GAK13" s="354"/>
      <c r="GAL13" s="354"/>
      <c r="GAM13" s="354"/>
      <c r="GAN13" s="354"/>
      <c r="GAO13" s="354"/>
      <c r="GAP13" s="354"/>
      <c r="GAQ13" s="354"/>
      <c r="GAR13" s="354"/>
      <c r="GAS13" s="354"/>
      <c r="GAT13" s="354"/>
      <c r="GAU13" s="354"/>
      <c r="GAV13" s="354"/>
      <c r="GAW13" s="354"/>
      <c r="GAX13" s="354"/>
      <c r="GAY13" s="354"/>
      <c r="GAZ13" s="354"/>
      <c r="GBA13" s="354"/>
      <c r="GBB13" s="354"/>
      <c r="GBC13" s="354"/>
      <c r="GBD13" s="354"/>
      <c r="GBE13" s="354"/>
      <c r="GBF13" s="354"/>
      <c r="GBG13" s="354"/>
      <c r="GBH13" s="354"/>
      <c r="GBI13" s="354"/>
      <c r="GBJ13" s="354"/>
      <c r="GBK13" s="354"/>
      <c r="GBL13" s="354"/>
      <c r="GBM13" s="354"/>
      <c r="GBN13" s="354"/>
      <c r="GBO13" s="354"/>
      <c r="GBP13" s="354"/>
      <c r="GBQ13" s="354"/>
      <c r="GBR13" s="354"/>
      <c r="GBS13" s="354"/>
      <c r="GBT13" s="354"/>
      <c r="GBU13" s="354"/>
      <c r="GBV13" s="354"/>
      <c r="GBW13" s="354"/>
      <c r="GBX13" s="354"/>
      <c r="GBY13" s="354"/>
      <c r="GBZ13" s="354"/>
      <c r="GCA13" s="354"/>
      <c r="GCB13" s="354"/>
      <c r="GCC13" s="354"/>
      <c r="GCD13" s="354"/>
      <c r="GCE13" s="354"/>
      <c r="GCF13" s="354"/>
      <c r="GCG13" s="354"/>
      <c r="GCH13" s="354"/>
      <c r="GCI13" s="354"/>
      <c r="GCJ13" s="354"/>
      <c r="GCK13" s="354"/>
      <c r="GCL13" s="354"/>
      <c r="GCM13" s="354"/>
      <c r="GCN13" s="354"/>
      <c r="GCO13" s="354"/>
      <c r="GCP13" s="354"/>
      <c r="GCQ13" s="354"/>
      <c r="GCR13" s="354"/>
      <c r="GCS13" s="354"/>
      <c r="GCT13" s="354"/>
      <c r="GCU13" s="354"/>
      <c r="GCV13" s="354"/>
      <c r="GCW13" s="354"/>
      <c r="GCX13" s="354"/>
      <c r="GCY13" s="354"/>
      <c r="GCZ13" s="354"/>
      <c r="GDA13" s="354"/>
      <c r="GDB13" s="354"/>
      <c r="GDC13" s="354"/>
      <c r="GDD13" s="354"/>
      <c r="GDE13" s="354"/>
      <c r="GDF13" s="354"/>
      <c r="GDG13" s="354"/>
      <c r="GDH13" s="354"/>
      <c r="GDI13" s="354"/>
      <c r="GDJ13" s="354"/>
      <c r="GDK13" s="354"/>
      <c r="GDL13" s="354"/>
      <c r="GDM13" s="354"/>
      <c r="GDN13" s="354"/>
      <c r="GDO13" s="354"/>
      <c r="GDP13" s="354"/>
      <c r="GDQ13" s="354"/>
      <c r="GDR13" s="354"/>
      <c r="GDS13" s="354"/>
      <c r="GDT13" s="354"/>
      <c r="GDU13" s="354"/>
      <c r="GDV13" s="354"/>
      <c r="GDW13" s="354"/>
      <c r="GDX13" s="354"/>
      <c r="GDY13" s="354"/>
      <c r="GDZ13" s="354"/>
      <c r="GEA13" s="354"/>
      <c r="GEB13" s="354"/>
      <c r="GEC13" s="354"/>
      <c r="GED13" s="354"/>
      <c r="GEE13" s="354"/>
      <c r="GEF13" s="354"/>
      <c r="GEG13" s="354"/>
      <c r="GEH13" s="354"/>
      <c r="GEI13" s="354"/>
      <c r="GEJ13" s="354"/>
      <c r="GEK13" s="354"/>
      <c r="GEL13" s="354"/>
      <c r="GEM13" s="354"/>
      <c r="GEN13" s="354"/>
      <c r="GEO13" s="354"/>
      <c r="GEP13" s="354"/>
      <c r="GEQ13" s="354"/>
      <c r="GER13" s="354"/>
      <c r="GES13" s="354"/>
      <c r="GET13" s="354"/>
      <c r="GEU13" s="354"/>
      <c r="GEV13" s="354"/>
      <c r="GEW13" s="354"/>
      <c r="GEX13" s="354"/>
      <c r="GEY13" s="354"/>
      <c r="GEZ13" s="354"/>
      <c r="GFA13" s="354"/>
      <c r="GFB13" s="354"/>
      <c r="GFC13" s="354"/>
      <c r="GFD13" s="354"/>
      <c r="GFE13" s="354"/>
      <c r="GFF13" s="354"/>
      <c r="GFG13" s="354"/>
      <c r="GFH13" s="354"/>
      <c r="GFI13" s="354"/>
      <c r="GFJ13" s="354"/>
      <c r="GFK13" s="354"/>
      <c r="GFL13" s="354"/>
      <c r="GFM13" s="354"/>
      <c r="GFN13" s="354"/>
      <c r="GFO13" s="354"/>
      <c r="GFP13" s="354"/>
      <c r="GFQ13" s="354"/>
      <c r="GFR13" s="354"/>
      <c r="GFS13" s="354"/>
      <c r="GFT13" s="354"/>
      <c r="GFU13" s="354"/>
      <c r="GFV13" s="354"/>
      <c r="GFW13" s="354"/>
      <c r="GFX13" s="354"/>
      <c r="GFY13" s="354"/>
      <c r="GFZ13" s="354"/>
      <c r="GGA13" s="354"/>
      <c r="GGB13" s="354"/>
      <c r="GGC13" s="354"/>
      <c r="GGD13" s="354"/>
      <c r="GGE13" s="354"/>
      <c r="GGF13" s="354"/>
      <c r="GGG13" s="354"/>
      <c r="GGH13" s="354"/>
      <c r="GGI13" s="354"/>
      <c r="GGJ13" s="354"/>
      <c r="GGK13" s="354"/>
      <c r="GGL13" s="354"/>
      <c r="GGM13" s="354"/>
      <c r="GGN13" s="354"/>
      <c r="GGO13" s="354"/>
      <c r="GGP13" s="354"/>
      <c r="GGQ13" s="354"/>
      <c r="GGR13" s="354"/>
      <c r="GGS13" s="354"/>
      <c r="GGT13" s="354"/>
      <c r="GGU13" s="354"/>
      <c r="GGV13" s="354"/>
      <c r="GGW13" s="354"/>
      <c r="GGX13" s="354"/>
      <c r="GGY13" s="354"/>
      <c r="GGZ13" s="354"/>
      <c r="GHA13" s="354"/>
      <c r="GHB13" s="354"/>
      <c r="GHC13" s="354"/>
      <c r="GHD13" s="354"/>
      <c r="GHE13" s="354"/>
      <c r="GHF13" s="354"/>
      <c r="GHG13" s="354"/>
      <c r="GHH13" s="354"/>
      <c r="GHI13" s="354"/>
      <c r="GHJ13" s="354"/>
      <c r="GHK13" s="354"/>
      <c r="GHL13" s="354"/>
      <c r="GHM13" s="354"/>
      <c r="GHN13" s="354"/>
      <c r="GHO13" s="354"/>
      <c r="GHP13" s="354"/>
      <c r="GHQ13" s="354"/>
      <c r="GHR13" s="354"/>
      <c r="GHS13" s="354"/>
      <c r="GHT13" s="354"/>
      <c r="GHU13" s="354"/>
      <c r="GHV13" s="354"/>
      <c r="GHW13" s="354"/>
      <c r="GHX13" s="354"/>
      <c r="GHY13" s="354"/>
      <c r="GHZ13" s="354"/>
      <c r="GIA13" s="354"/>
      <c r="GIB13" s="354"/>
      <c r="GIC13" s="354"/>
      <c r="GID13" s="354"/>
      <c r="GIE13" s="354"/>
      <c r="GIF13" s="354"/>
      <c r="GIG13" s="354"/>
      <c r="GIH13" s="354"/>
      <c r="GII13" s="354"/>
      <c r="GIJ13" s="354"/>
      <c r="GIK13" s="354"/>
      <c r="GIL13" s="354"/>
      <c r="GIM13" s="354"/>
      <c r="GIN13" s="354"/>
      <c r="GIO13" s="354"/>
      <c r="GIP13" s="354"/>
      <c r="GIQ13" s="354"/>
      <c r="GIR13" s="354"/>
      <c r="GIS13" s="354"/>
      <c r="GIT13" s="354"/>
      <c r="GIU13" s="354"/>
      <c r="GIV13" s="354"/>
      <c r="GIW13" s="354"/>
      <c r="GIX13" s="354"/>
      <c r="GIY13" s="354"/>
      <c r="GIZ13" s="354"/>
      <c r="GJA13" s="354"/>
      <c r="GJB13" s="354"/>
      <c r="GJC13" s="354"/>
      <c r="GJD13" s="354"/>
      <c r="GJE13" s="354"/>
      <c r="GJF13" s="354"/>
      <c r="GJG13" s="354"/>
      <c r="GJH13" s="354"/>
      <c r="GJI13" s="354"/>
      <c r="GJJ13" s="354"/>
      <c r="GJK13" s="354"/>
      <c r="GJL13" s="354"/>
      <c r="GJM13" s="354"/>
      <c r="GJN13" s="354"/>
      <c r="GJO13" s="354"/>
      <c r="GJP13" s="354"/>
      <c r="GJQ13" s="354"/>
      <c r="GJR13" s="354"/>
      <c r="GJS13" s="354"/>
      <c r="GJT13" s="354"/>
      <c r="GJU13" s="354"/>
      <c r="GJV13" s="354"/>
      <c r="GJW13" s="354"/>
      <c r="GJX13" s="354"/>
      <c r="GJY13" s="354"/>
      <c r="GJZ13" s="354"/>
      <c r="GKA13" s="354"/>
      <c r="GKB13" s="354"/>
      <c r="GKC13" s="354"/>
      <c r="GKD13" s="354"/>
      <c r="GKE13" s="354"/>
      <c r="GKF13" s="354"/>
      <c r="GKG13" s="354"/>
      <c r="GKH13" s="354"/>
      <c r="GKI13" s="354"/>
      <c r="GKJ13" s="354"/>
      <c r="GKK13" s="354"/>
      <c r="GKL13" s="354"/>
      <c r="GKM13" s="354"/>
      <c r="GKN13" s="354"/>
      <c r="GKO13" s="354"/>
      <c r="GKP13" s="354"/>
      <c r="GKQ13" s="354"/>
      <c r="GKR13" s="354"/>
      <c r="GKS13" s="354"/>
      <c r="GKT13" s="354"/>
      <c r="GKU13" s="354"/>
      <c r="GKV13" s="354"/>
      <c r="GKW13" s="354"/>
      <c r="GKX13" s="354"/>
      <c r="GKY13" s="354"/>
      <c r="GKZ13" s="354"/>
      <c r="GLA13" s="354"/>
      <c r="GLB13" s="354"/>
      <c r="GLC13" s="354"/>
      <c r="GLD13" s="354"/>
      <c r="GLE13" s="354"/>
      <c r="GLF13" s="354"/>
      <c r="GLG13" s="354"/>
      <c r="GLH13" s="354"/>
      <c r="GLI13" s="354"/>
      <c r="GLJ13" s="354"/>
      <c r="GLK13" s="354"/>
      <c r="GLL13" s="354"/>
      <c r="GLM13" s="354"/>
      <c r="GLN13" s="354"/>
      <c r="GLO13" s="354"/>
      <c r="GLP13" s="354"/>
      <c r="GLQ13" s="354"/>
      <c r="GLR13" s="354"/>
      <c r="GLS13" s="354"/>
      <c r="GLT13" s="354"/>
      <c r="GLU13" s="354"/>
      <c r="GLV13" s="354"/>
      <c r="GLW13" s="354"/>
      <c r="GLX13" s="354"/>
      <c r="GLY13" s="354"/>
      <c r="GLZ13" s="354"/>
      <c r="GMA13" s="354"/>
      <c r="GMB13" s="354"/>
      <c r="GMC13" s="354"/>
      <c r="GMD13" s="354"/>
      <c r="GME13" s="354"/>
      <c r="GMF13" s="354"/>
      <c r="GMG13" s="354"/>
      <c r="GMH13" s="354"/>
      <c r="GMI13" s="354"/>
      <c r="GMJ13" s="354"/>
      <c r="GMK13" s="354"/>
      <c r="GML13" s="354"/>
      <c r="GMM13" s="354"/>
      <c r="GMN13" s="354"/>
      <c r="GMO13" s="354"/>
      <c r="GMP13" s="354"/>
      <c r="GMQ13" s="354"/>
      <c r="GMR13" s="354"/>
      <c r="GMS13" s="354"/>
      <c r="GMT13" s="354"/>
      <c r="GMU13" s="354"/>
      <c r="GMV13" s="354"/>
      <c r="GMW13" s="354"/>
      <c r="GMX13" s="354"/>
      <c r="GMY13" s="354"/>
      <c r="GMZ13" s="354"/>
      <c r="GNA13" s="354"/>
      <c r="GNB13" s="354"/>
      <c r="GNC13" s="354"/>
      <c r="GND13" s="354"/>
      <c r="GNE13" s="354"/>
      <c r="GNF13" s="354"/>
      <c r="GNG13" s="354"/>
      <c r="GNH13" s="354"/>
      <c r="GNI13" s="354"/>
      <c r="GNJ13" s="354"/>
      <c r="GNK13" s="354"/>
      <c r="GNL13" s="354"/>
      <c r="GNM13" s="354"/>
      <c r="GNN13" s="354"/>
      <c r="GNO13" s="354"/>
      <c r="GNP13" s="354"/>
      <c r="GNQ13" s="354"/>
      <c r="GNR13" s="354"/>
      <c r="GNS13" s="354"/>
      <c r="GNT13" s="354"/>
      <c r="GNU13" s="354"/>
      <c r="GNV13" s="354"/>
      <c r="GNW13" s="354"/>
      <c r="GNX13" s="354"/>
      <c r="GNY13" s="354"/>
      <c r="GNZ13" s="354"/>
      <c r="GOA13" s="354"/>
      <c r="GOB13" s="354"/>
      <c r="GOC13" s="354"/>
      <c r="GOD13" s="354"/>
      <c r="GOE13" s="354"/>
      <c r="GOF13" s="354"/>
      <c r="GOG13" s="354"/>
      <c r="GOH13" s="354"/>
      <c r="GOI13" s="354"/>
      <c r="GOJ13" s="354"/>
      <c r="GOK13" s="354"/>
      <c r="GOL13" s="354"/>
      <c r="GOM13" s="354"/>
      <c r="GON13" s="354"/>
      <c r="GOO13" s="354"/>
      <c r="GOP13" s="354"/>
      <c r="GOQ13" s="354"/>
      <c r="GOR13" s="354"/>
      <c r="GOS13" s="354"/>
      <c r="GOT13" s="354"/>
      <c r="GOU13" s="354"/>
      <c r="GOV13" s="354"/>
      <c r="GOW13" s="354"/>
      <c r="GOX13" s="354"/>
      <c r="GOY13" s="354"/>
      <c r="GOZ13" s="354"/>
      <c r="GPA13" s="354"/>
      <c r="GPB13" s="354"/>
      <c r="GPC13" s="354"/>
      <c r="GPD13" s="354"/>
      <c r="GPE13" s="354"/>
      <c r="GPF13" s="354"/>
      <c r="GPG13" s="354"/>
      <c r="GPH13" s="354"/>
      <c r="GPI13" s="354"/>
      <c r="GPJ13" s="354"/>
      <c r="GPK13" s="354"/>
      <c r="GPL13" s="354"/>
      <c r="GPM13" s="354"/>
      <c r="GPN13" s="354"/>
      <c r="GPO13" s="354"/>
      <c r="GPP13" s="354"/>
      <c r="GPQ13" s="354"/>
      <c r="GPR13" s="354"/>
      <c r="GPS13" s="354"/>
      <c r="GPT13" s="354"/>
      <c r="GPU13" s="354"/>
      <c r="GPV13" s="354"/>
      <c r="GPW13" s="354"/>
      <c r="GPX13" s="354"/>
      <c r="GPY13" s="354"/>
      <c r="GPZ13" s="354"/>
      <c r="GQA13" s="354"/>
      <c r="GQB13" s="354"/>
      <c r="GQC13" s="354"/>
      <c r="GQD13" s="354"/>
      <c r="GQE13" s="354"/>
      <c r="GQF13" s="354"/>
      <c r="GQG13" s="354"/>
      <c r="GQH13" s="354"/>
      <c r="GQI13" s="354"/>
      <c r="GQJ13" s="354"/>
      <c r="GQK13" s="354"/>
      <c r="GQL13" s="354"/>
      <c r="GQM13" s="354"/>
      <c r="GQN13" s="354"/>
      <c r="GQO13" s="354"/>
      <c r="GQP13" s="354"/>
      <c r="GQQ13" s="354"/>
      <c r="GQR13" s="354"/>
      <c r="GQS13" s="354"/>
      <c r="GQT13" s="354"/>
      <c r="GQU13" s="354"/>
      <c r="GQV13" s="354"/>
      <c r="GQW13" s="354"/>
      <c r="GQX13" s="354"/>
      <c r="GQY13" s="354"/>
      <c r="GQZ13" s="354"/>
      <c r="GRA13" s="354"/>
      <c r="GRB13" s="354"/>
      <c r="GRC13" s="354"/>
      <c r="GRD13" s="354"/>
      <c r="GRE13" s="354"/>
      <c r="GRF13" s="354"/>
      <c r="GRG13" s="354"/>
      <c r="GRH13" s="354"/>
      <c r="GRI13" s="354"/>
      <c r="GRJ13" s="354"/>
      <c r="GRK13" s="354"/>
      <c r="GRL13" s="354"/>
      <c r="GRM13" s="354"/>
      <c r="GRN13" s="354"/>
      <c r="GRO13" s="354"/>
      <c r="GRP13" s="354"/>
      <c r="GRQ13" s="354"/>
      <c r="GRR13" s="354"/>
      <c r="GRS13" s="354"/>
      <c r="GRT13" s="354"/>
      <c r="GRU13" s="354"/>
      <c r="GRV13" s="354"/>
      <c r="GRW13" s="354"/>
      <c r="GRX13" s="354"/>
      <c r="GRY13" s="354"/>
      <c r="GRZ13" s="354"/>
      <c r="GSA13" s="354"/>
      <c r="GSB13" s="354"/>
      <c r="GSC13" s="354"/>
      <c r="GSD13" s="354"/>
      <c r="GSE13" s="354"/>
      <c r="GSF13" s="354"/>
      <c r="GSG13" s="354"/>
      <c r="GSH13" s="354"/>
      <c r="GSI13" s="354"/>
      <c r="GSJ13" s="354"/>
      <c r="GSK13" s="354"/>
      <c r="GSL13" s="354"/>
      <c r="GSM13" s="354"/>
      <c r="GSN13" s="354"/>
      <c r="GSO13" s="354"/>
      <c r="GSP13" s="354"/>
      <c r="GSQ13" s="354"/>
      <c r="GSR13" s="354"/>
      <c r="GSS13" s="354"/>
      <c r="GST13" s="354"/>
      <c r="GSU13" s="354"/>
      <c r="GSV13" s="354"/>
      <c r="GSW13" s="354"/>
      <c r="GSX13" s="354"/>
      <c r="GSY13" s="354"/>
      <c r="GSZ13" s="354"/>
      <c r="GTA13" s="354"/>
      <c r="GTB13" s="354"/>
      <c r="GTC13" s="354"/>
      <c r="GTD13" s="354"/>
      <c r="GTE13" s="354"/>
      <c r="GTF13" s="354"/>
      <c r="GTG13" s="354"/>
      <c r="GTH13" s="354"/>
      <c r="GTI13" s="354"/>
      <c r="GTJ13" s="354"/>
      <c r="GTK13" s="354"/>
      <c r="GTL13" s="354"/>
      <c r="GTM13" s="354"/>
      <c r="GTN13" s="354"/>
      <c r="GTO13" s="354"/>
      <c r="GTP13" s="354"/>
      <c r="GTQ13" s="354"/>
      <c r="GTR13" s="354"/>
      <c r="GTS13" s="354"/>
      <c r="GTT13" s="354"/>
      <c r="GTU13" s="354"/>
      <c r="GTV13" s="354"/>
      <c r="GTW13" s="354"/>
      <c r="GTX13" s="354"/>
      <c r="GTY13" s="354"/>
      <c r="GTZ13" s="354"/>
      <c r="GUA13" s="354"/>
      <c r="GUB13" s="354"/>
      <c r="GUC13" s="354"/>
      <c r="GUD13" s="354"/>
      <c r="GUE13" s="354"/>
      <c r="GUF13" s="354"/>
      <c r="GUG13" s="354"/>
      <c r="GUH13" s="354"/>
      <c r="GUI13" s="354"/>
      <c r="GUJ13" s="354"/>
      <c r="GUK13" s="354"/>
      <c r="GUL13" s="354"/>
      <c r="GUM13" s="354"/>
      <c r="GUN13" s="354"/>
      <c r="GUO13" s="354"/>
      <c r="GUP13" s="354"/>
      <c r="GUQ13" s="354"/>
      <c r="GUR13" s="354"/>
      <c r="GUS13" s="354"/>
      <c r="GUT13" s="354"/>
      <c r="GUU13" s="354"/>
      <c r="GUV13" s="354"/>
      <c r="GUW13" s="354"/>
      <c r="GUX13" s="354"/>
      <c r="GUY13" s="354"/>
      <c r="GUZ13" s="354"/>
      <c r="GVA13" s="354"/>
      <c r="GVB13" s="354"/>
      <c r="GVC13" s="354"/>
      <c r="GVD13" s="354"/>
      <c r="GVE13" s="354"/>
      <c r="GVF13" s="354"/>
      <c r="GVG13" s="354"/>
      <c r="GVH13" s="354"/>
      <c r="GVI13" s="354"/>
      <c r="GVJ13" s="354"/>
      <c r="GVK13" s="354"/>
      <c r="GVL13" s="354"/>
      <c r="GVM13" s="354"/>
      <c r="GVN13" s="354"/>
      <c r="GVO13" s="354"/>
      <c r="GVP13" s="354"/>
      <c r="GVQ13" s="354"/>
      <c r="GVR13" s="354"/>
      <c r="GVS13" s="354"/>
      <c r="GVT13" s="354"/>
      <c r="GVU13" s="354"/>
      <c r="GVV13" s="354"/>
      <c r="GVW13" s="354"/>
      <c r="GVX13" s="354"/>
      <c r="GVY13" s="354"/>
      <c r="GVZ13" s="354"/>
      <c r="GWA13" s="354"/>
      <c r="GWB13" s="354"/>
      <c r="GWC13" s="354"/>
      <c r="GWD13" s="354"/>
      <c r="GWE13" s="354"/>
      <c r="GWF13" s="354"/>
      <c r="GWG13" s="354"/>
      <c r="GWH13" s="354"/>
      <c r="GWI13" s="354"/>
      <c r="GWJ13" s="354"/>
      <c r="GWK13" s="354"/>
      <c r="GWL13" s="354"/>
      <c r="GWM13" s="354"/>
      <c r="GWN13" s="354"/>
      <c r="GWO13" s="354"/>
      <c r="GWP13" s="354"/>
      <c r="GWQ13" s="354"/>
      <c r="GWR13" s="354"/>
      <c r="GWS13" s="354"/>
      <c r="GWT13" s="354"/>
      <c r="GWU13" s="354"/>
      <c r="GWV13" s="354"/>
      <c r="GWW13" s="354"/>
      <c r="GWX13" s="354"/>
      <c r="GWY13" s="354"/>
      <c r="GWZ13" s="354"/>
      <c r="GXA13" s="354"/>
      <c r="GXB13" s="354"/>
      <c r="GXC13" s="354"/>
      <c r="GXD13" s="354"/>
      <c r="GXE13" s="354"/>
      <c r="GXF13" s="354"/>
      <c r="GXG13" s="354"/>
      <c r="GXH13" s="354"/>
      <c r="GXI13" s="354"/>
      <c r="GXJ13" s="354"/>
      <c r="GXK13" s="354"/>
      <c r="GXL13" s="354"/>
      <c r="GXM13" s="354"/>
      <c r="GXN13" s="354"/>
      <c r="GXO13" s="354"/>
      <c r="GXP13" s="354"/>
      <c r="GXQ13" s="354"/>
      <c r="GXR13" s="354"/>
      <c r="GXS13" s="354"/>
      <c r="GXT13" s="354"/>
      <c r="GXU13" s="354"/>
      <c r="GXV13" s="354"/>
      <c r="GXW13" s="354"/>
      <c r="GXX13" s="354"/>
      <c r="GXY13" s="354"/>
      <c r="GXZ13" s="354"/>
      <c r="GYA13" s="354"/>
      <c r="GYB13" s="354"/>
      <c r="GYC13" s="354"/>
      <c r="GYD13" s="354"/>
      <c r="GYE13" s="354"/>
      <c r="GYF13" s="354"/>
      <c r="GYG13" s="354"/>
      <c r="GYH13" s="354"/>
      <c r="GYI13" s="354"/>
      <c r="GYJ13" s="354"/>
      <c r="GYK13" s="354"/>
      <c r="GYL13" s="354"/>
      <c r="GYM13" s="354"/>
      <c r="GYN13" s="354"/>
      <c r="GYO13" s="354"/>
      <c r="GYP13" s="354"/>
      <c r="GYQ13" s="354"/>
      <c r="GYR13" s="354"/>
      <c r="GYS13" s="354"/>
      <c r="GYT13" s="354"/>
      <c r="GYU13" s="354"/>
      <c r="GYV13" s="354"/>
      <c r="GYW13" s="354"/>
      <c r="GYX13" s="354"/>
      <c r="GYY13" s="354"/>
      <c r="GYZ13" s="354"/>
      <c r="GZA13" s="354"/>
      <c r="GZB13" s="354"/>
      <c r="GZC13" s="354"/>
      <c r="GZD13" s="354"/>
      <c r="GZE13" s="354"/>
      <c r="GZF13" s="354"/>
      <c r="GZG13" s="354"/>
      <c r="GZH13" s="354"/>
      <c r="GZI13" s="354"/>
      <c r="GZJ13" s="354"/>
      <c r="GZK13" s="354"/>
      <c r="GZL13" s="354"/>
      <c r="GZM13" s="354"/>
      <c r="GZN13" s="354"/>
      <c r="GZO13" s="354"/>
      <c r="GZP13" s="354"/>
      <c r="GZQ13" s="354"/>
      <c r="GZR13" s="354"/>
      <c r="GZS13" s="354"/>
      <c r="GZT13" s="354"/>
      <c r="GZU13" s="354"/>
      <c r="GZV13" s="354"/>
      <c r="GZW13" s="354"/>
      <c r="GZX13" s="354"/>
      <c r="GZY13" s="354"/>
      <c r="GZZ13" s="354"/>
      <c r="HAA13" s="354"/>
      <c r="HAB13" s="354"/>
      <c r="HAC13" s="354"/>
      <c r="HAD13" s="354"/>
      <c r="HAE13" s="354"/>
      <c r="HAF13" s="354"/>
      <c r="HAG13" s="354"/>
      <c r="HAH13" s="354"/>
      <c r="HAI13" s="354"/>
      <c r="HAJ13" s="354"/>
      <c r="HAK13" s="354"/>
      <c r="HAL13" s="354"/>
      <c r="HAM13" s="354"/>
      <c r="HAN13" s="354"/>
      <c r="HAO13" s="354"/>
      <c r="HAP13" s="354"/>
      <c r="HAQ13" s="354"/>
      <c r="HAR13" s="354"/>
      <c r="HAS13" s="354"/>
      <c r="HAT13" s="354"/>
      <c r="HAU13" s="354"/>
      <c r="HAV13" s="354"/>
      <c r="HAW13" s="354"/>
      <c r="HAX13" s="354"/>
      <c r="HAY13" s="354"/>
      <c r="HAZ13" s="354"/>
      <c r="HBA13" s="354"/>
      <c r="HBB13" s="354"/>
      <c r="HBC13" s="354"/>
      <c r="HBD13" s="354"/>
      <c r="HBE13" s="354"/>
      <c r="HBF13" s="354"/>
      <c r="HBG13" s="354"/>
      <c r="HBH13" s="354"/>
      <c r="HBI13" s="354"/>
      <c r="HBJ13" s="354"/>
      <c r="HBK13" s="354"/>
      <c r="HBL13" s="354"/>
      <c r="HBM13" s="354"/>
      <c r="HBN13" s="354"/>
      <c r="HBO13" s="354"/>
      <c r="HBP13" s="354"/>
      <c r="HBQ13" s="354"/>
      <c r="HBR13" s="354"/>
      <c r="HBS13" s="354"/>
      <c r="HBT13" s="354"/>
      <c r="HBU13" s="354"/>
      <c r="HBV13" s="354"/>
      <c r="HBW13" s="354"/>
      <c r="HBX13" s="354"/>
      <c r="HBY13" s="354"/>
      <c r="HBZ13" s="354"/>
      <c r="HCA13" s="354"/>
      <c r="HCB13" s="354"/>
      <c r="HCC13" s="354"/>
      <c r="HCD13" s="354"/>
      <c r="HCE13" s="354"/>
      <c r="HCF13" s="354"/>
      <c r="HCG13" s="354"/>
      <c r="HCH13" s="354"/>
      <c r="HCI13" s="354"/>
      <c r="HCJ13" s="354"/>
      <c r="HCK13" s="354"/>
      <c r="HCL13" s="354"/>
      <c r="HCM13" s="354"/>
      <c r="HCN13" s="354"/>
      <c r="HCO13" s="354"/>
      <c r="HCP13" s="354"/>
      <c r="HCQ13" s="354"/>
      <c r="HCR13" s="354"/>
      <c r="HCS13" s="354"/>
      <c r="HCT13" s="354"/>
      <c r="HCU13" s="354"/>
      <c r="HCV13" s="354"/>
      <c r="HCW13" s="354"/>
      <c r="HCX13" s="354"/>
      <c r="HCY13" s="354"/>
      <c r="HCZ13" s="354"/>
      <c r="HDA13" s="354"/>
      <c r="HDB13" s="354"/>
      <c r="HDC13" s="354"/>
      <c r="HDD13" s="354"/>
      <c r="HDE13" s="354"/>
      <c r="HDF13" s="354"/>
      <c r="HDG13" s="354"/>
      <c r="HDH13" s="354"/>
      <c r="HDI13" s="354"/>
      <c r="HDJ13" s="354"/>
      <c r="HDK13" s="354"/>
      <c r="HDL13" s="354"/>
      <c r="HDM13" s="354"/>
      <c r="HDN13" s="354"/>
      <c r="HDO13" s="354"/>
      <c r="HDP13" s="354"/>
      <c r="HDQ13" s="354"/>
      <c r="HDR13" s="354"/>
      <c r="HDS13" s="354"/>
      <c r="HDT13" s="354"/>
      <c r="HDU13" s="354"/>
      <c r="HDV13" s="354"/>
      <c r="HDW13" s="354"/>
      <c r="HDX13" s="354"/>
      <c r="HDY13" s="354"/>
      <c r="HDZ13" s="354"/>
      <c r="HEA13" s="354"/>
      <c r="HEB13" s="354"/>
      <c r="HEC13" s="354"/>
      <c r="HED13" s="354"/>
      <c r="HEE13" s="354"/>
      <c r="HEF13" s="354"/>
      <c r="HEG13" s="354"/>
      <c r="HEH13" s="354"/>
      <c r="HEI13" s="354"/>
      <c r="HEJ13" s="354"/>
      <c r="HEK13" s="354"/>
      <c r="HEL13" s="354"/>
      <c r="HEM13" s="354"/>
      <c r="HEN13" s="354"/>
      <c r="HEO13" s="354"/>
      <c r="HEP13" s="354"/>
      <c r="HEQ13" s="354"/>
      <c r="HER13" s="354"/>
      <c r="HES13" s="354"/>
      <c r="HET13" s="354"/>
      <c r="HEU13" s="354"/>
      <c r="HEV13" s="354"/>
      <c r="HEW13" s="354"/>
      <c r="HEX13" s="354"/>
      <c r="HEY13" s="354"/>
      <c r="HEZ13" s="354"/>
      <c r="HFA13" s="354"/>
      <c r="HFB13" s="354"/>
      <c r="HFC13" s="354"/>
      <c r="HFD13" s="354"/>
      <c r="HFE13" s="354"/>
      <c r="HFF13" s="354"/>
      <c r="HFG13" s="354"/>
      <c r="HFH13" s="354"/>
      <c r="HFI13" s="354"/>
      <c r="HFJ13" s="354"/>
      <c r="HFK13" s="354"/>
      <c r="HFL13" s="354"/>
      <c r="HFM13" s="354"/>
      <c r="HFN13" s="354"/>
      <c r="HFO13" s="354"/>
      <c r="HFP13" s="354"/>
      <c r="HFQ13" s="354"/>
      <c r="HFR13" s="354"/>
      <c r="HFS13" s="354"/>
      <c r="HFT13" s="354"/>
      <c r="HFU13" s="354"/>
      <c r="HFV13" s="354"/>
      <c r="HFW13" s="354"/>
      <c r="HFX13" s="354"/>
      <c r="HFY13" s="354"/>
      <c r="HFZ13" s="354"/>
      <c r="HGA13" s="354"/>
      <c r="HGB13" s="354"/>
      <c r="HGC13" s="354"/>
      <c r="HGD13" s="354"/>
      <c r="HGE13" s="354"/>
      <c r="HGF13" s="354"/>
      <c r="HGG13" s="354"/>
      <c r="HGH13" s="354"/>
      <c r="HGI13" s="354"/>
      <c r="HGJ13" s="354"/>
      <c r="HGK13" s="354"/>
      <c r="HGL13" s="354"/>
      <c r="HGM13" s="354"/>
      <c r="HGN13" s="354"/>
      <c r="HGO13" s="354"/>
      <c r="HGP13" s="354"/>
      <c r="HGQ13" s="354"/>
      <c r="HGR13" s="354"/>
      <c r="HGS13" s="354"/>
      <c r="HGT13" s="354"/>
      <c r="HGU13" s="354"/>
      <c r="HGV13" s="354"/>
      <c r="HGW13" s="354"/>
      <c r="HGX13" s="354"/>
      <c r="HGY13" s="354"/>
      <c r="HGZ13" s="354"/>
      <c r="HHA13" s="354"/>
      <c r="HHB13" s="354"/>
      <c r="HHC13" s="354"/>
      <c r="HHD13" s="354"/>
      <c r="HHE13" s="354"/>
      <c r="HHF13" s="354"/>
      <c r="HHG13" s="354"/>
      <c r="HHH13" s="354"/>
      <c r="HHI13" s="354"/>
      <c r="HHJ13" s="354"/>
      <c r="HHK13" s="354"/>
      <c r="HHL13" s="354"/>
      <c r="HHM13" s="354"/>
      <c r="HHN13" s="354"/>
      <c r="HHO13" s="354"/>
      <c r="HHP13" s="354"/>
      <c r="HHQ13" s="354"/>
      <c r="HHR13" s="354"/>
      <c r="HHS13" s="354"/>
      <c r="HHT13" s="354"/>
      <c r="HHU13" s="354"/>
      <c r="HHV13" s="354"/>
      <c r="HHW13" s="354"/>
      <c r="HHX13" s="354"/>
      <c r="HHY13" s="354"/>
      <c r="HHZ13" s="354"/>
      <c r="HIA13" s="354"/>
      <c r="HIB13" s="354"/>
      <c r="HIC13" s="354"/>
      <c r="HID13" s="354"/>
      <c r="HIE13" s="354"/>
      <c r="HIF13" s="354"/>
      <c r="HIG13" s="354"/>
      <c r="HIH13" s="354"/>
      <c r="HII13" s="354"/>
      <c r="HIJ13" s="354"/>
      <c r="HIK13" s="354"/>
      <c r="HIL13" s="354"/>
      <c r="HIM13" s="354"/>
      <c r="HIN13" s="354"/>
      <c r="HIO13" s="354"/>
      <c r="HIP13" s="354"/>
      <c r="HIQ13" s="354"/>
      <c r="HIR13" s="354"/>
      <c r="HIS13" s="354"/>
      <c r="HIT13" s="354"/>
      <c r="HIU13" s="354"/>
      <c r="HIV13" s="354"/>
      <c r="HIW13" s="354"/>
      <c r="HIX13" s="354"/>
      <c r="HIY13" s="354"/>
      <c r="HIZ13" s="354"/>
      <c r="HJA13" s="354"/>
      <c r="HJB13" s="354"/>
      <c r="HJC13" s="354"/>
      <c r="HJD13" s="354"/>
      <c r="HJE13" s="354"/>
      <c r="HJF13" s="354"/>
      <c r="HJG13" s="354"/>
      <c r="HJH13" s="354"/>
      <c r="HJI13" s="354"/>
      <c r="HJJ13" s="354"/>
      <c r="HJK13" s="354"/>
      <c r="HJL13" s="354"/>
      <c r="HJM13" s="354"/>
      <c r="HJN13" s="354"/>
      <c r="HJO13" s="354"/>
      <c r="HJP13" s="354"/>
      <c r="HJQ13" s="354"/>
      <c r="HJR13" s="354"/>
      <c r="HJS13" s="354"/>
      <c r="HJT13" s="354"/>
      <c r="HJU13" s="354"/>
      <c r="HJV13" s="354"/>
      <c r="HJW13" s="354"/>
      <c r="HJX13" s="354"/>
      <c r="HJY13" s="354"/>
      <c r="HJZ13" s="354"/>
      <c r="HKA13" s="354"/>
      <c r="HKB13" s="354"/>
      <c r="HKC13" s="354"/>
      <c r="HKD13" s="354"/>
      <c r="HKE13" s="354"/>
      <c r="HKF13" s="354"/>
      <c r="HKG13" s="354"/>
      <c r="HKH13" s="354"/>
      <c r="HKI13" s="354"/>
      <c r="HKJ13" s="354"/>
      <c r="HKK13" s="354"/>
      <c r="HKL13" s="354"/>
      <c r="HKM13" s="354"/>
      <c r="HKN13" s="354"/>
      <c r="HKO13" s="354"/>
      <c r="HKP13" s="354"/>
      <c r="HKQ13" s="354"/>
      <c r="HKR13" s="354"/>
      <c r="HKS13" s="354"/>
      <c r="HKT13" s="354"/>
      <c r="HKU13" s="354"/>
      <c r="HKV13" s="354"/>
      <c r="HKW13" s="354"/>
      <c r="HKX13" s="354"/>
      <c r="HKY13" s="354"/>
      <c r="HKZ13" s="354"/>
      <c r="HLA13" s="354"/>
      <c r="HLB13" s="354"/>
      <c r="HLC13" s="354"/>
      <c r="HLD13" s="354"/>
      <c r="HLE13" s="354"/>
      <c r="HLF13" s="354"/>
      <c r="HLG13" s="354"/>
      <c r="HLH13" s="354"/>
      <c r="HLI13" s="354"/>
      <c r="HLJ13" s="354"/>
      <c r="HLK13" s="354"/>
      <c r="HLL13" s="354"/>
      <c r="HLM13" s="354"/>
      <c r="HLN13" s="354"/>
      <c r="HLO13" s="354"/>
      <c r="HLP13" s="354"/>
      <c r="HLQ13" s="354"/>
      <c r="HLR13" s="354"/>
      <c r="HLS13" s="354"/>
      <c r="HLT13" s="354"/>
      <c r="HLU13" s="354"/>
      <c r="HLV13" s="354"/>
      <c r="HLW13" s="354"/>
      <c r="HLX13" s="354"/>
      <c r="HLY13" s="354"/>
      <c r="HLZ13" s="354"/>
      <c r="HMA13" s="354"/>
      <c r="HMB13" s="354"/>
      <c r="HMC13" s="354"/>
      <c r="HMD13" s="354"/>
      <c r="HME13" s="354"/>
      <c r="HMF13" s="354"/>
      <c r="HMG13" s="354"/>
      <c r="HMH13" s="354"/>
      <c r="HMI13" s="354"/>
      <c r="HMJ13" s="354"/>
      <c r="HMK13" s="354"/>
      <c r="HML13" s="354"/>
      <c r="HMM13" s="354"/>
      <c r="HMN13" s="354"/>
      <c r="HMO13" s="354"/>
      <c r="HMP13" s="354"/>
      <c r="HMQ13" s="354"/>
      <c r="HMR13" s="354"/>
      <c r="HMS13" s="354"/>
      <c r="HMT13" s="354"/>
      <c r="HMU13" s="354"/>
      <c r="HMV13" s="354"/>
      <c r="HMW13" s="354"/>
      <c r="HMX13" s="354"/>
      <c r="HMY13" s="354"/>
      <c r="HMZ13" s="354"/>
      <c r="HNA13" s="354"/>
      <c r="HNB13" s="354"/>
      <c r="HNC13" s="354"/>
      <c r="HND13" s="354"/>
      <c r="HNE13" s="354"/>
      <c r="HNF13" s="354"/>
      <c r="HNG13" s="354"/>
      <c r="HNH13" s="354"/>
      <c r="HNI13" s="354"/>
      <c r="HNJ13" s="354"/>
      <c r="HNK13" s="354"/>
      <c r="HNL13" s="354"/>
      <c r="HNM13" s="354"/>
      <c r="HNN13" s="354"/>
      <c r="HNO13" s="354"/>
      <c r="HNP13" s="354"/>
      <c r="HNQ13" s="354"/>
      <c r="HNR13" s="354"/>
      <c r="HNS13" s="354"/>
      <c r="HNT13" s="354"/>
      <c r="HNU13" s="354"/>
      <c r="HNV13" s="354"/>
      <c r="HNW13" s="354"/>
      <c r="HNX13" s="354"/>
      <c r="HNY13" s="354"/>
      <c r="HNZ13" s="354"/>
      <c r="HOA13" s="354"/>
      <c r="HOB13" s="354"/>
      <c r="HOC13" s="354"/>
      <c r="HOD13" s="354"/>
      <c r="HOE13" s="354"/>
      <c r="HOF13" s="354"/>
      <c r="HOG13" s="354"/>
      <c r="HOH13" s="354"/>
      <c r="HOI13" s="354"/>
      <c r="HOJ13" s="354"/>
      <c r="HOK13" s="354"/>
      <c r="HOL13" s="354"/>
      <c r="HOM13" s="354"/>
      <c r="HON13" s="354"/>
      <c r="HOO13" s="354"/>
      <c r="HOP13" s="354"/>
      <c r="HOQ13" s="354"/>
      <c r="HOR13" s="354"/>
      <c r="HOS13" s="354"/>
      <c r="HOT13" s="354"/>
      <c r="HOU13" s="354"/>
      <c r="HOV13" s="354"/>
      <c r="HOW13" s="354"/>
      <c r="HOX13" s="354"/>
      <c r="HOY13" s="354"/>
      <c r="HOZ13" s="354"/>
      <c r="HPA13" s="354"/>
      <c r="HPB13" s="354"/>
      <c r="HPC13" s="354"/>
      <c r="HPD13" s="354"/>
      <c r="HPE13" s="354"/>
      <c r="HPF13" s="354"/>
      <c r="HPG13" s="354"/>
      <c r="HPH13" s="354"/>
      <c r="HPI13" s="354"/>
      <c r="HPJ13" s="354"/>
      <c r="HPK13" s="354"/>
      <c r="HPL13" s="354"/>
      <c r="HPM13" s="354"/>
      <c r="HPN13" s="354"/>
      <c r="HPO13" s="354"/>
      <c r="HPP13" s="354"/>
      <c r="HPQ13" s="354"/>
      <c r="HPR13" s="354"/>
      <c r="HPS13" s="354"/>
      <c r="HPT13" s="354"/>
      <c r="HPU13" s="354"/>
      <c r="HPV13" s="354"/>
      <c r="HPW13" s="354"/>
      <c r="HPX13" s="354"/>
      <c r="HPY13" s="354"/>
      <c r="HPZ13" s="354"/>
      <c r="HQA13" s="354"/>
      <c r="HQB13" s="354"/>
      <c r="HQC13" s="354"/>
      <c r="HQD13" s="354"/>
      <c r="HQE13" s="354"/>
      <c r="HQF13" s="354"/>
      <c r="HQG13" s="354"/>
      <c r="HQH13" s="354"/>
      <c r="HQI13" s="354"/>
      <c r="HQJ13" s="354"/>
      <c r="HQK13" s="354"/>
      <c r="HQL13" s="354"/>
      <c r="HQM13" s="354"/>
      <c r="HQN13" s="354"/>
      <c r="HQO13" s="354"/>
      <c r="HQP13" s="354"/>
      <c r="HQQ13" s="354"/>
      <c r="HQR13" s="354"/>
      <c r="HQS13" s="354"/>
      <c r="HQT13" s="354"/>
      <c r="HQU13" s="354"/>
      <c r="HQV13" s="354"/>
      <c r="HQW13" s="354"/>
      <c r="HQX13" s="354"/>
      <c r="HQY13" s="354"/>
      <c r="HQZ13" s="354"/>
      <c r="HRA13" s="354"/>
      <c r="HRB13" s="354"/>
      <c r="HRC13" s="354"/>
      <c r="HRD13" s="354"/>
      <c r="HRE13" s="354"/>
      <c r="HRF13" s="354"/>
      <c r="HRG13" s="354"/>
      <c r="HRH13" s="354"/>
      <c r="HRI13" s="354"/>
      <c r="HRJ13" s="354"/>
      <c r="HRK13" s="354"/>
      <c r="HRL13" s="354"/>
      <c r="HRM13" s="354"/>
      <c r="HRN13" s="354"/>
      <c r="HRO13" s="354"/>
      <c r="HRP13" s="354"/>
      <c r="HRQ13" s="354"/>
      <c r="HRR13" s="354"/>
      <c r="HRS13" s="354"/>
      <c r="HRT13" s="354"/>
      <c r="HRU13" s="354"/>
      <c r="HRV13" s="354"/>
      <c r="HRW13" s="354"/>
      <c r="HRX13" s="354"/>
      <c r="HRY13" s="354"/>
      <c r="HRZ13" s="354"/>
      <c r="HSA13" s="354"/>
      <c r="HSB13" s="354"/>
      <c r="HSC13" s="354"/>
      <c r="HSD13" s="354"/>
      <c r="HSE13" s="354"/>
      <c r="HSF13" s="354"/>
      <c r="HSG13" s="354"/>
      <c r="HSH13" s="354"/>
      <c r="HSI13" s="354"/>
      <c r="HSJ13" s="354"/>
      <c r="HSK13" s="354"/>
      <c r="HSL13" s="354"/>
      <c r="HSM13" s="354"/>
      <c r="HSN13" s="354"/>
      <c r="HSO13" s="354"/>
      <c r="HSP13" s="354"/>
      <c r="HSQ13" s="354"/>
      <c r="HSR13" s="354"/>
      <c r="HSS13" s="354"/>
      <c r="HST13" s="354"/>
      <c r="HSU13" s="354"/>
      <c r="HSV13" s="354"/>
      <c r="HSW13" s="354"/>
      <c r="HSX13" s="354"/>
      <c r="HSY13" s="354"/>
      <c r="HSZ13" s="354"/>
      <c r="HTA13" s="354"/>
      <c r="HTB13" s="354"/>
      <c r="HTC13" s="354"/>
      <c r="HTD13" s="354"/>
      <c r="HTE13" s="354"/>
      <c r="HTF13" s="354"/>
      <c r="HTG13" s="354"/>
      <c r="HTH13" s="354"/>
      <c r="HTI13" s="354"/>
      <c r="HTJ13" s="354"/>
      <c r="HTK13" s="354"/>
      <c r="HTL13" s="354"/>
      <c r="HTM13" s="354"/>
      <c r="HTN13" s="354"/>
      <c r="HTO13" s="354"/>
      <c r="HTP13" s="354"/>
      <c r="HTQ13" s="354"/>
      <c r="HTR13" s="354"/>
      <c r="HTS13" s="354"/>
      <c r="HTT13" s="354"/>
      <c r="HTU13" s="354"/>
      <c r="HTV13" s="354"/>
      <c r="HTW13" s="354"/>
      <c r="HTX13" s="354"/>
      <c r="HTY13" s="354"/>
      <c r="HTZ13" s="354"/>
      <c r="HUA13" s="354"/>
      <c r="HUB13" s="354"/>
      <c r="HUC13" s="354"/>
      <c r="HUD13" s="354"/>
      <c r="HUE13" s="354"/>
      <c r="HUF13" s="354"/>
      <c r="HUG13" s="354"/>
      <c r="HUH13" s="354"/>
      <c r="HUI13" s="354"/>
      <c r="HUJ13" s="354"/>
      <c r="HUK13" s="354"/>
      <c r="HUL13" s="354"/>
      <c r="HUM13" s="354"/>
      <c r="HUN13" s="354"/>
      <c r="HUO13" s="354"/>
      <c r="HUP13" s="354"/>
      <c r="HUQ13" s="354"/>
      <c r="HUR13" s="354"/>
      <c r="HUS13" s="354"/>
      <c r="HUT13" s="354"/>
      <c r="HUU13" s="354"/>
      <c r="HUV13" s="354"/>
      <c r="HUW13" s="354"/>
      <c r="HUX13" s="354"/>
      <c r="HUY13" s="354"/>
      <c r="HUZ13" s="354"/>
      <c r="HVA13" s="354"/>
      <c r="HVB13" s="354"/>
      <c r="HVC13" s="354"/>
      <c r="HVD13" s="354"/>
      <c r="HVE13" s="354"/>
      <c r="HVF13" s="354"/>
      <c r="HVG13" s="354"/>
      <c r="HVH13" s="354"/>
      <c r="HVI13" s="354"/>
      <c r="HVJ13" s="354"/>
      <c r="HVK13" s="354"/>
      <c r="HVL13" s="354"/>
      <c r="HVM13" s="354"/>
      <c r="HVN13" s="354"/>
      <c r="HVO13" s="354"/>
      <c r="HVP13" s="354"/>
      <c r="HVQ13" s="354"/>
      <c r="HVR13" s="354"/>
      <c r="HVS13" s="354"/>
      <c r="HVT13" s="354"/>
      <c r="HVU13" s="354"/>
      <c r="HVV13" s="354"/>
      <c r="HVW13" s="354"/>
      <c r="HVX13" s="354"/>
      <c r="HVY13" s="354"/>
      <c r="HVZ13" s="354"/>
      <c r="HWA13" s="354"/>
      <c r="HWB13" s="354"/>
      <c r="HWC13" s="354"/>
      <c r="HWD13" s="354"/>
      <c r="HWE13" s="354"/>
      <c r="HWF13" s="354"/>
      <c r="HWG13" s="354"/>
      <c r="HWH13" s="354"/>
      <c r="HWI13" s="354"/>
      <c r="HWJ13" s="354"/>
      <c r="HWK13" s="354"/>
      <c r="HWL13" s="354"/>
      <c r="HWM13" s="354"/>
      <c r="HWN13" s="354"/>
      <c r="HWO13" s="354"/>
      <c r="HWP13" s="354"/>
      <c r="HWQ13" s="354"/>
      <c r="HWR13" s="354"/>
      <c r="HWS13" s="354"/>
      <c r="HWT13" s="354"/>
      <c r="HWU13" s="354"/>
      <c r="HWV13" s="354"/>
      <c r="HWW13" s="354"/>
      <c r="HWX13" s="354"/>
      <c r="HWY13" s="354"/>
      <c r="HWZ13" s="354"/>
      <c r="HXA13" s="354"/>
      <c r="HXB13" s="354"/>
      <c r="HXC13" s="354"/>
      <c r="HXD13" s="354"/>
      <c r="HXE13" s="354"/>
      <c r="HXF13" s="354"/>
      <c r="HXG13" s="354"/>
      <c r="HXH13" s="354"/>
      <c r="HXI13" s="354"/>
      <c r="HXJ13" s="354"/>
      <c r="HXK13" s="354"/>
      <c r="HXL13" s="354"/>
      <c r="HXM13" s="354"/>
      <c r="HXN13" s="354"/>
      <c r="HXO13" s="354"/>
      <c r="HXP13" s="354"/>
      <c r="HXQ13" s="354"/>
      <c r="HXR13" s="354"/>
      <c r="HXS13" s="354"/>
      <c r="HXT13" s="354"/>
      <c r="HXU13" s="354"/>
      <c r="HXV13" s="354"/>
      <c r="HXW13" s="354"/>
      <c r="HXX13" s="354"/>
      <c r="HXY13" s="354"/>
      <c r="HXZ13" s="354"/>
      <c r="HYA13" s="354"/>
      <c r="HYB13" s="354"/>
      <c r="HYC13" s="354"/>
      <c r="HYD13" s="354"/>
      <c r="HYE13" s="354"/>
      <c r="HYF13" s="354"/>
      <c r="HYG13" s="354"/>
      <c r="HYH13" s="354"/>
      <c r="HYI13" s="354"/>
      <c r="HYJ13" s="354"/>
      <c r="HYK13" s="354"/>
      <c r="HYL13" s="354"/>
      <c r="HYM13" s="354"/>
      <c r="HYN13" s="354"/>
      <c r="HYO13" s="354"/>
      <c r="HYP13" s="354"/>
      <c r="HYQ13" s="354"/>
      <c r="HYR13" s="354"/>
      <c r="HYS13" s="354"/>
      <c r="HYT13" s="354"/>
      <c r="HYU13" s="354"/>
      <c r="HYV13" s="354"/>
      <c r="HYW13" s="354"/>
      <c r="HYX13" s="354"/>
      <c r="HYY13" s="354"/>
      <c r="HYZ13" s="354"/>
      <c r="HZA13" s="354"/>
      <c r="HZB13" s="354"/>
      <c r="HZC13" s="354"/>
      <c r="HZD13" s="354"/>
      <c r="HZE13" s="354"/>
      <c r="HZF13" s="354"/>
      <c r="HZG13" s="354"/>
      <c r="HZH13" s="354"/>
      <c r="HZI13" s="354"/>
      <c r="HZJ13" s="354"/>
      <c r="HZK13" s="354"/>
      <c r="HZL13" s="354"/>
      <c r="HZM13" s="354"/>
      <c r="HZN13" s="354"/>
      <c r="HZO13" s="354"/>
      <c r="HZP13" s="354"/>
      <c r="HZQ13" s="354"/>
      <c r="HZR13" s="354"/>
      <c r="HZS13" s="354"/>
      <c r="HZT13" s="354"/>
      <c r="HZU13" s="354"/>
      <c r="HZV13" s="354"/>
      <c r="HZW13" s="354"/>
      <c r="HZX13" s="354"/>
      <c r="HZY13" s="354"/>
      <c r="HZZ13" s="354"/>
      <c r="IAA13" s="354"/>
      <c r="IAB13" s="354"/>
      <c r="IAC13" s="354"/>
      <c r="IAD13" s="354"/>
      <c r="IAE13" s="354"/>
      <c r="IAF13" s="354"/>
      <c r="IAG13" s="354"/>
      <c r="IAH13" s="354"/>
      <c r="IAI13" s="354"/>
      <c r="IAJ13" s="354"/>
      <c r="IAK13" s="354"/>
      <c r="IAL13" s="354"/>
      <c r="IAM13" s="354"/>
      <c r="IAN13" s="354"/>
      <c r="IAO13" s="354"/>
      <c r="IAP13" s="354"/>
      <c r="IAQ13" s="354"/>
      <c r="IAR13" s="354"/>
      <c r="IAS13" s="354"/>
      <c r="IAT13" s="354"/>
      <c r="IAU13" s="354"/>
      <c r="IAV13" s="354"/>
      <c r="IAW13" s="354"/>
      <c r="IAX13" s="354"/>
      <c r="IAY13" s="354"/>
      <c r="IAZ13" s="354"/>
      <c r="IBA13" s="354"/>
      <c r="IBB13" s="354"/>
      <c r="IBC13" s="354"/>
      <c r="IBD13" s="354"/>
      <c r="IBE13" s="354"/>
      <c r="IBF13" s="354"/>
      <c r="IBG13" s="354"/>
      <c r="IBH13" s="354"/>
      <c r="IBI13" s="354"/>
      <c r="IBJ13" s="354"/>
      <c r="IBK13" s="354"/>
      <c r="IBL13" s="354"/>
      <c r="IBM13" s="354"/>
      <c r="IBN13" s="354"/>
      <c r="IBO13" s="354"/>
      <c r="IBP13" s="354"/>
      <c r="IBQ13" s="354"/>
      <c r="IBR13" s="354"/>
      <c r="IBS13" s="354"/>
      <c r="IBT13" s="354"/>
      <c r="IBU13" s="354"/>
      <c r="IBV13" s="354"/>
      <c r="IBW13" s="354"/>
      <c r="IBX13" s="354"/>
      <c r="IBY13" s="354"/>
      <c r="IBZ13" s="354"/>
      <c r="ICA13" s="354"/>
      <c r="ICB13" s="354"/>
      <c r="ICC13" s="354"/>
      <c r="ICD13" s="354"/>
      <c r="ICE13" s="354"/>
      <c r="ICF13" s="354"/>
      <c r="ICG13" s="354"/>
      <c r="ICH13" s="354"/>
      <c r="ICI13" s="354"/>
      <c r="ICJ13" s="354"/>
      <c r="ICK13" s="354"/>
      <c r="ICL13" s="354"/>
      <c r="ICM13" s="354"/>
      <c r="ICN13" s="354"/>
      <c r="ICO13" s="354"/>
      <c r="ICP13" s="354"/>
      <c r="ICQ13" s="354"/>
      <c r="ICR13" s="354"/>
      <c r="ICS13" s="354"/>
      <c r="ICT13" s="354"/>
      <c r="ICU13" s="354"/>
      <c r="ICV13" s="354"/>
      <c r="ICW13" s="354"/>
      <c r="ICX13" s="354"/>
      <c r="ICY13" s="354"/>
      <c r="ICZ13" s="354"/>
      <c r="IDA13" s="354"/>
      <c r="IDB13" s="354"/>
      <c r="IDC13" s="354"/>
      <c r="IDD13" s="354"/>
      <c r="IDE13" s="354"/>
      <c r="IDF13" s="354"/>
      <c r="IDG13" s="354"/>
      <c r="IDH13" s="354"/>
      <c r="IDI13" s="354"/>
      <c r="IDJ13" s="354"/>
      <c r="IDK13" s="354"/>
      <c r="IDL13" s="354"/>
      <c r="IDM13" s="354"/>
      <c r="IDN13" s="354"/>
      <c r="IDO13" s="354"/>
      <c r="IDP13" s="354"/>
      <c r="IDQ13" s="354"/>
      <c r="IDR13" s="354"/>
      <c r="IDS13" s="354"/>
      <c r="IDT13" s="354"/>
      <c r="IDU13" s="354"/>
      <c r="IDV13" s="354"/>
      <c r="IDW13" s="354"/>
      <c r="IDX13" s="354"/>
      <c r="IDY13" s="354"/>
      <c r="IDZ13" s="354"/>
      <c r="IEA13" s="354"/>
      <c r="IEB13" s="354"/>
      <c r="IEC13" s="354"/>
      <c r="IED13" s="354"/>
      <c r="IEE13" s="354"/>
      <c r="IEF13" s="354"/>
      <c r="IEG13" s="354"/>
      <c r="IEH13" s="354"/>
      <c r="IEI13" s="354"/>
      <c r="IEJ13" s="354"/>
      <c r="IEK13" s="354"/>
      <c r="IEL13" s="354"/>
      <c r="IEM13" s="354"/>
      <c r="IEN13" s="354"/>
      <c r="IEO13" s="354"/>
      <c r="IEP13" s="354"/>
      <c r="IEQ13" s="354"/>
      <c r="IER13" s="354"/>
      <c r="IES13" s="354"/>
      <c r="IET13" s="354"/>
      <c r="IEU13" s="354"/>
      <c r="IEV13" s="354"/>
      <c r="IEW13" s="354"/>
      <c r="IEX13" s="354"/>
      <c r="IEY13" s="354"/>
      <c r="IEZ13" s="354"/>
      <c r="IFA13" s="354"/>
      <c r="IFB13" s="354"/>
      <c r="IFC13" s="354"/>
      <c r="IFD13" s="354"/>
      <c r="IFE13" s="354"/>
      <c r="IFF13" s="354"/>
      <c r="IFG13" s="354"/>
      <c r="IFH13" s="354"/>
      <c r="IFI13" s="354"/>
      <c r="IFJ13" s="354"/>
      <c r="IFK13" s="354"/>
      <c r="IFL13" s="354"/>
      <c r="IFM13" s="354"/>
      <c r="IFN13" s="354"/>
      <c r="IFO13" s="354"/>
      <c r="IFP13" s="354"/>
      <c r="IFQ13" s="354"/>
      <c r="IFR13" s="354"/>
      <c r="IFS13" s="354"/>
      <c r="IFT13" s="354"/>
      <c r="IFU13" s="354"/>
      <c r="IFV13" s="354"/>
      <c r="IFW13" s="354"/>
      <c r="IFX13" s="354"/>
      <c r="IFY13" s="354"/>
      <c r="IFZ13" s="354"/>
      <c r="IGA13" s="354"/>
      <c r="IGB13" s="354"/>
      <c r="IGC13" s="354"/>
      <c r="IGD13" s="354"/>
      <c r="IGE13" s="354"/>
      <c r="IGF13" s="354"/>
      <c r="IGG13" s="354"/>
      <c r="IGH13" s="354"/>
      <c r="IGI13" s="354"/>
      <c r="IGJ13" s="354"/>
      <c r="IGK13" s="354"/>
      <c r="IGL13" s="354"/>
      <c r="IGM13" s="354"/>
      <c r="IGN13" s="354"/>
      <c r="IGO13" s="354"/>
      <c r="IGP13" s="354"/>
      <c r="IGQ13" s="354"/>
      <c r="IGR13" s="354"/>
      <c r="IGS13" s="354"/>
      <c r="IGT13" s="354"/>
      <c r="IGU13" s="354"/>
      <c r="IGV13" s="354"/>
      <c r="IGW13" s="354"/>
      <c r="IGX13" s="354"/>
      <c r="IGY13" s="354"/>
      <c r="IGZ13" s="354"/>
      <c r="IHA13" s="354"/>
      <c r="IHB13" s="354"/>
      <c r="IHC13" s="354"/>
      <c r="IHD13" s="354"/>
      <c r="IHE13" s="354"/>
      <c r="IHF13" s="354"/>
      <c r="IHG13" s="354"/>
      <c r="IHH13" s="354"/>
      <c r="IHI13" s="354"/>
      <c r="IHJ13" s="354"/>
      <c r="IHK13" s="354"/>
      <c r="IHL13" s="354"/>
      <c r="IHM13" s="354"/>
      <c r="IHN13" s="354"/>
      <c r="IHO13" s="354"/>
      <c r="IHP13" s="354"/>
      <c r="IHQ13" s="354"/>
      <c r="IHR13" s="354"/>
      <c r="IHS13" s="354"/>
      <c r="IHT13" s="354"/>
      <c r="IHU13" s="354"/>
      <c r="IHV13" s="354"/>
      <c r="IHW13" s="354"/>
      <c r="IHX13" s="354"/>
      <c r="IHY13" s="354"/>
      <c r="IHZ13" s="354"/>
      <c r="IIA13" s="354"/>
      <c r="IIB13" s="354"/>
      <c r="IIC13" s="354"/>
      <c r="IID13" s="354"/>
      <c r="IIE13" s="354"/>
      <c r="IIF13" s="354"/>
      <c r="IIG13" s="354"/>
      <c r="IIH13" s="354"/>
      <c r="III13" s="354"/>
      <c r="IIJ13" s="354"/>
      <c r="IIK13" s="354"/>
      <c r="IIL13" s="354"/>
      <c r="IIM13" s="354"/>
      <c r="IIN13" s="354"/>
      <c r="IIO13" s="354"/>
      <c r="IIP13" s="354"/>
      <c r="IIQ13" s="354"/>
      <c r="IIR13" s="354"/>
      <c r="IIS13" s="354"/>
      <c r="IIT13" s="354"/>
      <c r="IIU13" s="354"/>
      <c r="IIV13" s="354"/>
      <c r="IIW13" s="354"/>
      <c r="IIX13" s="354"/>
      <c r="IIY13" s="354"/>
      <c r="IIZ13" s="354"/>
      <c r="IJA13" s="354"/>
      <c r="IJB13" s="354"/>
      <c r="IJC13" s="354"/>
      <c r="IJD13" s="354"/>
      <c r="IJE13" s="354"/>
      <c r="IJF13" s="354"/>
      <c r="IJG13" s="354"/>
      <c r="IJH13" s="354"/>
      <c r="IJI13" s="354"/>
      <c r="IJJ13" s="354"/>
      <c r="IJK13" s="354"/>
      <c r="IJL13" s="354"/>
      <c r="IJM13" s="354"/>
      <c r="IJN13" s="354"/>
      <c r="IJO13" s="354"/>
      <c r="IJP13" s="354"/>
      <c r="IJQ13" s="354"/>
      <c r="IJR13" s="354"/>
      <c r="IJS13" s="354"/>
      <c r="IJT13" s="354"/>
      <c r="IJU13" s="354"/>
      <c r="IJV13" s="354"/>
      <c r="IJW13" s="354"/>
      <c r="IJX13" s="354"/>
      <c r="IJY13" s="354"/>
      <c r="IJZ13" s="354"/>
      <c r="IKA13" s="354"/>
      <c r="IKB13" s="354"/>
      <c r="IKC13" s="354"/>
      <c r="IKD13" s="354"/>
      <c r="IKE13" s="354"/>
      <c r="IKF13" s="354"/>
      <c r="IKG13" s="354"/>
      <c r="IKH13" s="354"/>
      <c r="IKI13" s="354"/>
      <c r="IKJ13" s="354"/>
      <c r="IKK13" s="354"/>
      <c r="IKL13" s="354"/>
      <c r="IKM13" s="354"/>
      <c r="IKN13" s="354"/>
      <c r="IKO13" s="354"/>
      <c r="IKP13" s="354"/>
      <c r="IKQ13" s="354"/>
      <c r="IKR13" s="354"/>
      <c r="IKS13" s="354"/>
      <c r="IKT13" s="354"/>
      <c r="IKU13" s="354"/>
      <c r="IKV13" s="354"/>
      <c r="IKW13" s="354"/>
      <c r="IKX13" s="354"/>
      <c r="IKY13" s="354"/>
      <c r="IKZ13" s="354"/>
      <c r="ILA13" s="354"/>
      <c r="ILB13" s="354"/>
      <c r="ILC13" s="354"/>
      <c r="ILD13" s="354"/>
      <c r="ILE13" s="354"/>
      <c r="ILF13" s="354"/>
      <c r="ILG13" s="354"/>
      <c r="ILH13" s="354"/>
      <c r="ILI13" s="354"/>
      <c r="ILJ13" s="354"/>
      <c r="ILK13" s="354"/>
      <c r="ILL13" s="354"/>
      <c r="ILM13" s="354"/>
      <c r="ILN13" s="354"/>
      <c r="ILO13" s="354"/>
      <c r="ILP13" s="354"/>
      <c r="ILQ13" s="354"/>
      <c r="ILR13" s="354"/>
      <c r="ILS13" s="354"/>
      <c r="ILT13" s="354"/>
      <c r="ILU13" s="354"/>
      <c r="ILV13" s="354"/>
      <c r="ILW13" s="354"/>
      <c r="ILX13" s="354"/>
      <c r="ILY13" s="354"/>
      <c r="ILZ13" s="354"/>
      <c r="IMA13" s="354"/>
      <c r="IMB13" s="354"/>
      <c r="IMC13" s="354"/>
      <c r="IMD13" s="354"/>
      <c r="IME13" s="354"/>
      <c r="IMF13" s="354"/>
      <c r="IMG13" s="354"/>
      <c r="IMH13" s="354"/>
      <c r="IMI13" s="354"/>
      <c r="IMJ13" s="354"/>
      <c r="IMK13" s="354"/>
      <c r="IML13" s="354"/>
      <c r="IMM13" s="354"/>
      <c r="IMN13" s="354"/>
      <c r="IMO13" s="354"/>
      <c r="IMP13" s="354"/>
      <c r="IMQ13" s="354"/>
      <c r="IMR13" s="354"/>
      <c r="IMS13" s="354"/>
      <c r="IMT13" s="354"/>
      <c r="IMU13" s="354"/>
      <c r="IMV13" s="354"/>
      <c r="IMW13" s="354"/>
      <c r="IMX13" s="354"/>
      <c r="IMY13" s="354"/>
      <c r="IMZ13" s="354"/>
      <c r="INA13" s="354"/>
      <c r="INB13" s="354"/>
      <c r="INC13" s="354"/>
      <c r="IND13" s="354"/>
      <c r="INE13" s="354"/>
      <c r="INF13" s="354"/>
      <c r="ING13" s="354"/>
      <c r="INH13" s="354"/>
      <c r="INI13" s="354"/>
      <c r="INJ13" s="354"/>
      <c r="INK13" s="354"/>
      <c r="INL13" s="354"/>
      <c r="INM13" s="354"/>
      <c r="INN13" s="354"/>
      <c r="INO13" s="354"/>
      <c r="INP13" s="354"/>
      <c r="INQ13" s="354"/>
      <c r="INR13" s="354"/>
      <c r="INS13" s="354"/>
      <c r="INT13" s="354"/>
      <c r="INU13" s="354"/>
      <c r="INV13" s="354"/>
      <c r="INW13" s="354"/>
      <c r="INX13" s="354"/>
      <c r="INY13" s="354"/>
      <c r="INZ13" s="354"/>
      <c r="IOA13" s="354"/>
      <c r="IOB13" s="354"/>
      <c r="IOC13" s="354"/>
      <c r="IOD13" s="354"/>
      <c r="IOE13" s="354"/>
      <c r="IOF13" s="354"/>
      <c r="IOG13" s="354"/>
      <c r="IOH13" s="354"/>
      <c r="IOI13" s="354"/>
      <c r="IOJ13" s="354"/>
      <c r="IOK13" s="354"/>
      <c r="IOL13" s="354"/>
      <c r="IOM13" s="354"/>
      <c r="ION13" s="354"/>
      <c r="IOO13" s="354"/>
      <c r="IOP13" s="354"/>
      <c r="IOQ13" s="354"/>
      <c r="IOR13" s="354"/>
      <c r="IOS13" s="354"/>
      <c r="IOT13" s="354"/>
      <c r="IOU13" s="354"/>
      <c r="IOV13" s="354"/>
      <c r="IOW13" s="354"/>
      <c r="IOX13" s="354"/>
      <c r="IOY13" s="354"/>
      <c r="IOZ13" s="354"/>
      <c r="IPA13" s="354"/>
      <c r="IPB13" s="354"/>
      <c r="IPC13" s="354"/>
      <c r="IPD13" s="354"/>
      <c r="IPE13" s="354"/>
      <c r="IPF13" s="354"/>
      <c r="IPG13" s="354"/>
      <c r="IPH13" s="354"/>
      <c r="IPI13" s="354"/>
      <c r="IPJ13" s="354"/>
      <c r="IPK13" s="354"/>
      <c r="IPL13" s="354"/>
      <c r="IPM13" s="354"/>
      <c r="IPN13" s="354"/>
      <c r="IPO13" s="354"/>
      <c r="IPP13" s="354"/>
      <c r="IPQ13" s="354"/>
      <c r="IPR13" s="354"/>
      <c r="IPS13" s="354"/>
      <c r="IPT13" s="354"/>
      <c r="IPU13" s="354"/>
      <c r="IPV13" s="354"/>
      <c r="IPW13" s="354"/>
      <c r="IPX13" s="354"/>
      <c r="IPY13" s="354"/>
      <c r="IPZ13" s="354"/>
      <c r="IQA13" s="354"/>
      <c r="IQB13" s="354"/>
      <c r="IQC13" s="354"/>
      <c r="IQD13" s="354"/>
      <c r="IQE13" s="354"/>
      <c r="IQF13" s="354"/>
      <c r="IQG13" s="354"/>
      <c r="IQH13" s="354"/>
      <c r="IQI13" s="354"/>
      <c r="IQJ13" s="354"/>
      <c r="IQK13" s="354"/>
      <c r="IQL13" s="354"/>
      <c r="IQM13" s="354"/>
      <c r="IQN13" s="354"/>
      <c r="IQO13" s="354"/>
      <c r="IQP13" s="354"/>
      <c r="IQQ13" s="354"/>
      <c r="IQR13" s="354"/>
      <c r="IQS13" s="354"/>
      <c r="IQT13" s="354"/>
      <c r="IQU13" s="354"/>
      <c r="IQV13" s="354"/>
      <c r="IQW13" s="354"/>
      <c r="IQX13" s="354"/>
      <c r="IQY13" s="354"/>
      <c r="IQZ13" s="354"/>
      <c r="IRA13" s="354"/>
      <c r="IRB13" s="354"/>
      <c r="IRC13" s="354"/>
      <c r="IRD13" s="354"/>
      <c r="IRE13" s="354"/>
      <c r="IRF13" s="354"/>
      <c r="IRG13" s="354"/>
      <c r="IRH13" s="354"/>
      <c r="IRI13" s="354"/>
      <c r="IRJ13" s="354"/>
      <c r="IRK13" s="354"/>
      <c r="IRL13" s="354"/>
      <c r="IRM13" s="354"/>
      <c r="IRN13" s="354"/>
      <c r="IRO13" s="354"/>
      <c r="IRP13" s="354"/>
      <c r="IRQ13" s="354"/>
      <c r="IRR13" s="354"/>
      <c r="IRS13" s="354"/>
      <c r="IRT13" s="354"/>
      <c r="IRU13" s="354"/>
      <c r="IRV13" s="354"/>
      <c r="IRW13" s="354"/>
      <c r="IRX13" s="354"/>
      <c r="IRY13" s="354"/>
      <c r="IRZ13" s="354"/>
      <c r="ISA13" s="354"/>
      <c r="ISB13" s="354"/>
      <c r="ISC13" s="354"/>
      <c r="ISD13" s="354"/>
      <c r="ISE13" s="354"/>
      <c r="ISF13" s="354"/>
      <c r="ISG13" s="354"/>
      <c r="ISH13" s="354"/>
      <c r="ISI13" s="354"/>
      <c r="ISJ13" s="354"/>
      <c r="ISK13" s="354"/>
      <c r="ISL13" s="354"/>
      <c r="ISM13" s="354"/>
      <c r="ISN13" s="354"/>
      <c r="ISO13" s="354"/>
      <c r="ISP13" s="354"/>
      <c r="ISQ13" s="354"/>
      <c r="ISR13" s="354"/>
      <c r="ISS13" s="354"/>
      <c r="IST13" s="354"/>
      <c r="ISU13" s="354"/>
      <c r="ISV13" s="354"/>
      <c r="ISW13" s="354"/>
      <c r="ISX13" s="354"/>
      <c r="ISY13" s="354"/>
      <c r="ISZ13" s="354"/>
      <c r="ITA13" s="354"/>
      <c r="ITB13" s="354"/>
      <c r="ITC13" s="354"/>
      <c r="ITD13" s="354"/>
      <c r="ITE13" s="354"/>
      <c r="ITF13" s="354"/>
      <c r="ITG13" s="354"/>
      <c r="ITH13" s="354"/>
      <c r="ITI13" s="354"/>
      <c r="ITJ13" s="354"/>
      <c r="ITK13" s="354"/>
      <c r="ITL13" s="354"/>
      <c r="ITM13" s="354"/>
      <c r="ITN13" s="354"/>
      <c r="ITO13" s="354"/>
      <c r="ITP13" s="354"/>
      <c r="ITQ13" s="354"/>
      <c r="ITR13" s="354"/>
      <c r="ITS13" s="354"/>
      <c r="ITT13" s="354"/>
      <c r="ITU13" s="354"/>
      <c r="ITV13" s="354"/>
      <c r="ITW13" s="354"/>
      <c r="ITX13" s="354"/>
      <c r="ITY13" s="354"/>
      <c r="ITZ13" s="354"/>
      <c r="IUA13" s="354"/>
      <c r="IUB13" s="354"/>
      <c r="IUC13" s="354"/>
      <c r="IUD13" s="354"/>
      <c r="IUE13" s="354"/>
      <c r="IUF13" s="354"/>
      <c r="IUG13" s="354"/>
      <c r="IUH13" s="354"/>
      <c r="IUI13" s="354"/>
      <c r="IUJ13" s="354"/>
      <c r="IUK13" s="354"/>
      <c r="IUL13" s="354"/>
      <c r="IUM13" s="354"/>
      <c r="IUN13" s="354"/>
      <c r="IUO13" s="354"/>
      <c r="IUP13" s="354"/>
      <c r="IUQ13" s="354"/>
      <c r="IUR13" s="354"/>
      <c r="IUS13" s="354"/>
      <c r="IUT13" s="354"/>
      <c r="IUU13" s="354"/>
      <c r="IUV13" s="354"/>
      <c r="IUW13" s="354"/>
      <c r="IUX13" s="354"/>
      <c r="IUY13" s="354"/>
      <c r="IUZ13" s="354"/>
      <c r="IVA13" s="354"/>
      <c r="IVB13" s="354"/>
      <c r="IVC13" s="354"/>
      <c r="IVD13" s="354"/>
      <c r="IVE13" s="354"/>
      <c r="IVF13" s="354"/>
      <c r="IVG13" s="354"/>
      <c r="IVH13" s="354"/>
      <c r="IVI13" s="354"/>
      <c r="IVJ13" s="354"/>
      <c r="IVK13" s="354"/>
      <c r="IVL13" s="354"/>
      <c r="IVM13" s="354"/>
      <c r="IVN13" s="354"/>
      <c r="IVO13" s="354"/>
      <c r="IVP13" s="354"/>
      <c r="IVQ13" s="354"/>
      <c r="IVR13" s="354"/>
      <c r="IVS13" s="354"/>
      <c r="IVT13" s="354"/>
      <c r="IVU13" s="354"/>
      <c r="IVV13" s="354"/>
      <c r="IVW13" s="354"/>
      <c r="IVX13" s="354"/>
      <c r="IVY13" s="354"/>
      <c r="IVZ13" s="354"/>
      <c r="IWA13" s="354"/>
      <c r="IWB13" s="354"/>
      <c r="IWC13" s="354"/>
      <c r="IWD13" s="354"/>
      <c r="IWE13" s="354"/>
      <c r="IWF13" s="354"/>
      <c r="IWG13" s="354"/>
      <c r="IWH13" s="354"/>
      <c r="IWI13" s="354"/>
      <c r="IWJ13" s="354"/>
      <c r="IWK13" s="354"/>
      <c r="IWL13" s="354"/>
      <c r="IWM13" s="354"/>
      <c r="IWN13" s="354"/>
      <c r="IWO13" s="354"/>
      <c r="IWP13" s="354"/>
      <c r="IWQ13" s="354"/>
      <c r="IWR13" s="354"/>
      <c r="IWS13" s="354"/>
      <c r="IWT13" s="354"/>
      <c r="IWU13" s="354"/>
      <c r="IWV13" s="354"/>
      <c r="IWW13" s="354"/>
      <c r="IWX13" s="354"/>
      <c r="IWY13" s="354"/>
      <c r="IWZ13" s="354"/>
      <c r="IXA13" s="354"/>
      <c r="IXB13" s="354"/>
      <c r="IXC13" s="354"/>
      <c r="IXD13" s="354"/>
      <c r="IXE13" s="354"/>
      <c r="IXF13" s="354"/>
      <c r="IXG13" s="354"/>
      <c r="IXH13" s="354"/>
      <c r="IXI13" s="354"/>
      <c r="IXJ13" s="354"/>
      <c r="IXK13" s="354"/>
      <c r="IXL13" s="354"/>
      <c r="IXM13" s="354"/>
      <c r="IXN13" s="354"/>
      <c r="IXO13" s="354"/>
      <c r="IXP13" s="354"/>
      <c r="IXQ13" s="354"/>
      <c r="IXR13" s="354"/>
      <c r="IXS13" s="354"/>
      <c r="IXT13" s="354"/>
      <c r="IXU13" s="354"/>
      <c r="IXV13" s="354"/>
      <c r="IXW13" s="354"/>
      <c r="IXX13" s="354"/>
      <c r="IXY13" s="354"/>
      <c r="IXZ13" s="354"/>
      <c r="IYA13" s="354"/>
      <c r="IYB13" s="354"/>
      <c r="IYC13" s="354"/>
      <c r="IYD13" s="354"/>
      <c r="IYE13" s="354"/>
      <c r="IYF13" s="354"/>
      <c r="IYG13" s="354"/>
      <c r="IYH13" s="354"/>
      <c r="IYI13" s="354"/>
      <c r="IYJ13" s="354"/>
      <c r="IYK13" s="354"/>
      <c r="IYL13" s="354"/>
      <c r="IYM13" s="354"/>
      <c r="IYN13" s="354"/>
      <c r="IYO13" s="354"/>
      <c r="IYP13" s="354"/>
      <c r="IYQ13" s="354"/>
      <c r="IYR13" s="354"/>
      <c r="IYS13" s="354"/>
      <c r="IYT13" s="354"/>
      <c r="IYU13" s="354"/>
      <c r="IYV13" s="354"/>
      <c r="IYW13" s="354"/>
      <c r="IYX13" s="354"/>
      <c r="IYY13" s="354"/>
      <c r="IYZ13" s="354"/>
      <c r="IZA13" s="354"/>
      <c r="IZB13" s="354"/>
      <c r="IZC13" s="354"/>
      <c r="IZD13" s="354"/>
      <c r="IZE13" s="354"/>
      <c r="IZF13" s="354"/>
      <c r="IZG13" s="354"/>
      <c r="IZH13" s="354"/>
      <c r="IZI13" s="354"/>
      <c r="IZJ13" s="354"/>
      <c r="IZK13" s="354"/>
      <c r="IZL13" s="354"/>
      <c r="IZM13" s="354"/>
      <c r="IZN13" s="354"/>
      <c r="IZO13" s="354"/>
      <c r="IZP13" s="354"/>
      <c r="IZQ13" s="354"/>
      <c r="IZR13" s="354"/>
      <c r="IZS13" s="354"/>
      <c r="IZT13" s="354"/>
      <c r="IZU13" s="354"/>
      <c r="IZV13" s="354"/>
      <c r="IZW13" s="354"/>
      <c r="IZX13" s="354"/>
      <c r="IZY13" s="354"/>
      <c r="IZZ13" s="354"/>
      <c r="JAA13" s="354"/>
      <c r="JAB13" s="354"/>
      <c r="JAC13" s="354"/>
      <c r="JAD13" s="354"/>
      <c r="JAE13" s="354"/>
      <c r="JAF13" s="354"/>
      <c r="JAG13" s="354"/>
      <c r="JAH13" s="354"/>
      <c r="JAI13" s="354"/>
      <c r="JAJ13" s="354"/>
      <c r="JAK13" s="354"/>
      <c r="JAL13" s="354"/>
      <c r="JAM13" s="354"/>
      <c r="JAN13" s="354"/>
      <c r="JAO13" s="354"/>
      <c r="JAP13" s="354"/>
      <c r="JAQ13" s="354"/>
      <c r="JAR13" s="354"/>
      <c r="JAS13" s="354"/>
      <c r="JAT13" s="354"/>
      <c r="JAU13" s="354"/>
      <c r="JAV13" s="354"/>
      <c r="JAW13" s="354"/>
      <c r="JAX13" s="354"/>
      <c r="JAY13" s="354"/>
      <c r="JAZ13" s="354"/>
      <c r="JBA13" s="354"/>
      <c r="JBB13" s="354"/>
      <c r="JBC13" s="354"/>
      <c r="JBD13" s="354"/>
      <c r="JBE13" s="354"/>
      <c r="JBF13" s="354"/>
      <c r="JBG13" s="354"/>
      <c r="JBH13" s="354"/>
      <c r="JBI13" s="354"/>
      <c r="JBJ13" s="354"/>
      <c r="JBK13" s="354"/>
      <c r="JBL13" s="354"/>
      <c r="JBM13" s="354"/>
      <c r="JBN13" s="354"/>
      <c r="JBO13" s="354"/>
      <c r="JBP13" s="354"/>
      <c r="JBQ13" s="354"/>
      <c r="JBR13" s="354"/>
      <c r="JBS13" s="354"/>
      <c r="JBT13" s="354"/>
      <c r="JBU13" s="354"/>
      <c r="JBV13" s="354"/>
      <c r="JBW13" s="354"/>
      <c r="JBX13" s="354"/>
      <c r="JBY13" s="354"/>
      <c r="JBZ13" s="354"/>
      <c r="JCA13" s="354"/>
      <c r="JCB13" s="354"/>
      <c r="JCC13" s="354"/>
      <c r="JCD13" s="354"/>
      <c r="JCE13" s="354"/>
      <c r="JCF13" s="354"/>
      <c r="JCG13" s="354"/>
      <c r="JCH13" s="354"/>
      <c r="JCI13" s="354"/>
      <c r="JCJ13" s="354"/>
      <c r="JCK13" s="354"/>
      <c r="JCL13" s="354"/>
      <c r="JCM13" s="354"/>
      <c r="JCN13" s="354"/>
      <c r="JCO13" s="354"/>
      <c r="JCP13" s="354"/>
      <c r="JCQ13" s="354"/>
      <c r="JCR13" s="354"/>
      <c r="JCS13" s="354"/>
      <c r="JCT13" s="354"/>
      <c r="JCU13" s="354"/>
      <c r="JCV13" s="354"/>
      <c r="JCW13" s="354"/>
      <c r="JCX13" s="354"/>
      <c r="JCY13" s="354"/>
      <c r="JCZ13" s="354"/>
      <c r="JDA13" s="354"/>
      <c r="JDB13" s="354"/>
      <c r="JDC13" s="354"/>
      <c r="JDD13" s="354"/>
      <c r="JDE13" s="354"/>
      <c r="JDF13" s="354"/>
      <c r="JDG13" s="354"/>
      <c r="JDH13" s="354"/>
      <c r="JDI13" s="354"/>
      <c r="JDJ13" s="354"/>
      <c r="JDK13" s="354"/>
      <c r="JDL13" s="354"/>
      <c r="JDM13" s="354"/>
      <c r="JDN13" s="354"/>
      <c r="JDO13" s="354"/>
      <c r="JDP13" s="354"/>
      <c r="JDQ13" s="354"/>
      <c r="JDR13" s="354"/>
      <c r="JDS13" s="354"/>
      <c r="JDT13" s="354"/>
      <c r="JDU13" s="354"/>
      <c r="JDV13" s="354"/>
      <c r="JDW13" s="354"/>
      <c r="JDX13" s="354"/>
      <c r="JDY13" s="354"/>
      <c r="JDZ13" s="354"/>
      <c r="JEA13" s="354"/>
      <c r="JEB13" s="354"/>
      <c r="JEC13" s="354"/>
      <c r="JED13" s="354"/>
      <c r="JEE13" s="354"/>
      <c r="JEF13" s="354"/>
      <c r="JEG13" s="354"/>
      <c r="JEH13" s="354"/>
      <c r="JEI13" s="354"/>
      <c r="JEJ13" s="354"/>
      <c r="JEK13" s="354"/>
      <c r="JEL13" s="354"/>
      <c r="JEM13" s="354"/>
      <c r="JEN13" s="354"/>
      <c r="JEO13" s="354"/>
      <c r="JEP13" s="354"/>
      <c r="JEQ13" s="354"/>
      <c r="JER13" s="354"/>
      <c r="JES13" s="354"/>
      <c r="JET13" s="354"/>
      <c r="JEU13" s="354"/>
      <c r="JEV13" s="354"/>
      <c r="JEW13" s="354"/>
      <c r="JEX13" s="354"/>
      <c r="JEY13" s="354"/>
      <c r="JEZ13" s="354"/>
      <c r="JFA13" s="354"/>
      <c r="JFB13" s="354"/>
      <c r="JFC13" s="354"/>
      <c r="JFD13" s="354"/>
      <c r="JFE13" s="354"/>
      <c r="JFF13" s="354"/>
      <c r="JFG13" s="354"/>
      <c r="JFH13" s="354"/>
      <c r="JFI13" s="354"/>
      <c r="JFJ13" s="354"/>
      <c r="JFK13" s="354"/>
      <c r="JFL13" s="354"/>
      <c r="JFM13" s="354"/>
      <c r="JFN13" s="354"/>
      <c r="JFO13" s="354"/>
      <c r="JFP13" s="354"/>
      <c r="JFQ13" s="354"/>
      <c r="JFR13" s="354"/>
      <c r="JFS13" s="354"/>
      <c r="JFT13" s="354"/>
      <c r="JFU13" s="354"/>
      <c r="JFV13" s="354"/>
      <c r="JFW13" s="354"/>
      <c r="JFX13" s="354"/>
      <c r="JFY13" s="354"/>
      <c r="JFZ13" s="354"/>
      <c r="JGA13" s="354"/>
      <c r="JGB13" s="354"/>
      <c r="JGC13" s="354"/>
      <c r="JGD13" s="354"/>
      <c r="JGE13" s="354"/>
      <c r="JGF13" s="354"/>
      <c r="JGG13" s="354"/>
      <c r="JGH13" s="354"/>
      <c r="JGI13" s="354"/>
      <c r="JGJ13" s="354"/>
      <c r="JGK13" s="354"/>
      <c r="JGL13" s="354"/>
      <c r="JGM13" s="354"/>
      <c r="JGN13" s="354"/>
      <c r="JGO13" s="354"/>
      <c r="JGP13" s="354"/>
      <c r="JGQ13" s="354"/>
      <c r="JGR13" s="354"/>
      <c r="JGS13" s="354"/>
      <c r="JGT13" s="354"/>
      <c r="JGU13" s="354"/>
      <c r="JGV13" s="354"/>
      <c r="JGW13" s="354"/>
      <c r="JGX13" s="354"/>
      <c r="JGY13" s="354"/>
      <c r="JGZ13" s="354"/>
      <c r="JHA13" s="354"/>
      <c r="JHB13" s="354"/>
      <c r="JHC13" s="354"/>
      <c r="JHD13" s="354"/>
      <c r="JHE13" s="354"/>
      <c r="JHF13" s="354"/>
      <c r="JHG13" s="354"/>
      <c r="JHH13" s="354"/>
      <c r="JHI13" s="354"/>
      <c r="JHJ13" s="354"/>
      <c r="JHK13" s="354"/>
      <c r="JHL13" s="354"/>
      <c r="JHM13" s="354"/>
      <c r="JHN13" s="354"/>
      <c r="JHO13" s="354"/>
      <c r="JHP13" s="354"/>
      <c r="JHQ13" s="354"/>
      <c r="JHR13" s="354"/>
      <c r="JHS13" s="354"/>
      <c r="JHT13" s="354"/>
      <c r="JHU13" s="354"/>
      <c r="JHV13" s="354"/>
      <c r="JHW13" s="354"/>
      <c r="JHX13" s="354"/>
      <c r="JHY13" s="354"/>
      <c r="JHZ13" s="354"/>
      <c r="JIA13" s="354"/>
      <c r="JIB13" s="354"/>
      <c r="JIC13" s="354"/>
      <c r="JID13" s="354"/>
      <c r="JIE13" s="354"/>
      <c r="JIF13" s="354"/>
      <c r="JIG13" s="354"/>
      <c r="JIH13" s="354"/>
      <c r="JII13" s="354"/>
      <c r="JIJ13" s="354"/>
      <c r="JIK13" s="354"/>
      <c r="JIL13" s="354"/>
      <c r="JIM13" s="354"/>
      <c r="JIN13" s="354"/>
      <c r="JIO13" s="354"/>
      <c r="JIP13" s="354"/>
      <c r="JIQ13" s="354"/>
      <c r="JIR13" s="354"/>
      <c r="JIS13" s="354"/>
      <c r="JIT13" s="354"/>
      <c r="JIU13" s="354"/>
      <c r="JIV13" s="354"/>
      <c r="JIW13" s="354"/>
      <c r="JIX13" s="354"/>
      <c r="JIY13" s="354"/>
      <c r="JIZ13" s="354"/>
      <c r="JJA13" s="354"/>
      <c r="JJB13" s="354"/>
      <c r="JJC13" s="354"/>
      <c r="JJD13" s="354"/>
      <c r="JJE13" s="354"/>
      <c r="JJF13" s="354"/>
      <c r="JJG13" s="354"/>
      <c r="JJH13" s="354"/>
      <c r="JJI13" s="354"/>
      <c r="JJJ13" s="354"/>
      <c r="JJK13" s="354"/>
      <c r="JJL13" s="354"/>
      <c r="JJM13" s="354"/>
      <c r="JJN13" s="354"/>
      <c r="JJO13" s="354"/>
      <c r="JJP13" s="354"/>
      <c r="JJQ13" s="354"/>
      <c r="JJR13" s="354"/>
      <c r="JJS13" s="354"/>
      <c r="JJT13" s="354"/>
      <c r="JJU13" s="354"/>
      <c r="JJV13" s="354"/>
      <c r="JJW13" s="354"/>
      <c r="JJX13" s="354"/>
      <c r="JJY13" s="354"/>
      <c r="JJZ13" s="354"/>
      <c r="JKA13" s="354"/>
      <c r="JKB13" s="354"/>
      <c r="JKC13" s="354"/>
      <c r="JKD13" s="354"/>
      <c r="JKE13" s="354"/>
      <c r="JKF13" s="354"/>
      <c r="JKG13" s="354"/>
      <c r="JKH13" s="354"/>
      <c r="JKI13" s="354"/>
      <c r="JKJ13" s="354"/>
      <c r="JKK13" s="354"/>
      <c r="JKL13" s="354"/>
      <c r="JKM13" s="354"/>
      <c r="JKN13" s="354"/>
      <c r="JKO13" s="354"/>
      <c r="JKP13" s="354"/>
      <c r="JKQ13" s="354"/>
      <c r="JKR13" s="354"/>
      <c r="JKS13" s="354"/>
      <c r="JKT13" s="354"/>
      <c r="JKU13" s="354"/>
      <c r="JKV13" s="354"/>
      <c r="JKW13" s="354"/>
      <c r="JKX13" s="354"/>
      <c r="JKY13" s="354"/>
      <c r="JKZ13" s="354"/>
      <c r="JLA13" s="354"/>
      <c r="JLB13" s="354"/>
      <c r="JLC13" s="354"/>
      <c r="JLD13" s="354"/>
      <c r="JLE13" s="354"/>
      <c r="JLF13" s="354"/>
      <c r="JLG13" s="354"/>
      <c r="JLH13" s="354"/>
      <c r="JLI13" s="354"/>
      <c r="JLJ13" s="354"/>
      <c r="JLK13" s="354"/>
      <c r="JLL13" s="354"/>
      <c r="JLM13" s="354"/>
      <c r="JLN13" s="354"/>
      <c r="JLO13" s="354"/>
      <c r="JLP13" s="354"/>
      <c r="JLQ13" s="354"/>
      <c r="JLR13" s="354"/>
      <c r="JLS13" s="354"/>
      <c r="JLT13" s="354"/>
      <c r="JLU13" s="354"/>
      <c r="JLV13" s="354"/>
      <c r="JLW13" s="354"/>
      <c r="JLX13" s="354"/>
      <c r="JLY13" s="354"/>
      <c r="JLZ13" s="354"/>
      <c r="JMA13" s="354"/>
      <c r="JMB13" s="354"/>
      <c r="JMC13" s="354"/>
      <c r="JMD13" s="354"/>
      <c r="JME13" s="354"/>
      <c r="JMF13" s="354"/>
      <c r="JMG13" s="354"/>
      <c r="JMH13" s="354"/>
      <c r="JMI13" s="354"/>
      <c r="JMJ13" s="354"/>
      <c r="JMK13" s="354"/>
      <c r="JML13" s="354"/>
      <c r="JMM13" s="354"/>
      <c r="JMN13" s="354"/>
      <c r="JMO13" s="354"/>
      <c r="JMP13" s="354"/>
      <c r="JMQ13" s="354"/>
      <c r="JMR13" s="354"/>
      <c r="JMS13" s="354"/>
      <c r="JMT13" s="354"/>
      <c r="JMU13" s="354"/>
      <c r="JMV13" s="354"/>
      <c r="JMW13" s="354"/>
      <c r="JMX13" s="354"/>
      <c r="JMY13" s="354"/>
      <c r="JMZ13" s="354"/>
      <c r="JNA13" s="354"/>
      <c r="JNB13" s="354"/>
      <c r="JNC13" s="354"/>
      <c r="JND13" s="354"/>
      <c r="JNE13" s="354"/>
      <c r="JNF13" s="354"/>
      <c r="JNG13" s="354"/>
      <c r="JNH13" s="354"/>
      <c r="JNI13" s="354"/>
      <c r="JNJ13" s="354"/>
      <c r="JNK13" s="354"/>
      <c r="JNL13" s="354"/>
      <c r="JNM13" s="354"/>
      <c r="JNN13" s="354"/>
      <c r="JNO13" s="354"/>
      <c r="JNP13" s="354"/>
      <c r="JNQ13" s="354"/>
      <c r="JNR13" s="354"/>
      <c r="JNS13" s="354"/>
      <c r="JNT13" s="354"/>
      <c r="JNU13" s="354"/>
      <c r="JNV13" s="354"/>
      <c r="JNW13" s="354"/>
      <c r="JNX13" s="354"/>
      <c r="JNY13" s="354"/>
      <c r="JNZ13" s="354"/>
      <c r="JOA13" s="354"/>
      <c r="JOB13" s="354"/>
      <c r="JOC13" s="354"/>
      <c r="JOD13" s="354"/>
      <c r="JOE13" s="354"/>
      <c r="JOF13" s="354"/>
      <c r="JOG13" s="354"/>
      <c r="JOH13" s="354"/>
      <c r="JOI13" s="354"/>
      <c r="JOJ13" s="354"/>
      <c r="JOK13" s="354"/>
      <c r="JOL13" s="354"/>
      <c r="JOM13" s="354"/>
      <c r="JON13" s="354"/>
      <c r="JOO13" s="354"/>
      <c r="JOP13" s="354"/>
      <c r="JOQ13" s="354"/>
      <c r="JOR13" s="354"/>
      <c r="JOS13" s="354"/>
      <c r="JOT13" s="354"/>
      <c r="JOU13" s="354"/>
      <c r="JOV13" s="354"/>
      <c r="JOW13" s="354"/>
      <c r="JOX13" s="354"/>
      <c r="JOY13" s="354"/>
      <c r="JOZ13" s="354"/>
      <c r="JPA13" s="354"/>
      <c r="JPB13" s="354"/>
      <c r="JPC13" s="354"/>
      <c r="JPD13" s="354"/>
      <c r="JPE13" s="354"/>
      <c r="JPF13" s="354"/>
      <c r="JPG13" s="354"/>
      <c r="JPH13" s="354"/>
      <c r="JPI13" s="354"/>
      <c r="JPJ13" s="354"/>
      <c r="JPK13" s="354"/>
      <c r="JPL13" s="354"/>
      <c r="JPM13" s="354"/>
      <c r="JPN13" s="354"/>
      <c r="JPO13" s="354"/>
      <c r="JPP13" s="354"/>
      <c r="JPQ13" s="354"/>
      <c r="JPR13" s="354"/>
      <c r="JPS13" s="354"/>
      <c r="JPT13" s="354"/>
      <c r="JPU13" s="354"/>
      <c r="JPV13" s="354"/>
      <c r="JPW13" s="354"/>
      <c r="JPX13" s="354"/>
      <c r="JPY13" s="354"/>
      <c r="JPZ13" s="354"/>
      <c r="JQA13" s="354"/>
      <c r="JQB13" s="354"/>
      <c r="JQC13" s="354"/>
      <c r="JQD13" s="354"/>
      <c r="JQE13" s="354"/>
      <c r="JQF13" s="354"/>
      <c r="JQG13" s="354"/>
      <c r="JQH13" s="354"/>
      <c r="JQI13" s="354"/>
      <c r="JQJ13" s="354"/>
      <c r="JQK13" s="354"/>
      <c r="JQL13" s="354"/>
      <c r="JQM13" s="354"/>
      <c r="JQN13" s="354"/>
      <c r="JQO13" s="354"/>
      <c r="JQP13" s="354"/>
      <c r="JQQ13" s="354"/>
      <c r="JQR13" s="354"/>
      <c r="JQS13" s="354"/>
      <c r="JQT13" s="354"/>
      <c r="JQU13" s="354"/>
      <c r="JQV13" s="354"/>
      <c r="JQW13" s="354"/>
      <c r="JQX13" s="354"/>
      <c r="JQY13" s="354"/>
      <c r="JQZ13" s="354"/>
      <c r="JRA13" s="354"/>
      <c r="JRB13" s="354"/>
      <c r="JRC13" s="354"/>
      <c r="JRD13" s="354"/>
      <c r="JRE13" s="354"/>
      <c r="JRF13" s="354"/>
      <c r="JRG13" s="354"/>
      <c r="JRH13" s="354"/>
      <c r="JRI13" s="354"/>
      <c r="JRJ13" s="354"/>
      <c r="JRK13" s="354"/>
      <c r="JRL13" s="354"/>
      <c r="JRM13" s="354"/>
      <c r="JRN13" s="354"/>
      <c r="JRO13" s="354"/>
      <c r="JRP13" s="354"/>
      <c r="JRQ13" s="354"/>
      <c r="JRR13" s="354"/>
      <c r="JRS13" s="354"/>
      <c r="JRT13" s="354"/>
      <c r="JRU13" s="354"/>
      <c r="JRV13" s="354"/>
      <c r="JRW13" s="354"/>
      <c r="JRX13" s="354"/>
      <c r="JRY13" s="354"/>
      <c r="JRZ13" s="354"/>
      <c r="JSA13" s="354"/>
      <c r="JSB13" s="354"/>
      <c r="JSC13" s="354"/>
      <c r="JSD13" s="354"/>
      <c r="JSE13" s="354"/>
      <c r="JSF13" s="354"/>
      <c r="JSG13" s="354"/>
      <c r="JSH13" s="354"/>
      <c r="JSI13" s="354"/>
      <c r="JSJ13" s="354"/>
      <c r="JSK13" s="354"/>
      <c r="JSL13" s="354"/>
      <c r="JSM13" s="354"/>
      <c r="JSN13" s="354"/>
      <c r="JSO13" s="354"/>
      <c r="JSP13" s="354"/>
      <c r="JSQ13" s="354"/>
      <c r="JSR13" s="354"/>
      <c r="JSS13" s="354"/>
      <c r="JST13" s="354"/>
      <c r="JSU13" s="354"/>
      <c r="JSV13" s="354"/>
      <c r="JSW13" s="354"/>
      <c r="JSX13" s="354"/>
      <c r="JSY13" s="354"/>
      <c r="JSZ13" s="354"/>
      <c r="JTA13" s="354"/>
      <c r="JTB13" s="354"/>
      <c r="JTC13" s="354"/>
      <c r="JTD13" s="354"/>
      <c r="JTE13" s="354"/>
      <c r="JTF13" s="354"/>
      <c r="JTG13" s="354"/>
      <c r="JTH13" s="354"/>
      <c r="JTI13" s="354"/>
      <c r="JTJ13" s="354"/>
      <c r="JTK13" s="354"/>
      <c r="JTL13" s="354"/>
      <c r="JTM13" s="354"/>
      <c r="JTN13" s="354"/>
      <c r="JTO13" s="354"/>
      <c r="JTP13" s="354"/>
      <c r="JTQ13" s="354"/>
      <c r="JTR13" s="354"/>
      <c r="JTS13" s="354"/>
      <c r="JTT13" s="354"/>
      <c r="JTU13" s="354"/>
      <c r="JTV13" s="354"/>
      <c r="JTW13" s="354"/>
      <c r="JTX13" s="354"/>
      <c r="JTY13" s="354"/>
      <c r="JTZ13" s="354"/>
      <c r="JUA13" s="354"/>
      <c r="JUB13" s="354"/>
      <c r="JUC13" s="354"/>
      <c r="JUD13" s="354"/>
      <c r="JUE13" s="354"/>
      <c r="JUF13" s="354"/>
      <c r="JUG13" s="354"/>
      <c r="JUH13" s="354"/>
      <c r="JUI13" s="354"/>
      <c r="JUJ13" s="354"/>
      <c r="JUK13" s="354"/>
      <c r="JUL13" s="354"/>
      <c r="JUM13" s="354"/>
      <c r="JUN13" s="354"/>
      <c r="JUO13" s="354"/>
      <c r="JUP13" s="354"/>
      <c r="JUQ13" s="354"/>
      <c r="JUR13" s="354"/>
      <c r="JUS13" s="354"/>
      <c r="JUT13" s="354"/>
      <c r="JUU13" s="354"/>
      <c r="JUV13" s="354"/>
      <c r="JUW13" s="354"/>
      <c r="JUX13" s="354"/>
      <c r="JUY13" s="354"/>
      <c r="JUZ13" s="354"/>
      <c r="JVA13" s="354"/>
      <c r="JVB13" s="354"/>
      <c r="JVC13" s="354"/>
      <c r="JVD13" s="354"/>
      <c r="JVE13" s="354"/>
      <c r="JVF13" s="354"/>
      <c r="JVG13" s="354"/>
      <c r="JVH13" s="354"/>
      <c r="JVI13" s="354"/>
      <c r="JVJ13" s="354"/>
      <c r="JVK13" s="354"/>
      <c r="JVL13" s="354"/>
      <c r="JVM13" s="354"/>
      <c r="JVN13" s="354"/>
      <c r="JVO13" s="354"/>
      <c r="JVP13" s="354"/>
      <c r="JVQ13" s="354"/>
      <c r="JVR13" s="354"/>
      <c r="JVS13" s="354"/>
      <c r="JVT13" s="354"/>
      <c r="JVU13" s="354"/>
      <c r="JVV13" s="354"/>
      <c r="JVW13" s="354"/>
      <c r="JVX13" s="354"/>
      <c r="JVY13" s="354"/>
      <c r="JVZ13" s="354"/>
      <c r="JWA13" s="354"/>
      <c r="JWB13" s="354"/>
      <c r="JWC13" s="354"/>
      <c r="JWD13" s="354"/>
      <c r="JWE13" s="354"/>
      <c r="JWF13" s="354"/>
      <c r="JWG13" s="354"/>
      <c r="JWH13" s="354"/>
      <c r="JWI13" s="354"/>
      <c r="JWJ13" s="354"/>
      <c r="JWK13" s="354"/>
      <c r="JWL13" s="354"/>
      <c r="JWM13" s="354"/>
      <c r="JWN13" s="354"/>
      <c r="JWO13" s="354"/>
      <c r="JWP13" s="354"/>
      <c r="JWQ13" s="354"/>
      <c r="JWR13" s="354"/>
      <c r="JWS13" s="354"/>
      <c r="JWT13" s="354"/>
      <c r="JWU13" s="354"/>
      <c r="JWV13" s="354"/>
      <c r="JWW13" s="354"/>
      <c r="JWX13" s="354"/>
      <c r="JWY13" s="354"/>
      <c r="JWZ13" s="354"/>
      <c r="JXA13" s="354"/>
      <c r="JXB13" s="354"/>
      <c r="JXC13" s="354"/>
      <c r="JXD13" s="354"/>
      <c r="JXE13" s="354"/>
      <c r="JXF13" s="354"/>
      <c r="JXG13" s="354"/>
      <c r="JXH13" s="354"/>
      <c r="JXI13" s="354"/>
      <c r="JXJ13" s="354"/>
      <c r="JXK13" s="354"/>
      <c r="JXL13" s="354"/>
      <c r="JXM13" s="354"/>
      <c r="JXN13" s="354"/>
      <c r="JXO13" s="354"/>
      <c r="JXP13" s="354"/>
      <c r="JXQ13" s="354"/>
      <c r="JXR13" s="354"/>
      <c r="JXS13" s="354"/>
      <c r="JXT13" s="354"/>
      <c r="JXU13" s="354"/>
      <c r="JXV13" s="354"/>
      <c r="JXW13" s="354"/>
      <c r="JXX13" s="354"/>
      <c r="JXY13" s="354"/>
      <c r="JXZ13" s="354"/>
      <c r="JYA13" s="354"/>
      <c r="JYB13" s="354"/>
      <c r="JYC13" s="354"/>
      <c r="JYD13" s="354"/>
      <c r="JYE13" s="354"/>
      <c r="JYF13" s="354"/>
      <c r="JYG13" s="354"/>
      <c r="JYH13" s="354"/>
      <c r="JYI13" s="354"/>
      <c r="JYJ13" s="354"/>
      <c r="JYK13" s="354"/>
      <c r="JYL13" s="354"/>
      <c r="JYM13" s="354"/>
      <c r="JYN13" s="354"/>
      <c r="JYO13" s="354"/>
      <c r="JYP13" s="354"/>
      <c r="JYQ13" s="354"/>
      <c r="JYR13" s="354"/>
      <c r="JYS13" s="354"/>
      <c r="JYT13" s="354"/>
      <c r="JYU13" s="354"/>
      <c r="JYV13" s="354"/>
      <c r="JYW13" s="354"/>
      <c r="JYX13" s="354"/>
      <c r="JYY13" s="354"/>
      <c r="JYZ13" s="354"/>
      <c r="JZA13" s="354"/>
      <c r="JZB13" s="354"/>
      <c r="JZC13" s="354"/>
      <c r="JZD13" s="354"/>
      <c r="JZE13" s="354"/>
      <c r="JZF13" s="354"/>
      <c r="JZG13" s="354"/>
      <c r="JZH13" s="354"/>
      <c r="JZI13" s="354"/>
      <c r="JZJ13" s="354"/>
      <c r="JZK13" s="354"/>
      <c r="JZL13" s="354"/>
      <c r="JZM13" s="354"/>
      <c r="JZN13" s="354"/>
      <c r="JZO13" s="354"/>
      <c r="JZP13" s="354"/>
      <c r="JZQ13" s="354"/>
      <c r="JZR13" s="354"/>
      <c r="JZS13" s="354"/>
      <c r="JZT13" s="354"/>
      <c r="JZU13" s="354"/>
      <c r="JZV13" s="354"/>
      <c r="JZW13" s="354"/>
      <c r="JZX13" s="354"/>
      <c r="JZY13" s="354"/>
      <c r="JZZ13" s="354"/>
      <c r="KAA13" s="354"/>
      <c r="KAB13" s="354"/>
      <c r="KAC13" s="354"/>
      <c r="KAD13" s="354"/>
      <c r="KAE13" s="354"/>
      <c r="KAF13" s="354"/>
      <c r="KAG13" s="354"/>
      <c r="KAH13" s="354"/>
      <c r="KAI13" s="354"/>
      <c r="KAJ13" s="354"/>
      <c r="KAK13" s="354"/>
      <c r="KAL13" s="354"/>
      <c r="KAM13" s="354"/>
      <c r="KAN13" s="354"/>
      <c r="KAO13" s="354"/>
      <c r="KAP13" s="354"/>
      <c r="KAQ13" s="354"/>
      <c r="KAR13" s="354"/>
      <c r="KAS13" s="354"/>
      <c r="KAT13" s="354"/>
      <c r="KAU13" s="354"/>
      <c r="KAV13" s="354"/>
      <c r="KAW13" s="354"/>
      <c r="KAX13" s="354"/>
      <c r="KAY13" s="354"/>
      <c r="KAZ13" s="354"/>
      <c r="KBA13" s="354"/>
      <c r="KBB13" s="354"/>
      <c r="KBC13" s="354"/>
      <c r="KBD13" s="354"/>
      <c r="KBE13" s="354"/>
      <c r="KBF13" s="354"/>
      <c r="KBG13" s="354"/>
      <c r="KBH13" s="354"/>
      <c r="KBI13" s="354"/>
      <c r="KBJ13" s="354"/>
      <c r="KBK13" s="354"/>
      <c r="KBL13" s="354"/>
      <c r="KBM13" s="354"/>
      <c r="KBN13" s="354"/>
      <c r="KBO13" s="354"/>
      <c r="KBP13" s="354"/>
      <c r="KBQ13" s="354"/>
      <c r="KBR13" s="354"/>
      <c r="KBS13" s="354"/>
      <c r="KBT13" s="354"/>
      <c r="KBU13" s="354"/>
      <c r="KBV13" s="354"/>
      <c r="KBW13" s="354"/>
      <c r="KBX13" s="354"/>
      <c r="KBY13" s="354"/>
      <c r="KBZ13" s="354"/>
      <c r="KCA13" s="354"/>
      <c r="KCB13" s="354"/>
      <c r="KCC13" s="354"/>
      <c r="KCD13" s="354"/>
      <c r="KCE13" s="354"/>
      <c r="KCF13" s="354"/>
      <c r="KCG13" s="354"/>
      <c r="KCH13" s="354"/>
      <c r="KCI13" s="354"/>
      <c r="KCJ13" s="354"/>
      <c r="KCK13" s="354"/>
      <c r="KCL13" s="354"/>
      <c r="KCM13" s="354"/>
      <c r="KCN13" s="354"/>
      <c r="KCO13" s="354"/>
      <c r="KCP13" s="354"/>
      <c r="KCQ13" s="354"/>
      <c r="KCR13" s="354"/>
      <c r="KCS13" s="354"/>
      <c r="KCT13" s="354"/>
      <c r="KCU13" s="354"/>
      <c r="KCV13" s="354"/>
      <c r="KCW13" s="354"/>
      <c r="KCX13" s="354"/>
      <c r="KCY13" s="354"/>
      <c r="KCZ13" s="354"/>
      <c r="KDA13" s="354"/>
      <c r="KDB13" s="354"/>
      <c r="KDC13" s="354"/>
      <c r="KDD13" s="354"/>
      <c r="KDE13" s="354"/>
      <c r="KDF13" s="354"/>
      <c r="KDG13" s="354"/>
      <c r="KDH13" s="354"/>
      <c r="KDI13" s="354"/>
      <c r="KDJ13" s="354"/>
      <c r="KDK13" s="354"/>
      <c r="KDL13" s="354"/>
      <c r="KDM13" s="354"/>
      <c r="KDN13" s="354"/>
      <c r="KDO13" s="354"/>
      <c r="KDP13" s="354"/>
      <c r="KDQ13" s="354"/>
      <c r="KDR13" s="354"/>
      <c r="KDS13" s="354"/>
      <c r="KDT13" s="354"/>
      <c r="KDU13" s="354"/>
      <c r="KDV13" s="354"/>
      <c r="KDW13" s="354"/>
      <c r="KDX13" s="354"/>
      <c r="KDY13" s="354"/>
      <c r="KDZ13" s="354"/>
      <c r="KEA13" s="354"/>
      <c r="KEB13" s="354"/>
      <c r="KEC13" s="354"/>
      <c r="KED13" s="354"/>
      <c r="KEE13" s="354"/>
      <c r="KEF13" s="354"/>
      <c r="KEG13" s="354"/>
      <c r="KEH13" s="354"/>
      <c r="KEI13" s="354"/>
      <c r="KEJ13" s="354"/>
      <c r="KEK13" s="354"/>
      <c r="KEL13" s="354"/>
      <c r="KEM13" s="354"/>
      <c r="KEN13" s="354"/>
      <c r="KEO13" s="354"/>
      <c r="KEP13" s="354"/>
      <c r="KEQ13" s="354"/>
      <c r="KER13" s="354"/>
      <c r="KES13" s="354"/>
      <c r="KET13" s="354"/>
      <c r="KEU13" s="354"/>
      <c r="KEV13" s="354"/>
      <c r="KEW13" s="354"/>
      <c r="KEX13" s="354"/>
      <c r="KEY13" s="354"/>
      <c r="KEZ13" s="354"/>
      <c r="KFA13" s="354"/>
      <c r="KFB13" s="354"/>
      <c r="KFC13" s="354"/>
      <c r="KFD13" s="354"/>
      <c r="KFE13" s="354"/>
      <c r="KFF13" s="354"/>
      <c r="KFG13" s="354"/>
      <c r="KFH13" s="354"/>
      <c r="KFI13" s="354"/>
      <c r="KFJ13" s="354"/>
      <c r="KFK13" s="354"/>
      <c r="KFL13" s="354"/>
      <c r="KFM13" s="354"/>
      <c r="KFN13" s="354"/>
      <c r="KFO13" s="354"/>
      <c r="KFP13" s="354"/>
      <c r="KFQ13" s="354"/>
      <c r="KFR13" s="354"/>
      <c r="KFS13" s="354"/>
      <c r="KFT13" s="354"/>
      <c r="KFU13" s="354"/>
      <c r="KFV13" s="354"/>
      <c r="KFW13" s="354"/>
      <c r="KFX13" s="354"/>
      <c r="KFY13" s="354"/>
      <c r="KFZ13" s="354"/>
      <c r="KGA13" s="354"/>
      <c r="KGB13" s="354"/>
      <c r="KGC13" s="354"/>
      <c r="KGD13" s="354"/>
      <c r="KGE13" s="354"/>
      <c r="KGF13" s="354"/>
      <c r="KGG13" s="354"/>
      <c r="KGH13" s="354"/>
      <c r="KGI13" s="354"/>
      <c r="KGJ13" s="354"/>
      <c r="KGK13" s="354"/>
      <c r="KGL13" s="354"/>
      <c r="KGM13" s="354"/>
      <c r="KGN13" s="354"/>
      <c r="KGO13" s="354"/>
      <c r="KGP13" s="354"/>
      <c r="KGQ13" s="354"/>
      <c r="KGR13" s="354"/>
      <c r="KGS13" s="354"/>
      <c r="KGT13" s="354"/>
      <c r="KGU13" s="354"/>
      <c r="KGV13" s="354"/>
      <c r="KGW13" s="354"/>
      <c r="KGX13" s="354"/>
      <c r="KGY13" s="354"/>
      <c r="KGZ13" s="354"/>
      <c r="KHA13" s="354"/>
      <c r="KHB13" s="354"/>
      <c r="KHC13" s="354"/>
      <c r="KHD13" s="354"/>
      <c r="KHE13" s="354"/>
      <c r="KHF13" s="354"/>
      <c r="KHG13" s="354"/>
      <c r="KHH13" s="354"/>
      <c r="KHI13" s="354"/>
      <c r="KHJ13" s="354"/>
      <c r="KHK13" s="354"/>
      <c r="KHL13" s="354"/>
      <c r="KHM13" s="354"/>
      <c r="KHN13" s="354"/>
      <c r="KHO13" s="354"/>
      <c r="KHP13" s="354"/>
      <c r="KHQ13" s="354"/>
      <c r="KHR13" s="354"/>
      <c r="KHS13" s="354"/>
      <c r="KHT13" s="354"/>
      <c r="KHU13" s="354"/>
      <c r="KHV13" s="354"/>
      <c r="KHW13" s="354"/>
      <c r="KHX13" s="354"/>
      <c r="KHY13" s="354"/>
      <c r="KHZ13" s="354"/>
      <c r="KIA13" s="354"/>
      <c r="KIB13" s="354"/>
      <c r="KIC13" s="354"/>
      <c r="KID13" s="354"/>
      <c r="KIE13" s="354"/>
      <c r="KIF13" s="354"/>
      <c r="KIG13" s="354"/>
      <c r="KIH13" s="354"/>
      <c r="KII13" s="354"/>
      <c r="KIJ13" s="354"/>
      <c r="KIK13" s="354"/>
      <c r="KIL13" s="354"/>
      <c r="KIM13" s="354"/>
      <c r="KIN13" s="354"/>
      <c r="KIO13" s="354"/>
      <c r="KIP13" s="354"/>
      <c r="KIQ13" s="354"/>
      <c r="KIR13" s="354"/>
      <c r="KIS13" s="354"/>
      <c r="KIT13" s="354"/>
      <c r="KIU13" s="354"/>
      <c r="KIV13" s="354"/>
      <c r="KIW13" s="354"/>
      <c r="KIX13" s="354"/>
      <c r="KIY13" s="354"/>
      <c r="KIZ13" s="354"/>
      <c r="KJA13" s="354"/>
      <c r="KJB13" s="354"/>
      <c r="KJC13" s="354"/>
      <c r="KJD13" s="354"/>
      <c r="KJE13" s="354"/>
      <c r="KJF13" s="354"/>
      <c r="KJG13" s="354"/>
      <c r="KJH13" s="354"/>
      <c r="KJI13" s="354"/>
      <c r="KJJ13" s="354"/>
      <c r="KJK13" s="354"/>
      <c r="KJL13" s="354"/>
      <c r="KJM13" s="354"/>
      <c r="KJN13" s="354"/>
      <c r="KJO13" s="354"/>
      <c r="KJP13" s="354"/>
      <c r="KJQ13" s="354"/>
      <c r="KJR13" s="354"/>
      <c r="KJS13" s="354"/>
      <c r="KJT13" s="354"/>
      <c r="KJU13" s="354"/>
      <c r="KJV13" s="354"/>
      <c r="KJW13" s="354"/>
      <c r="KJX13" s="354"/>
      <c r="KJY13" s="354"/>
      <c r="KJZ13" s="354"/>
      <c r="KKA13" s="354"/>
      <c r="KKB13" s="354"/>
      <c r="KKC13" s="354"/>
      <c r="KKD13" s="354"/>
      <c r="KKE13" s="354"/>
      <c r="KKF13" s="354"/>
      <c r="KKG13" s="354"/>
      <c r="KKH13" s="354"/>
      <c r="KKI13" s="354"/>
      <c r="KKJ13" s="354"/>
      <c r="KKK13" s="354"/>
      <c r="KKL13" s="354"/>
      <c r="KKM13" s="354"/>
      <c r="KKN13" s="354"/>
      <c r="KKO13" s="354"/>
      <c r="KKP13" s="354"/>
      <c r="KKQ13" s="354"/>
      <c r="KKR13" s="354"/>
      <c r="KKS13" s="354"/>
      <c r="KKT13" s="354"/>
      <c r="KKU13" s="354"/>
      <c r="KKV13" s="354"/>
      <c r="KKW13" s="354"/>
      <c r="KKX13" s="354"/>
      <c r="KKY13" s="354"/>
      <c r="KKZ13" s="354"/>
      <c r="KLA13" s="354"/>
      <c r="KLB13" s="354"/>
      <c r="KLC13" s="354"/>
      <c r="KLD13" s="354"/>
      <c r="KLE13" s="354"/>
      <c r="KLF13" s="354"/>
      <c r="KLG13" s="354"/>
      <c r="KLH13" s="354"/>
      <c r="KLI13" s="354"/>
      <c r="KLJ13" s="354"/>
      <c r="KLK13" s="354"/>
      <c r="KLL13" s="354"/>
      <c r="KLM13" s="354"/>
      <c r="KLN13" s="354"/>
      <c r="KLO13" s="354"/>
      <c r="KLP13" s="354"/>
      <c r="KLQ13" s="354"/>
      <c r="KLR13" s="354"/>
      <c r="KLS13" s="354"/>
      <c r="KLT13" s="354"/>
      <c r="KLU13" s="354"/>
      <c r="KLV13" s="354"/>
      <c r="KLW13" s="354"/>
      <c r="KLX13" s="354"/>
      <c r="KLY13" s="354"/>
      <c r="KLZ13" s="354"/>
      <c r="KMA13" s="354"/>
      <c r="KMB13" s="354"/>
      <c r="KMC13" s="354"/>
      <c r="KMD13" s="354"/>
      <c r="KME13" s="354"/>
      <c r="KMF13" s="354"/>
      <c r="KMG13" s="354"/>
      <c r="KMH13" s="354"/>
      <c r="KMI13" s="354"/>
      <c r="KMJ13" s="354"/>
      <c r="KMK13" s="354"/>
      <c r="KML13" s="354"/>
      <c r="KMM13" s="354"/>
      <c r="KMN13" s="354"/>
      <c r="KMO13" s="354"/>
      <c r="KMP13" s="354"/>
      <c r="KMQ13" s="354"/>
      <c r="KMR13" s="354"/>
      <c r="KMS13" s="354"/>
      <c r="KMT13" s="354"/>
      <c r="KMU13" s="354"/>
      <c r="KMV13" s="354"/>
      <c r="KMW13" s="354"/>
      <c r="KMX13" s="354"/>
      <c r="KMY13" s="354"/>
      <c r="KMZ13" s="354"/>
      <c r="KNA13" s="354"/>
      <c r="KNB13" s="354"/>
      <c r="KNC13" s="354"/>
      <c r="KND13" s="354"/>
      <c r="KNE13" s="354"/>
      <c r="KNF13" s="354"/>
      <c r="KNG13" s="354"/>
      <c r="KNH13" s="354"/>
      <c r="KNI13" s="354"/>
      <c r="KNJ13" s="354"/>
      <c r="KNK13" s="354"/>
      <c r="KNL13" s="354"/>
      <c r="KNM13" s="354"/>
      <c r="KNN13" s="354"/>
      <c r="KNO13" s="354"/>
      <c r="KNP13" s="354"/>
      <c r="KNQ13" s="354"/>
      <c r="KNR13" s="354"/>
      <c r="KNS13" s="354"/>
      <c r="KNT13" s="354"/>
      <c r="KNU13" s="354"/>
      <c r="KNV13" s="354"/>
      <c r="KNW13" s="354"/>
      <c r="KNX13" s="354"/>
      <c r="KNY13" s="354"/>
      <c r="KNZ13" s="354"/>
      <c r="KOA13" s="354"/>
      <c r="KOB13" s="354"/>
      <c r="KOC13" s="354"/>
      <c r="KOD13" s="354"/>
      <c r="KOE13" s="354"/>
      <c r="KOF13" s="354"/>
      <c r="KOG13" s="354"/>
      <c r="KOH13" s="354"/>
      <c r="KOI13" s="354"/>
      <c r="KOJ13" s="354"/>
      <c r="KOK13" s="354"/>
      <c r="KOL13" s="354"/>
      <c r="KOM13" s="354"/>
      <c r="KON13" s="354"/>
      <c r="KOO13" s="354"/>
      <c r="KOP13" s="354"/>
      <c r="KOQ13" s="354"/>
      <c r="KOR13" s="354"/>
      <c r="KOS13" s="354"/>
      <c r="KOT13" s="354"/>
      <c r="KOU13" s="354"/>
      <c r="KOV13" s="354"/>
      <c r="KOW13" s="354"/>
      <c r="KOX13" s="354"/>
      <c r="KOY13" s="354"/>
      <c r="KOZ13" s="354"/>
      <c r="KPA13" s="354"/>
      <c r="KPB13" s="354"/>
      <c r="KPC13" s="354"/>
      <c r="KPD13" s="354"/>
      <c r="KPE13" s="354"/>
      <c r="KPF13" s="354"/>
      <c r="KPG13" s="354"/>
      <c r="KPH13" s="354"/>
      <c r="KPI13" s="354"/>
      <c r="KPJ13" s="354"/>
      <c r="KPK13" s="354"/>
      <c r="KPL13" s="354"/>
      <c r="KPM13" s="354"/>
      <c r="KPN13" s="354"/>
      <c r="KPO13" s="354"/>
      <c r="KPP13" s="354"/>
      <c r="KPQ13" s="354"/>
      <c r="KPR13" s="354"/>
      <c r="KPS13" s="354"/>
      <c r="KPT13" s="354"/>
      <c r="KPU13" s="354"/>
      <c r="KPV13" s="354"/>
      <c r="KPW13" s="354"/>
      <c r="KPX13" s="354"/>
      <c r="KPY13" s="354"/>
      <c r="KPZ13" s="354"/>
      <c r="KQA13" s="354"/>
      <c r="KQB13" s="354"/>
      <c r="KQC13" s="354"/>
      <c r="KQD13" s="354"/>
      <c r="KQE13" s="354"/>
      <c r="KQF13" s="354"/>
      <c r="KQG13" s="354"/>
      <c r="KQH13" s="354"/>
      <c r="KQI13" s="354"/>
      <c r="KQJ13" s="354"/>
      <c r="KQK13" s="354"/>
      <c r="KQL13" s="354"/>
      <c r="KQM13" s="354"/>
      <c r="KQN13" s="354"/>
      <c r="KQO13" s="354"/>
      <c r="KQP13" s="354"/>
      <c r="KQQ13" s="354"/>
      <c r="KQR13" s="354"/>
      <c r="KQS13" s="354"/>
      <c r="KQT13" s="354"/>
      <c r="KQU13" s="354"/>
      <c r="KQV13" s="354"/>
      <c r="KQW13" s="354"/>
      <c r="KQX13" s="354"/>
      <c r="KQY13" s="354"/>
      <c r="KQZ13" s="354"/>
      <c r="KRA13" s="354"/>
      <c r="KRB13" s="354"/>
      <c r="KRC13" s="354"/>
      <c r="KRD13" s="354"/>
      <c r="KRE13" s="354"/>
      <c r="KRF13" s="354"/>
      <c r="KRG13" s="354"/>
      <c r="KRH13" s="354"/>
      <c r="KRI13" s="354"/>
      <c r="KRJ13" s="354"/>
      <c r="KRK13" s="354"/>
      <c r="KRL13" s="354"/>
      <c r="KRM13" s="354"/>
      <c r="KRN13" s="354"/>
      <c r="KRO13" s="354"/>
      <c r="KRP13" s="354"/>
      <c r="KRQ13" s="354"/>
      <c r="KRR13" s="354"/>
      <c r="KRS13" s="354"/>
      <c r="KRT13" s="354"/>
      <c r="KRU13" s="354"/>
      <c r="KRV13" s="354"/>
      <c r="KRW13" s="354"/>
      <c r="KRX13" s="354"/>
      <c r="KRY13" s="354"/>
      <c r="KRZ13" s="354"/>
      <c r="KSA13" s="354"/>
      <c r="KSB13" s="354"/>
      <c r="KSC13" s="354"/>
      <c r="KSD13" s="354"/>
      <c r="KSE13" s="354"/>
      <c r="KSF13" s="354"/>
      <c r="KSG13" s="354"/>
      <c r="KSH13" s="354"/>
      <c r="KSI13" s="354"/>
      <c r="KSJ13" s="354"/>
      <c r="KSK13" s="354"/>
      <c r="KSL13" s="354"/>
      <c r="KSM13" s="354"/>
      <c r="KSN13" s="354"/>
      <c r="KSO13" s="354"/>
      <c r="KSP13" s="354"/>
      <c r="KSQ13" s="354"/>
      <c r="KSR13" s="354"/>
      <c r="KSS13" s="354"/>
      <c r="KST13" s="354"/>
      <c r="KSU13" s="354"/>
      <c r="KSV13" s="354"/>
      <c r="KSW13" s="354"/>
      <c r="KSX13" s="354"/>
      <c r="KSY13" s="354"/>
      <c r="KSZ13" s="354"/>
      <c r="KTA13" s="354"/>
      <c r="KTB13" s="354"/>
      <c r="KTC13" s="354"/>
      <c r="KTD13" s="354"/>
      <c r="KTE13" s="354"/>
      <c r="KTF13" s="354"/>
      <c r="KTG13" s="354"/>
      <c r="KTH13" s="354"/>
      <c r="KTI13" s="354"/>
      <c r="KTJ13" s="354"/>
      <c r="KTK13" s="354"/>
      <c r="KTL13" s="354"/>
      <c r="KTM13" s="354"/>
      <c r="KTN13" s="354"/>
      <c r="KTO13" s="354"/>
      <c r="KTP13" s="354"/>
      <c r="KTQ13" s="354"/>
      <c r="KTR13" s="354"/>
      <c r="KTS13" s="354"/>
      <c r="KTT13" s="354"/>
      <c r="KTU13" s="354"/>
      <c r="KTV13" s="354"/>
      <c r="KTW13" s="354"/>
      <c r="KTX13" s="354"/>
      <c r="KTY13" s="354"/>
      <c r="KTZ13" s="354"/>
      <c r="KUA13" s="354"/>
      <c r="KUB13" s="354"/>
      <c r="KUC13" s="354"/>
      <c r="KUD13" s="354"/>
      <c r="KUE13" s="354"/>
      <c r="KUF13" s="354"/>
      <c r="KUG13" s="354"/>
      <c r="KUH13" s="354"/>
      <c r="KUI13" s="354"/>
      <c r="KUJ13" s="354"/>
      <c r="KUK13" s="354"/>
      <c r="KUL13" s="354"/>
      <c r="KUM13" s="354"/>
      <c r="KUN13" s="354"/>
      <c r="KUO13" s="354"/>
      <c r="KUP13" s="354"/>
      <c r="KUQ13" s="354"/>
      <c r="KUR13" s="354"/>
      <c r="KUS13" s="354"/>
      <c r="KUT13" s="354"/>
      <c r="KUU13" s="354"/>
      <c r="KUV13" s="354"/>
      <c r="KUW13" s="354"/>
      <c r="KUX13" s="354"/>
      <c r="KUY13" s="354"/>
      <c r="KUZ13" s="354"/>
      <c r="KVA13" s="354"/>
      <c r="KVB13" s="354"/>
      <c r="KVC13" s="354"/>
      <c r="KVD13" s="354"/>
      <c r="KVE13" s="354"/>
      <c r="KVF13" s="354"/>
      <c r="KVG13" s="354"/>
      <c r="KVH13" s="354"/>
      <c r="KVI13" s="354"/>
      <c r="KVJ13" s="354"/>
      <c r="KVK13" s="354"/>
      <c r="KVL13" s="354"/>
      <c r="KVM13" s="354"/>
      <c r="KVN13" s="354"/>
      <c r="KVO13" s="354"/>
      <c r="KVP13" s="354"/>
      <c r="KVQ13" s="354"/>
      <c r="KVR13" s="354"/>
      <c r="KVS13" s="354"/>
      <c r="KVT13" s="354"/>
      <c r="KVU13" s="354"/>
      <c r="KVV13" s="354"/>
      <c r="KVW13" s="354"/>
      <c r="KVX13" s="354"/>
      <c r="KVY13" s="354"/>
      <c r="KVZ13" s="354"/>
      <c r="KWA13" s="354"/>
      <c r="KWB13" s="354"/>
      <c r="KWC13" s="354"/>
      <c r="KWD13" s="354"/>
      <c r="KWE13" s="354"/>
      <c r="KWF13" s="354"/>
      <c r="KWG13" s="354"/>
      <c r="KWH13" s="354"/>
      <c r="KWI13" s="354"/>
      <c r="KWJ13" s="354"/>
      <c r="KWK13" s="354"/>
      <c r="KWL13" s="354"/>
      <c r="KWM13" s="354"/>
      <c r="KWN13" s="354"/>
      <c r="KWO13" s="354"/>
      <c r="KWP13" s="354"/>
      <c r="KWQ13" s="354"/>
      <c r="KWR13" s="354"/>
      <c r="KWS13" s="354"/>
      <c r="KWT13" s="354"/>
      <c r="KWU13" s="354"/>
      <c r="KWV13" s="354"/>
      <c r="KWW13" s="354"/>
      <c r="KWX13" s="354"/>
      <c r="KWY13" s="354"/>
      <c r="KWZ13" s="354"/>
      <c r="KXA13" s="354"/>
      <c r="KXB13" s="354"/>
      <c r="KXC13" s="354"/>
      <c r="KXD13" s="354"/>
      <c r="KXE13" s="354"/>
      <c r="KXF13" s="354"/>
      <c r="KXG13" s="354"/>
      <c r="KXH13" s="354"/>
      <c r="KXI13" s="354"/>
      <c r="KXJ13" s="354"/>
      <c r="KXK13" s="354"/>
      <c r="KXL13" s="354"/>
      <c r="KXM13" s="354"/>
      <c r="KXN13" s="354"/>
      <c r="KXO13" s="354"/>
      <c r="KXP13" s="354"/>
      <c r="KXQ13" s="354"/>
      <c r="KXR13" s="354"/>
      <c r="KXS13" s="354"/>
      <c r="KXT13" s="354"/>
      <c r="KXU13" s="354"/>
      <c r="KXV13" s="354"/>
      <c r="KXW13" s="354"/>
      <c r="KXX13" s="354"/>
      <c r="KXY13" s="354"/>
      <c r="KXZ13" s="354"/>
      <c r="KYA13" s="354"/>
      <c r="KYB13" s="354"/>
      <c r="KYC13" s="354"/>
      <c r="KYD13" s="354"/>
      <c r="KYE13" s="354"/>
      <c r="KYF13" s="354"/>
      <c r="KYG13" s="354"/>
      <c r="KYH13" s="354"/>
      <c r="KYI13" s="354"/>
      <c r="KYJ13" s="354"/>
      <c r="KYK13" s="354"/>
      <c r="KYL13" s="354"/>
      <c r="KYM13" s="354"/>
      <c r="KYN13" s="354"/>
      <c r="KYO13" s="354"/>
      <c r="KYP13" s="354"/>
      <c r="KYQ13" s="354"/>
      <c r="KYR13" s="354"/>
      <c r="KYS13" s="354"/>
      <c r="KYT13" s="354"/>
      <c r="KYU13" s="354"/>
      <c r="KYV13" s="354"/>
      <c r="KYW13" s="354"/>
      <c r="KYX13" s="354"/>
      <c r="KYY13" s="354"/>
      <c r="KYZ13" s="354"/>
      <c r="KZA13" s="354"/>
      <c r="KZB13" s="354"/>
      <c r="KZC13" s="354"/>
      <c r="KZD13" s="354"/>
      <c r="KZE13" s="354"/>
      <c r="KZF13" s="354"/>
      <c r="KZG13" s="354"/>
      <c r="KZH13" s="354"/>
      <c r="KZI13" s="354"/>
      <c r="KZJ13" s="354"/>
      <c r="KZK13" s="354"/>
      <c r="KZL13" s="354"/>
      <c r="KZM13" s="354"/>
      <c r="KZN13" s="354"/>
      <c r="KZO13" s="354"/>
      <c r="KZP13" s="354"/>
      <c r="KZQ13" s="354"/>
      <c r="KZR13" s="354"/>
      <c r="KZS13" s="354"/>
      <c r="KZT13" s="354"/>
      <c r="KZU13" s="354"/>
      <c r="KZV13" s="354"/>
      <c r="KZW13" s="354"/>
      <c r="KZX13" s="354"/>
      <c r="KZY13" s="354"/>
      <c r="KZZ13" s="354"/>
      <c r="LAA13" s="354"/>
      <c r="LAB13" s="354"/>
      <c r="LAC13" s="354"/>
      <c r="LAD13" s="354"/>
      <c r="LAE13" s="354"/>
      <c r="LAF13" s="354"/>
      <c r="LAG13" s="354"/>
      <c r="LAH13" s="354"/>
      <c r="LAI13" s="354"/>
      <c r="LAJ13" s="354"/>
      <c r="LAK13" s="354"/>
      <c r="LAL13" s="354"/>
      <c r="LAM13" s="354"/>
      <c r="LAN13" s="354"/>
      <c r="LAO13" s="354"/>
      <c r="LAP13" s="354"/>
      <c r="LAQ13" s="354"/>
      <c r="LAR13" s="354"/>
      <c r="LAS13" s="354"/>
      <c r="LAT13" s="354"/>
      <c r="LAU13" s="354"/>
      <c r="LAV13" s="354"/>
      <c r="LAW13" s="354"/>
      <c r="LAX13" s="354"/>
      <c r="LAY13" s="354"/>
      <c r="LAZ13" s="354"/>
      <c r="LBA13" s="354"/>
      <c r="LBB13" s="354"/>
      <c r="LBC13" s="354"/>
      <c r="LBD13" s="354"/>
      <c r="LBE13" s="354"/>
      <c r="LBF13" s="354"/>
      <c r="LBG13" s="354"/>
      <c r="LBH13" s="354"/>
      <c r="LBI13" s="354"/>
      <c r="LBJ13" s="354"/>
      <c r="LBK13" s="354"/>
      <c r="LBL13" s="354"/>
      <c r="LBM13" s="354"/>
      <c r="LBN13" s="354"/>
      <c r="LBO13" s="354"/>
      <c r="LBP13" s="354"/>
      <c r="LBQ13" s="354"/>
      <c r="LBR13" s="354"/>
      <c r="LBS13" s="354"/>
      <c r="LBT13" s="354"/>
      <c r="LBU13" s="354"/>
      <c r="LBV13" s="354"/>
      <c r="LBW13" s="354"/>
      <c r="LBX13" s="354"/>
      <c r="LBY13" s="354"/>
      <c r="LBZ13" s="354"/>
      <c r="LCA13" s="354"/>
      <c r="LCB13" s="354"/>
      <c r="LCC13" s="354"/>
      <c r="LCD13" s="354"/>
      <c r="LCE13" s="354"/>
      <c r="LCF13" s="354"/>
      <c r="LCG13" s="354"/>
      <c r="LCH13" s="354"/>
      <c r="LCI13" s="354"/>
      <c r="LCJ13" s="354"/>
      <c r="LCK13" s="354"/>
      <c r="LCL13" s="354"/>
      <c r="LCM13" s="354"/>
      <c r="LCN13" s="354"/>
      <c r="LCO13" s="354"/>
      <c r="LCP13" s="354"/>
      <c r="LCQ13" s="354"/>
      <c r="LCR13" s="354"/>
      <c r="LCS13" s="354"/>
      <c r="LCT13" s="354"/>
      <c r="LCU13" s="354"/>
      <c r="LCV13" s="354"/>
      <c r="LCW13" s="354"/>
      <c r="LCX13" s="354"/>
      <c r="LCY13" s="354"/>
      <c r="LCZ13" s="354"/>
      <c r="LDA13" s="354"/>
      <c r="LDB13" s="354"/>
      <c r="LDC13" s="354"/>
      <c r="LDD13" s="354"/>
      <c r="LDE13" s="354"/>
      <c r="LDF13" s="354"/>
      <c r="LDG13" s="354"/>
      <c r="LDH13" s="354"/>
      <c r="LDI13" s="354"/>
      <c r="LDJ13" s="354"/>
      <c r="LDK13" s="354"/>
      <c r="LDL13" s="354"/>
      <c r="LDM13" s="354"/>
      <c r="LDN13" s="354"/>
      <c r="LDO13" s="354"/>
      <c r="LDP13" s="354"/>
      <c r="LDQ13" s="354"/>
      <c r="LDR13" s="354"/>
      <c r="LDS13" s="354"/>
      <c r="LDT13" s="354"/>
      <c r="LDU13" s="354"/>
      <c r="LDV13" s="354"/>
      <c r="LDW13" s="354"/>
      <c r="LDX13" s="354"/>
      <c r="LDY13" s="354"/>
      <c r="LDZ13" s="354"/>
      <c r="LEA13" s="354"/>
      <c r="LEB13" s="354"/>
      <c r="LEC13" s="354"/>
      <c r="LED13" s="354"/>
      <c r="LEE13" s="354"/>
      <c r="LEF13" s="354"/>
      <c r="LEG13" s="354"/>
      <c r="LEH13" s="354"/>
      <c r="LEI13" s="354"/>
      <c r="LEJ13" s="354"/>
      <c r="LEK13" s="354"/>
      <c r="LEL13" s="354"/>
      <c r="LEM13" s="354"/>
      <c r="LEN13" s="354"/>
      <c r="LEO13" s="354"/>
      <c r="LEP13" s="354"/>
      <c r="LEQ13" s="354"/>
      <c r="LER13" s="354"/>
      <c r="LES13" s="354"/>
      <c r="LET13" s="354"/>
      <c r="LEU13" s="354"/>
      <c r="LEV13" s="354"/>
      <c r="LEW13" s="354"/>
      <c r="LEX13" s="354"/>
      <c r="LEY13" s="354"/>
      <c r="LEZ13" s="354"/>
      <c r="LFA13" s="354"/>
      <c r="LFB13" s="354"/>
      <c r="LFC13" s="354"/>
      <c r="LFD13" s="354"/>
      <c r="LFE13" s="354"/>
      <c r="LFF13" s="354"/>
      <c r="LFG13" s="354"/>
      <c r="LFH13" s="354"/>
      <c r="LFI13" s="354"/>
      <c r="LFJ13" s="354"/>
      <c r="LFK13" s="354"/>
      <c r="LFL13" s="354"/>
      <c r="LFM13" s="354"/>
      <c r="LFN13" s="354"/>
      <c r="LFO13" s="354"/>
      <c r="LFP13" s="354"/>
      <c r="LFQ13" s="354"/>
      <c r="LFR13" s="354"/>
      <c r="LFS13" s="354"/>
      <c r="LFT13" s="354"/>
      <c r="LFU13" s="354"/>
      <c r="LFV13" s="354"/>
      <c r="LFW13" s="354"/>
      <c r="LFX13" s="354"/>
      <c r="LFY13" s="354"/>
      <c r="LFZ13" s="354"/>
      <c r="LGA13" s="354"/>
      <c r="LGB13" s="354"/>
      <c r="LGC13" s="354"/>
      <c r="LGD13" s="354"/>
      <c r="LGE13" s="354"/>
      <c r="LGF13" s="354"/>
      <c r="LGG13" s="354"/>
      <c r="LGH13" s="354"/>
      <c r="LGI13" s="354"/>
      <c r="LGJ13" s="354"/>
      <c r="LGK13" s="354"/>
      <c r="LGL13" s="354"/>
      <c r="LGM13" s="354"/>
      <c r="LGN13" s="354"/>
      <c r="LGO13" s="354"/>
      <c r="LGP13" s="354"/>
      <c r="LGQ13" s="354"/>
      <c r="LGR13" s="354"/>
      <c r="LGS13" s="354"/>
      <c r="LGT13" s="354"/>
      <c r="LGU13" s="354"/>
      <c r="LGV13" s="354"/>
      <c r="LGW13" s="354"/>
      <c r="LGX13" s="354"/>
      <c r="LGY13" s="354"/>
      <c r="LGZ13" s="354"/>
      <c r="LHA13" s="354"/>
      <c r="LHB13" s="354"/>
      <c r="LHC13" s="354"/>
      <c r="LHD13" s="354"/>
      <c r="LHE13" s="354"/>
      <c r="LHF13" s="354"/>
      <c r="LHG13" s="354"/>
      <c r="LHH13" s="354"/>
      <c r="LHI13" s="354"/>
      <c r="LHJ13" s="354"/>
      <c r="LHK13" s="354"/>
      <c r="LHL13" s="354"/>
      <c r="LHM13" s="354"/>
      <c r="LHN13" s="354"/>
      <c r="LHO13" s="354"/>
      <c r="LHP13" s="354"/>
      <c r="LHQ13" s="354"/>
      <c r="LHR13" s="354"/>
      <c r="LHS13" s="354"/>
      <c r="LHT13" s="354"/>
      <c r="LHU13" s="354"/>
      <c r="LHV13" s="354"/>
      <c r="LHW13" s="354"/>
      <c r="LHX13" s="354"/>
      <c r="LHY13" s="354"/>
      <c r="LHZ13" s="354"/>
      <c r="LIA13" s="354"/>
      <c r="LIB13" s="354"/>
      <c r="LIC13" s="354"/>
      <c r="LID13" s="354"/>
      <c r="LIE13" s="354"/>
      <c r="LIF13" s="354"/>
      <c r="LIG13" s="354"/>
      <c r="LIH13" s="354"/>
      <c r="LII13" s="354"/>
      <c r="LIJ13" s="354"/>
      <c r="LIK13" s="354"/>
      <c r="LIL13" s="354"/>
      <c r="LIM13" s="354"/>
      <c r="LIN13" s="354"/>
      <c r="LIO13" s="354"/>
      <c r="LIP13" s="354"/>
      <c r="LIQ13" s="354"/>
      <c r="LIR13" s="354"/>
      <c r="LIS13" s="354"/>
      <c r="LIT13" s="354"/>
      <c r="LIU13" s="354"/>
      <c r="LIV13" s="354"/>
      <c r="LIW13" s="354"/>
      <c r="LIX13" s="354"/>
      <c r="LIY13" s="354"/>
      <c r="LIZ13" s="354"/>
      <c r="LJA13" s="354"/>
      <c r="LJB13" s="354"/>
      <c r="LJC13" s="354"/>
      <c r="LJD13" s="354"/>
      <c r="LJE13" s="354"/>
      <c r="LJF13" s="354"/>
      <c r="LJG13" s="354"/>
      <c r="LJH13" s="354"/>
      <c r="LJI13" s="354"/>
      <c r="LJJ13" s="354"/>
      <c r="LJK13" s="354"/>
      <c r="LJL13" s="354"/>
      <c r="LJM13" s="354"/>
      <c r="LJN13" s="354"/>
      <c r="LJO13" s="354"/>
      <c r="LJP13" s="354"/>
      <c r="LJQ13" s="354"/>
      <c r="LJR13" s="354"/>
      <c r="LJS13" s="354"/>
      <c r="LJT13" s="354"/>
      <c r="LJU13" s="354"/>
      <c r="LJV13" s="354"/>
      <c r="LJW13" s="354"/>
      <c r="LJX13" s="354"/>
      <c r="LJY13" s="354"/>
      <c r="LJZ13" s="354"/>
      <c r="LKA13" s="354"/>
      <c r="LKB13" s="354"/>
      <c r="LKC13" s="354"/>
      <c r="LKD13" s="354"/>
      <c r="LKE13" s="354"/>
      <c r="LKF13" s="354"/>
      <c r="LKG13" s="354"/>
      <c r="LKH13" s="354"/>
      <c r="LKI13" s="354"/>
      <c r="LKJ13" s="354"/>
      <c r="LKK13" s="354"/>
      <c r="LKL13" s="354"/>
      <c r="LKM13" s="354"/>
      <c r="LKN13" s="354"/>
      <c r="LKO13" s="354"/>
      <c r="LKP13" s="354"/>
      <c r="LKQ13" s="354"/>
      <c r="LKR13" s="354"/>
      <c r="LKS13" s="354"/>
      <c r="LKT13" s="354"/>
      <c r="LKU13" s="354"/>
      <c r="LKV13" s="354"/>
      <c r="LKW13" s="354"/>
      <c r="LKX13" s="354"/>
      <c r="LKY13" s="354"/>
      <c r="LKZ13" s="354"/>
      <c r="LLA13" s="354"/>
      <c r="LLB13" s="354"/>
      <c r="LLC13" s="354"/>
      <c r="LLD13" s="354"/>
      <c r="LLE13" s="354"/>
      <c r="LLF13" s="354"/>
      <c r="LLG13" s="354"/>
      <c r="LLH13" s="354"/>
      <c r="LLI13" s="354"/>
      <c r="LLJ13" s="354"/>
      <c r="LLK13" s="354"/>
      <c r="LLL13" s="354"/>
      <c r="LLM13" s="354"/>
      <c r="LLN13" s="354"/>
      <c r="LLO13" s="354"/>
      <c r="LLP13" s="354"/>
      <c r="LLQ13" s="354"/>
      <c r="LLR13" s="354"/>
      <c r="LLS13" s="354"/>
      <c r="LLT13" s="354"/>
      <c r="LLU13" s="354"/>
      <c r="LLV13" s="354"/>
      <c r="LLW13" s="354"/>
      <c r="LLX13" s="354"/>
      <c r="LLY13" s="354"/>
      <c r="LLZ13" s="354"/>
      <c r="LMA13" s="354"/>
      <c r="LMB13" s="354"/>
      <c r="LMC13" s="354"/>
      <c r="LMD13" s="354"/>
      <c r="LME13" s="354"/>
      <c r="LMF13" s="354"/>
      <c r="LMG13" s="354"/>
      <c r="LMH13" s="354"/>
      <c r="LMI13" s="354"/>
      <c r="LMJ13" s="354"/>
      <c r="LMK13" s="354"/>
      <c r="LML13" s="354"/>
      <c r="LMM13" s="354"/>
      <c r="LMN13" s="354"/>
      <c r="LMO13" s="354"/>
      <c r="LMP13" s="354"/>
      <c r="LMQ13" s="354"/>
      <c r="LMR13" s="354"/>
      <c r="LMS13" s="354"/>
      <c r="LMT13" s="354"/>
      <c r="LMU13" s="354"/>
      <c r="LMV13" s="354"/>
      <c r="LMW13" s="354"/>
      <c r="LMX13" s="354"/>
      <c r="LMY13" s="354"/>
      <c r="LMZ13" s="354"/>
      <c r="LNA13" s="354"/>
      <c r="LNB13" s="354"/>
      <c r="LNC13" s="354"/>
      <c r="LND13" s="354"/>
      <c r="LNE13" s="354"/>
      <c r="LNF13" s="354"/>
      <c r="LNG13" s="354"/>
      <c r="LNH13" s="354"/>
      <c r="LNI13" s="354"/>
      <c r="LNJ13" s="354"/>
      <c r="LNK13" s="354"/>
      <c r="LNL13" s="354"/>
      <c r="LNM13" s="354"/>
      <c r="LNN13" s="354"/>
      <c r="LNO13" s="354"/>
      <c r="LNP13" s="354"/>
      <c r="LNQ13" s="354"/>
      <c r="LNR13" s="354"/>
      <c r="LNS13" s="354"/>
      <c r="LNT13" s="354"/>
      <c r="LNU13" s="354"/>
      <c r="LNV13" s="354"/>
      <c r="LNW13" s="354"/>
      <c r="LNX13" s="354"/>
      <c r="LNY13" s="354"/>
      <c r="LNZ13" s="354"/>
      <c r="LOA13" s="354"/>
      <c r="LOB13" s="354"/>
      <c r="LOC13" s="354"/>
      <c r="LOD13" s="354"/>
      <c r="LOE13" s="354"/>
      <c r="LOF13" s="354"/>
      <c r="LOG13" s="354"/>
      <c r="LOH13" s="354"/>
      <c r="LOI13" s="354"/>
      <c r="LOJ13" s="354"/>
      <c r="LOK13" s="354"/>
      <c r="LOL13" s="354"/>
      <c r="LOM13" s="354"/>
      <c r="LON13" s="354"/>
      <c r="LOO13" s="354"/>
      <c r="LOP13" s="354"/>
      <c r="LOQ13" s="354"/>
      <c r="LOR13" s="354"/>
      <c r="LOS13" s="354"/>
      <c r="LOT13" s="354"/>
      <c r="LOU13" s="354"/>
      <c r="LOV13" s="354"/>
      <c r="LOW13" s="354"/>
      <c r="LOX13" s="354"/>
      <c r="LOY13" s="354"/>
      <c r="LOZ13" s="354"/>
      <c r="LPA13" s="354"/>
      <c r="LPB13" s="354"/>
      <c r="LPC13" s="354"/>
      <c r="LPD13" s="354"/>
      <c r="LPE13" s="354"/>
      <c r="LPF13" s="354"/>
      <c r="LPG13" s="354"/>
      <c r="LPH13" s="354"/>
      <c r="LPI13" s="354"/>
      <c r="LPJ13" s="354"/>
      <c r="LPK13" s="354"/>
      <c r="LPL13" s="354"/>
      <c r="LPM13" s="354"/>
      <c r="LPN13" s="354"/>
      <c r="LPO13" s="354"/>
      <c r="LPP13" s="354"/>
      <c r="LPQ13" s="354"/>
      <c r="LPR13" s="354"/>
      <c r="LPS13" s="354"/>
      <c r="LPT13" s="354"/>
      <c r="LPU13" s="354"/>
      <c r="LPV13" s="354"/>
      <c r="LPW13" s="354"/>
      <c r="LPX13" s="354"/>
      <c r="LPY13" s="354"/>
      <c r="LPZ13" s="354"/>
      <c r="LQA13" s="354"/>
      <c r="LQB13" s="354"/>
      <c r="LQC13" s="354"/>
      <c r="LQD13" s="354"/>
      <c r="LQE13" s="354"/>
      <c r="LQF13" s="354"/>
      <c r="LQG13" s="354"/>
      <c r="LQH13" s="354"/>
      <c r="LQI13" s="354"/>
      <c r="LQJ13" s="354"/>
      <c r="LQK13" s="354"/>
      <c r="LQL13" s="354"/>
      <c r="LQM13" s="354"/>
      <c r="LQN13" s="354"/>
      <c r="LQO13" s="354"/>
      <c r="LQP13" s="354"/>
      <c r="LQQ13" s="354"/>
      <c r="LQR13" s="354"/>
      <c r="LQS13" s="354"/>
      <c r="LQT13" s="354"/>
      <c r="LQU13" s="354"/>
      <c r="LQV13" s="354"/>
      <c r="LQW13" s="354"/>
      <c r="LQX13" s="354"/>
      <c r="LQY13" s="354"/>
      <c r="LQZ13" s="354"/>
      <c r="LRA13" s="354"/>
      <c r="LRB13" s="354"/>
      <c r="LRC13" s="354"/>
      <c r="LRD13" s="354"/>
      <c r="LRE13" s="354"/>
      <c r="LRF13" s="354"/>
      <c r="LRG13" s="354"/>
      <c r="LRH13" s="354"/>
      <c r="LRI13" s="354"/>
      <c r="LRJ13" s="354"/>
      <c r="LRK13" s="354"/>
      <c r="LRL13" s="354"/>
      <c r="LRM13" s="354"/>
      <c r="LRN13" s="354"/>
      <c r="LRO13" s="354"/>
      <c r="LRP13" s="354"/>
      <c r="LRQ13" s="354"/>
      <c r="LRR13" s="354"/>
      <c r="LRS13" s="354"/>
      <c r="LRT13" s="354"/>
      <c r="LRU13" s="354"/>
      <c r="LRV13" s="354"/>
      <c r="LRW13" s="354"/>
      <c r="LRX13" s="354"/>
      <c r="LRY13" s="354"/>
      <c r="LRZ13" s="354"/>
      <c r="LSA13" s="354"/>
      <c r="LSB13" s="354"/>
      <c r="LSC13" s="354"/>
      <c r="LSD13" s="354"/>
      <c r="LSE13" s="354"/>
      <c r="LSF13" s="354"/>
      <c r="LSG13" s="354"/>
      <c r="LSH13" s="354"/>
      <c r="LSI13" s="354"/>
      <c r="LSJ13" s="354"/>
      <c r="LSK13" s="354"/>
      <c r="LSL13" s="354"/>
      <c r="LSM13" s="354"/>
      <c r="LSN13" s="354"/>
      <c r="LSO13" s="354"/>
      <c r="LSP13" s="354"/>
      <c r="LSQ13" s="354"/>
      <c r="LSR13" s="354"/>
      <c r="LSS13" s="354"/>
      <c r="LST13" s="354"/>
      <c r="LSU13" s="354"/>
      <c r="LSV13" s="354"/>
      <c r="LSW13" s="354"/>
      <c r="LSX13" s="354"/>
      <c r="LSY13" s="354"/>
      <c r="LSZ13" s="354"/>
      <c r="LTA13" s="354"/>
      <c r="LTB13" s="354"/>
      <c r="LTC13" s="354"/>
      <c r="LTD13" s="354"/>
      <c r="LTE13" s="354"/>
      <c r="LTF13" s="354"/>
      <c r="LTG13" s="354"/>
      <c r="LTH13" s="354"/>
      <c r="LTI13" s="354"/>
      <c r="LTJ13" s="354"/>
      <c r="LTK13" s="354"/>
      <c r="LTL13" s="354"/>
      <c r="LTM13" s="354"/>
      <c r="LTN13" s="354"/>
      <c r="LTO13" s="354"/>
      <c r="LTP13" s="354"/>
      <c r="LTQ13" s="354"/>
      <c r="LTR13" s="354"/>
      <c r="LTS13" s="354"/>
      <c r="LTT13" s="354"/>
      <c r="LTU13" s="354"/>
      <c r="LTV13" s="354"/>
      <c r="LTW13" s="354"/>
      <c r="LTX13" s="354"/>
      <c r="LTY13" s="354"/>
      <c r="LTZ13" s="354"/>
      <c r="LUA13" s="354"/>
      <c r="LUB13" s="354"/>
      <c r="LUC13" s="354"/>
      <c r="LUD13" s="354"/>
      <c r="LUE13" s="354"/>
      <c r="LUF13" s="354"/>
      <c r="LUG13" s="354"/>
      <c r="LUH13" s="354"/>
      <c r="LUI13" s="354"/>
      <c r="LUJ13" s="354"/>
      <c r="LUK13" s="354"/>
      <c r="LUL13" s="354"/>
      <c r="LUM13" s="354"/>
      <c r="LUN13" s="354"/>
      <c r="LUO13" s="354"/>
      <c r="LUP13" s="354"/>
      <c r="LUQ13" s="354"/>
      <c r="LUR13" s="354"/>
      <c r="LUS13" s="354"/>
      <c r="LUT13" s="354"/>
      <c r="LUU13" s="354"/>
      <c r="LUV13" s="354"/>
      <c r="LUW13" s="354"/>
      <c r="LUX13" s="354"/>
      <c r="LUY13" s="354"/>
      <c r="LUZ13" s="354"/>
      <c r="LVA13" s="354"/>
      <c r="LVB13" s="354"/>
      <c r="LVC13" s="354"/>
      <c r="LVD13" s="354"/>
      <c r="LVE13" s="354"/>
      <c r="LVF13" s="354"/>
      <c r="LVG13" s="354"/>
      <c r="LVH13" s="354"/>
      <c r="LVI13" s="354"/>
      <c r="LVJ13" s="354"/>
      <c r="LVK13" s="354"/>
      <c r="LVL13" s="354"/>
      <c r="LVM13" s="354"/>
      <c r="LVN13" s="354"/>
      <c r="LVO13" s="354"/>
      <c r="LVP13" s="354"/>
      <c r="LVQ13" s="354"/>
      <c r="LVR13" s="354"/>
      <c r="LVS13" s="354"/>
      <c r="LVT13" s="354"/>
      <c r="LVU13" s="354"/>
      <c r="LVV13" s="354"/>
      <c r="LVW13" s="354"/>
      <c r="LVX13" s="354"/>
      <c r="LVY13" s="354"/>
      <c r="LVZ13" s="354"/>
      <c r="LWA13" s="354"/>
      <c r="LWB13" s="354"/>
      <c r="LWC13" s="354"/>
      <c r="LWD13" s="354"/>
      <c r="LWE13" s="354"/>
      <c r="LWF13" s="354"/>
      <c r="LWG13" s="354"/>
      <c r="LWH13" s="354"/>
      <c r="LWI13" s="354"/>
      <c r="LWJ13" s="354"/>
      <c r="LWK13" s="354"/>
      <c r="LWL13" s="354"/>
      <c r="LWM13" s="354"/>
      <c r="LWN13" s="354"/>
      <c r="LWO13" s="354"/>
      <c r="LWP13" s="354"/>
      <c r="LWQ13" s="354"/>
      <c r="LWR13" s="354"/>
      <c r="LWS13" s="354"/>
      <c r="LWT13" s="354"/>
      <c r="LWU13" s="354"/>
      <c r="LWV13" s="354"/>
      <c r="LWW13" s="354"/>
      <c r="LWX13" s="354"/>
      <c r="LWY13" s="354"/>
      <c r="LWZ13" s="354"/>
      <c r="LXA13" s="354"/>
      <c r="LXB13" s="354"/>
      <c r="LXC13" s="354"/>
      <c r="LXD13" s="354"/>
      <c r="LXE13" s="354"/>
      <c r="LXF13" s="354"/>
      <c r="LXG13" s="354"/>
      <c r="LXH13" s="354"/>
      <c r="LXI13" s="354"/>
      <c r="LXJ13" s="354"/>
      <c r="LXK13" s="354"/>
      <c r="LXL13" s="354"/>
      <c r="LXM13" s="354"/>
      <c r="LXN13" s="354"/>
      <c r="LXO13" s="354"/>
      <c r="LXP13" s="354"/>
      <c r="LXQ13" s="354"/>
      <c r="LXR13" s="354"/>
      <c r="LXS13" s="354"/>
      <c r="LXT13" s="354"/>
      <c r="LXU13" s="354"/>
      <c r="LXV13" s="354"/>
      <c r="LXW13" s="354"/>
      <c r="LXX13" s="354"/>
      <c r="LXY13" s="354"/>
      <c r="LXZ13" s="354"/>
      <c r="LYA13" s="354"/>
      <c r="LYB13" s="354"/>
      <c r="LYC13" s="354"/>
      <c r="LYD13" s="354"/>
      <c r="LYE13" s="354"/>
      <c r="LYF13" s="354"/>
      <c r="LYG13" s="354"/>
      <c r="LYH13" s="354"/>
      <c r="LYI13" s="354"/>
      <c r="LYJ13" s="354"/>
      <c r="LYK13" s="354"/>
      <c r="LYL13" s="354"/>
      <c r="LYM13" s="354"/>
      <c r="LYN13" s="354"/>
      <c r="LYO13" s="354"/>
      <c r="LYP13" s="354"/>
      <c r="LYQ13" s="354"/>
      <c r="LYR13" s="354"/>
      <c r="LYS13" s="354"/>
      <c r="LYT13" s="354"/>
      <c r="LYU13" s="354"/>
      <c r="LYV13" s="354"/>
      <c r="LYW13" s="354"/>
      <c r="LYX13" s="354"/>
      <c r="LYY13" s="354"/>
      <c r="LYZ13" s="354"/>
      <c r="LZA13" s="354"/>
      <c r="LZB13" s="354"/>
      <c r="LZC13" s="354"/>
      <c r="LZD13" s="354"/>
      <c r="LZE13" s="354"/>
      <c r="LZF13" s="354"/>
      <c r="LZG13" s="354"/>
      <c r="LZH13" s="354"/>
      <c r="LZI13" s="354"/>
      <c r="LZJ13" s="354"/>
      <c r="LZK13" s="354"/>
      <c r="LZL13" s="354"/>
      <c r="LZM13" s="354"/>
      <c r="LZN13" s="354"/>
      <c r="LZO13" s="354"/>
      <c r="LZP13" s="354"/>
      <c r="LZQ13" s="354"/>
      <c r="LZR13" s="354"/>
      <c r="LZS13" s="354"/>
      <c r="LZT13" s="354"/>
      <c r="LZU13" s="354"/>
      <c r="LZV13" s="354"/>
      <c r="LZW13" s="354"/>
      <c r="LZX13" s="354"/>
      <c r="LZY13" s="354"/>
      <c r="LZZ13" s="354"/>
      <c r="MAA13" s="354"/>
      <c r="MAB13" s="354"/>
      <c r="MAC13" s="354"/>
      <c r="MAD13" s="354"/>
      <c r="MAE13" s="354"/>
      <c r="MAF13" s="354"/>
      <c r="MAG13" s="354"/>
      <c r="MAH13" s="354"/>
      <c r="MAI13" s="354"/>
      <c r="MAJ13" s="354"/>
      <c r="MAK13" s="354"/>
      <c r="MAL13" s="354"/>
      <c r="MAM13" s="354"/>
      <c r="MAN13" s="354"/>
      <c r="MAO13" s="354"/>
      <c r="MAP13" s="354"/>
      <c r="MAQ13" s="354"/>
      <c r="MAR13" s="354"/>
      <c r="MAS13" s="354"/>
      <c r="MAT13" s="354"/>
      <c r="MAU13" s="354"/>
      <c r="MAV13" s="354"/>
      <c r="MAW13" s="354"/>
      <c r="MAX13" s="354"/>
      <c r="MAY13" s="354"/>
      <c r="MAZ13" s="354"/>
      <c r="MBA13" s="354"/>
      <c r="MBB13" s="354"/>
      <c r="MBC13" s="354"/>
      <c r="MBD13" s="354"/>
      <c r="MBE13" s="354"/>
      <c r="MBF13" s="354"/>
      <c r="MBG13" s="354"/>
      <c r="MBH13" s="354"/>
      <c r="MBI13" s="354"/>
      <c r="MBJ13" s="354"/>
      <c r="MBK13" s="354"/>
      <c r="MBL13" s="354"/>
      <c r="MBM13" s="354"/>
      <c r="MBN13" s="354"/>
      <c r="MBO13" s="354"/>
      <c r="MBP13" s="354"/>
      <c r="MBQ13" s="354"/>
      <c r="MBR13" s="354"/>
      <c r="MBS13" s="354"/>
      <c r="MBT13" s="354"/>
      <c r="MBU13" s="354"/>
      <c r="MBV13" s="354"/>
      <c r="MBW13" s="354"/>
      <c r="MBX13" s="354"/>
      <c r="MBY13" s="354"/>
      <c r="MBZ13" s="354"/>
      <c r="MCA13" s="354"/>
      <c r="MCB13" s="354"/>
      <c r="MCC13" s="354"/>
      <c r="MCD13" s="354"/>
      <c r="MCE13" s="354"/>
      <c r="MCF13" s="354"/>
      <c r="MCG13" s="354"/>
      <c r="MCH13" s="354"/>
      <c r="MCI13" s="354"/>
      <c r="MCJ13" s="354"/>
      <c r="MCK13" s="354"/>
      <c r="MCL13" s="354"/>
      <c r="MCM13" s="354"/>
      <c r="MCN13" s="354"/>
      <c r="MCO13" s="354"/>
      <c r="MCP13" s="354"/>
      <c r="MCQ13" s="354"/>
      <c r="MCR13" s="354"/>
      <c r="MCS13" s="354"/>
      <c r="MCT13" s="354"/>
      <c r="MCU13" s="354"/>
      <c r="MCV13" s="354"/>
      <c r="MCW13" s="354"/>
      <c r="MCX13" s="354"/>
      <c r="MCY13" s="354"/>
      <c r="MCZ13" s="354"/>
      <c r="MDA13" s="354"/>
      <c r="MDB13" s="354"/>
      <c r="MDC13" s="354"/>
      <c r="MDD13" s="354"/>
      <c r="MDE13" s="354"/>
      <c r="MDF13" s="354"/>
      <c r="MDG13" s="354"/>
      <c r="MDH13" s="354"/>
      <c r="MDI13" s="354"/>
      <c r="MDJ13" s="354"/>
      <c r="MDK13" s="354"/>
      <c r="MDL13" s="354"/>
      <c r="MDM13" s="354"/>
      <c r="MDN13" s="354"/>
      <c r="MDO13" s="354"/>
      <c r="MDP13" s="354"/>
      <c r="MDQ13" s="354"/>
      <c r="MDR13" s="354"/>
      <c r="MDS13" s="354"/>
      <c r="MDT13" s="354"/>
      <c r="MDU13" s="354"/>
      <c r="MDV13" s="354"/>
      <c r="MDW13" s="354"/>
      <c r="MDX13" s="354"/>
      <c r="MDY13" s="354"/>
      <c r="MDZ13" s="354"/>
      <c r="MEA13" s="354"/>
      <c r="MEB13" s="354"/>
      <c r="MEC13" s="354"/>
      <c r="MED13" s="354"/>
      <c r="MEE13" s="354"/>
      <c r="MEF13" s="354"/>
      <c r="MEG13" s="354"/>
      <c r="MEH13" s="354"/>
      <c r="MEI13" s="354"/>
      <c r="MEJ13" s="354"/>
      <c r="MEK13" s="354"/>
      <c r="MEL13" s="354"/>
      <c r="MEM13" s="354"/>
      <c r="MEN13" s="354"/>
      <c r="MEO13" s="354"/>
      <c r="MEP13" s="354"/>
      <c r="MEQ13" s="354"/>
      <c r="MER13" s="354"/>
      <c r="MES13" s="354"/>
      <c r="MET13" s="354"/>
      <c r="MEU13" s="354"/>
      <c r="MEV13" s="354"/>
      <c r="MEW13" s="354"/>
      <c r="MEX13" s="354"/>
      <c r="MEY13" s="354"/>
      <c r="MEZ13" s="354"/>
      <c r="MFA13" s="354"/>
      <c r="MFB13" s="354"/>
      <c r="MFC13" s="354"/>
      <c r="MFD13" s="354"/>
      <c r="MFE13" s="354"/>
      <c r="MFF13" s="354"/>
      <c r="MFG13" s="354"/>
      <c r="MFH13" s="354"/>
      <c r="MFI13" s="354"/>
      <c r="MFJ13" s="354"/>
      <c r="MFK13" s="354"/>
      <c r="MFL13" s="354"/>
      <c r="MFM13" s="354"/>
      <c r="MFN13" s="354"/>
      <c r="MFO13" s="354"/>
      <c r="MFP13" s="354"/>
      <c r="MFQ13" s="354"/>
      <c r="MFR13" s="354"/>
      <c r="MFS13" s="354"/>
      <c r="MFT13" s="354"/>
      <c r="MFU13" s="354"/>
      <c r="MFV13" s="354"/>
      <c r="MFW13" s="354"/>
      <c r="MFX13" s="354"/>
      <c r="MFY13" s="354"/>
      <c r="MFZ13" s="354"/>
      <c r="MGA13" s="354"/>
      <c r="MGB13" s="354"/>
      <c r="MGC13" s="354"/>
      <c r="MGD13" s="354"/>
      <c r="MGE13" s="354"/>
      <c r="MGF13" s="354"/>
      <c r="MGG13" s="354"/>
      <c r="MGH13" s="354"/>
      <c r="MGI13" s="354"/>
      <c r="MGJ13" s="354"/>
      <c r="MGK13" s="354"/>
      <c r="MGL13" s="354"/>
      <c r="MGM13" s="354"/>
      <c r="MGN13" s="354"/>
      <c r="MGO13" s="354"/>
      <c r="MGP13" s="354"/>
      <c r="MGQ13" s="354"/>
      <c r="MGR13" s="354"/>
      <c r="MGS13" s="354"/>
      <c r="MGT13" s="354"/>
      <c r="MGU13" s="354"/>
      <c r="MGV13" s="354"/>
      <c r="MGW13" s="354"/>
      <c r="MGX13" s="354"/>
      <c r="MGY13" s="354"/>
      <c r="MGZ13" s="354"/>
      <c r="MHA13" s="354"/>
      <c r="MHB13" s="354"/>
      <c r="MHC13" s="354"/>
      <c r="MHD13" s="354"/>
      <c r="MHE13" s="354"/>
      <c r="MHF13" s="354"/>
      <c r="MHG13" s="354"/>
      <c r="MHH13" s="354"/>
      <c r="MHI13" s="354"/>
      <c r="MHJ13" s="354"/>
      <c r="MHK13" s="354"/>
      <c r="MHL13" s="354"/>
      <c r="MHM13" s="354"/>
      <c r="MHN13" s="354"/>
      <c r="MHO13" s="354"/>
      <c r="MHP13" s="354"/>
      <c r="MHQ13" s="354"/>
      <c r="MHR13" s="354"/>
      <c r="MHS13" s="354"/>
      <c r="MHT13" s="354"/>
      <c r="MHU13" s="354"/>
      <c r="MHV13" s="354"/>
      <c r="MHW13" s="354"/>
      <c r="MHX13" s="354"/>
      <c r="MHY13" s="354"/>
      <c r="MHZ13" s="354"/>
      <c r="MIA13" s="354"/>
      <c r="MIB13" s="354"/>
      <c r="MIC13" s="354"/>
      <c r="MID13" s="354"/>
      <c r="MIE13" s="354"/>
      <c r="MIF13" s="354"/>
      <c r="MIG13" s="354"/>
      <c r="MIH13" s="354"/>
      <c r="MII13" s="354"/>
      <c r="MIJ13" s="354"/>
      <c r="MIK13" s="354"/>
      <c r="MIL13" s="354"/>
      <c r="MIM13" s="354"/>
      <c r="MIN13" s="354"/>
      <c r="MIO13" s="354"/>
      <c r="MIP13" s="354"/>
      <c r="MIQ13" s="354"/>
      <c r="MIR13" s="354"/>
      <c r="MIS13" s="354"/>
      <c r="MIT13" s="354"/>
      <c r="MIU13" s="354"/>
      <c r="MIV13" s="354"/>
      <c r="MIW13" s="354"/>
      <c r="MIX13" s="354"/>
      <c r="MIY13" s="354"/>
      <c r="MIZ13" s="354"/>
      <c r="MJA13" s="354"/>
      <c r="MJB13" s="354"/>
      <c r="MJC13" s="354"/>
      <c r="MJD13" s="354"/>
      <c r="MJE13" s="354"/>
      <c r="MJF13" s="354"/>
      <c r="MJG13" s="354"/>
      <c r="MJH13" s="354"/>
      <c r="MJI13" s="354"/>
      <c r="MJJ13" s="354"/>
      <c r="MJK13" s="354"/>
      <c r="MJL13" s="354"/>
      <c r="MJM13" s="354"/>
      <c r="MJN13" s="354"/>
      <c r="MJO13" s="354"/>
      <c r="MJP13" s="354"/>
      <c r="MJQ13" s="354"/>
      <c r="MJR13" s="354"/>
      <c r="MJS13" s="354"/>
      <c r="MJT13" s="354"/>
      <c r="MJU13" s="354"/>
      <c r="MJV13" s="354"/>
      <c r="MJW13" s="354"/>
      <c r="MJX13" s="354"/>
      <c r="MJY13" s="354"/>
      <c r="MJZ13" s="354"/>
      <c r="MKA13" s="354"/>
      <c r="MKB13" s="354"/>
      <c r="MKC13" s="354"/>
      <c r="MKD13" s="354"/>
      <c r="MKE13" s="354"/>
      <c r="MKF13" s="354"/>
      <c r="MKG13" s="354"/>
      <c r="MKH13" s="354"/>
      <c r="MKI13" s="354"/>
      <c r="MKJ13" s="354"/>
      <c r="MKK13" s="354"/>
      <c r="MKL13" s="354"/>
      <c r="MKM13" s="354"/>
      <c r="MKN13" s="354"/>
      <c r="MKO13" s="354"/>
      <c r="MKP13" s="354"/>
      <c r="MKQ13" s="354"/>
      <c r="MKR13" s="354"/>
      <c r="MKS13" s="354"/>
      <c r="MKT13" s="354"/>
      <c r="MKU13" s="354"/>
      <c r="MKV13" s="354"/>
      <c r="MKW13" s="354"/>
      <c r="MKX13" s="354"/>
      <c r="MKY13" s="354"/>
      <c r="MKZ13" s="354"/>
      <c r="MLA13" s="354"/>
      <c r="MLB13" s="354"/>
      <c r="MLC13" s="354"/>
      <c r="MLD13" s="354"/>
      <c r="MLE13" s="354"/>
      <c r="MLF13" s="354"/>
      <c r="MLG13" s="354"/>
      <c r="MLH13" s="354"/>
      <c r="MLI13" s="354"/>
      <c r="MLJ13" s="354"/>
      <c r="MLK13" s="354"/>
      <c r="MLL13" s="354"/>
      <c r="MLM13" s="354"/>
      <c r="MLN13" s="354"/>
      <c r="MLO13" s="354"/>
      <c r="MLP13" s="354"/>
      <c r="MLQ13" s="354"/>
      <c r="MLR13" s="354"/>
      <c r="MLS13" s="354"/>
      <c r="MLT13" s="354"/>
      <c r="MLU13" s="354"/>
      <c r="MLV13" s="354"/>
      <c r="MLW13" s="354"/>
      <c r="MLX13" s="354"/>
      <c r="MLY13" s="354"/>
      <c r="MLZ13" s="354"/>
      <c r="MMA13" s="354"/>
      <c r="MMB13" s="354"/>
      <c r="MMC13" s="354"/>
      <c r="MMD13" s="354"/>
      <c r="MME13" s="354"/>
      <c r="MMF13" s="354"/>
      <c r="MMG13" s="354"/>
      <c r="MMH13" s="354"/>
      <c r="MMI13" s="354"/>
      <c r="MMJ13" s="354"/>
      <c r="MMK13" s="354"/>
      <c r="MML13" s="354"/>
      <c r="MMM13" s="354"/>
      <c r="MMN13" s="354"/>
      <c r="MMO13" s="354"/>
      <c r="MMP13" s="354"/>
      <c r="MMQ13" s="354"/>
      <c r="MMR13" s="354"/>
      <c r="MMS13" s="354"/>
      <c r="MMT13" s="354"/>
      <c r="MMU13" s="354"/>
      <c r="MMV13" s="354"/>
      <c r="MMW13" s="354"/>
      <c r="MMX13" s="354"/>
      <c r="MMY13" s="354"/>
      <c r="MMZ13" s="354"/>
      <c r="MNA13" s="354"/>
      <c r="MNB13" s="354"/>
      <c r="MNC13" s="354"/>
      <c r="MND13" s="354"/>
      <c r="MNE13" s="354"/>
      <c r="MNF13" s="354"/>
      <c r="MNG13" s="354"/>
      <c r="MNH13" s="354"/>
      <c r="MNI13" s="354"/>
      <c r="MNJ13" s="354"/>
      <c r="MNK13" s="354"/>
      <c r="MNL13" s="354"/>
      <c r="MNM13" s="354"/>
      <c r="MNN13" s="354"/>
      <c r="MNO13" s="354"/>
      <c r="MNP13" s="354"/>
      <c r="MNQ13" s="354"/>
      <c r="MNR13" s="354"/>
      <c r="MNS13" s="354"/>
      <c r="MNT13" s="354"/>
      <c r="MNU13" s="354"/>
      <c r="MNV13" s="354"/>
      <c r="MNW13" s="354"/>
      <c r="MNX13" s="354"/>
      <c r="MNY13" s="354"/>
      <c r="MNZ13" s="354"/>
      <c r="MOA13" s="354"/>
      <c r="MOB13" s="354"/>
      <c r="MOC13" s="354"/>
      <c r="MOD13" s="354"/>
      <c r="MOE13" s="354"/>
      <c r="MOF13" s="354"/>
      <c r="MOG13" s="354"/>
      <c r="MOH13" s="354"/>
      <c r="MOI13" s="354"/>
      <c r="MOJ13" s="354"/>
      <c r="MOK13" s="354"/>
      <c r="MOL13" s="354"/>
      <c r="MOM13" s="354"/>
      <c r="MON13" s="354"/>
      <c r="MOO13" s="354"/>
      <c r="MOP13" s="354"/>
      <c r="MOQ13" s="354"/>
      <c r="MOR13" s="354"/>
      <c r="MOS13" s="354"/>
      <c r="MOT13" s="354"/>
      <c r="MOU13" s="354"/>
      <c r="MOV13" s="354"/>
      <c r="MOW13" s="354"/>
      <c r="MOX13" s="354"/>
      <c r="MOY13" s="354"/>
      <c r="MOZ13" s="354"/>
      <c r="MPA13" s="354"/>
      <c r="MPB13" s="354"/>
      <c r="MPC13" s="354"/>
      <c r="MPD13" s="354"/>
      <c r="MPE13" s="354"/>
      <c r="MPF13" s="354"/>
      <c r="MPG13" s="354"/>
      <c r="MPH13" s="354"/>
      <c r="MPI13" s="354"/>
      <c r="MPJ13" s="354"/>
      <c r="MPK13" s="354"/>
      <c r="MPL13" s="354"/>
      <c r="MPM13" s="354"/>
      <c r="MPN13" s="354"/>
      <c r="MPO13" s="354"/>
      <c r="MPP13" s="354"/>
      <c r="MPQ13" s="354"/>
      <c r="MPR13" s="354"/>
      <c r="MPS13" s="354"/>
      <c r="MPT13" s="354"/>
      <c r="MPU13" s="354"/>
      <c r="MPV13" s="354"/>
      <c r="MPW13" s="354"/>
      <c r="MPX13" s="354"/>
      <c r="MPY13" s="354"/>
      <c r="MPZ13" s="354"/>
      <c r="MQA13" s="354"/>
      <c r="MQB13" s="354"/>
      <c r="MQC13" s="354"/>
      <c r="MQD13" s="354"/>
      <c r="MQE13" s="354"/>
      <c r="MQF13" s="354"/>
      <c r="MQG13" s="354"/>
      <c r="MQH13" s="354"/>
      <c r="MQI13" s="354"/>
      <c r="MQJ13" s="354"/>
      <c r="MQK13" s="354"/>
      <c r="MQL13" s="354"/>
      <c r="MQM13" s="354"/>
      <c r="MQN13" s="354"/>
      <c r="MQO13" s="354"/>
      <c r="MQP13" s="354"/>
      <c r="MQQ13" s="354"/>
      <c r="MQR13" s="354"/>
      <c r="MQS13" s="354"/>
      <c r="MQT13" s="354"/>
      <c r="MQU13" s="354"/>
      <c r="MQV13" s="354"/>
      <c r="MQW13" s="354"/>
      <c r="MQX13" s="354"/>
      <c r="MQY13" s="354"/>
      <c r="MQZ13" s="354"/>
      <c r="MRA13" s="354"/>
      <c r="MRB13" s="354"/>
      <c r="MRC13" s="354"/>
      <c r="MRD13" s="354"/>
      <c r="MRE13" s="354"/>
      <c r="MRF13" s="354"/>
      <c r="MRG13" s="354"/>
      <c r="MRH13" s="354"/>
      <c r="MRI13" s="354"/>
      <c r="MRJ13" s="354"/>
      <c r="MRK13" s="354"/>
      <c r="MRL13" s="354"/>
      <c r="MRM13" s="354"/>
      <c r="MRN13" s="354"/>
      <c r="MRO13" s="354"/>
      <c r="MRP13" s="354"/>
      <c r="MRQ13" s="354"/>
      <c r="MRR13" s="354"/>
      <c r="MRS13" s="354"/>
      <c r="MRT13" s="354"/>
      <c r="MRU13" s="354"/>
      <c r="MRV13" s="354"/>
      <c r="MRW13" s="354"/>
      <c r="MRX13" s="354"/>
      <c r="MRY13" s="354"/>
      <c r="MRZ13" s="354"/>
      <c r="MSA13" s="354"/>
      <c r="MSB13" s="354"/>
      <c r="MSC13" s="354"/>
      <c r="MSD13" s="354"/>
      <c r="MSE13" s="354"/>
      <c r="MSF13" s="354"/>
      <c r="MSG13" s="354"/>
      <c r="MSH13" s="354"/>
      <c r="MSI13" s="354"/>
      <c r="MSJ13" s="354"/>
      <c r="MSK13" s="354"/>
      <c r="MSL13" s="354"/>
      <c r="MSM13" s="354"/>
      <c r="MSN13" s="354"/>
      <c r="MSO13" s="354"/>
      <c r="MSP13" s="354"/>
      <c r="MSQ13" s="354"/>
      <c r="MSR13" s="354"/>
      <c r="MSS13" s="354"/>
      <c r="MST13" s="354"/>
      <c r="MSU13" s="354"/>
      <c r="MSV13" s="354"/>
      <c r="MSW13" s="354"/>
      <c r="MSX13" s="354"/>
      <c r="MSY13" s="354"/>
      <c r="MSZ13" s="354"/>
      <c r="MTA13" s="354"/>
      <c r="MTB13" s="354"/>
      <c r="MTC13" s="354"/>
      <c r="MTD13" s="354"/>
      <c r="MTE13" s="354"/>
      <c r="MTF13" s="354"/>
      <c r="MTG13" s="354"/>
      <c r="MTH13" s="354"/>
      <c r="MTI13" s="354"/>
      <c r="MTJ13" s="354"/>
      <c r="MTK13" s="354"/>
      <c r="MTL13" s="354"/>
      <c r="MTM13" s="354"/>
      <c r="MTN13" s="354"/>
      <c r="MTO13" s="354"/>
      <c r="MTP13" s="354"/>
      <c r="MTQ13" s="354"/>
      <c r="MTR13" s="354"/>
      <c r="MTS13" s="354"/>
      <c r="MTT13" s="354"/>
      <c r="MTU13" s="354"/>
      <c r="MTV13" s="354"/>
      <c r="MTW13" s="354"/>
      <c r="MTX13" s="354"/>
      <c r="MTY13" s="354"/>
      <c r="MTZ13" s="354"/>
      <c r="MUA13" s="354"/>
      <c r="MUB13" s="354"/>
      <c r="MUC13" s="354"/>
      <c r="MUD13" s="354"/>
      <c r="MUE13" s="354"/>
      <c r="MUF13" s="354"/>
      <c r="MUG13" s="354"/>
      <c r="MUH13" s="354"/>
      <c r="MUI13" s="354"/>
      <c r="MUJ13" s="354"/>
      <c r="MUK13" s="354"/>
      <c r="MUL13" s="354"/>
      <c r="MUM13" s="354"/>
      <c r="MUN13" s="354"/>
      <c r="MUO13" s="354"/>
      <c r="MUP13" s="354"/>
      <c r="MUQ13" s="354"/>
      <c r="MUR13" s="354"/>
      <c r="MUS13" s="354"/>
      <c r="MUT13" s="354"/>
      <c r="MUU13" s="354"/>
      <c r="MUV13" s="354"/>
      <c r="MUW13" s="354"/>
      <c r="MUX13" s="354"/>
      <c r="MUY13" s="354"/>
      <c r="MUZ13" s="354"/>
      <c r="MVA13" s="354"/>
      <c r="MVB13" s="354"/>
      <c r="MVC13" s="354"/>
      <c r="MVD13" s="354"/>
      <c r="MVE13" s="354"/>
      <c r="MVF13" s="354"/>
      <c r="MVG13" s="354"/>
      <c r="MVH13" s="354"/>
      <c r="MVI13" s="354"/>
      <c r="MVJ13" s="354"/>
      <c r="MVK13" s="354"/>
      <c r="MVL13" s="354"/>
      <c r="MVM13" s="354"/>
      <c r="MVN13" s="354"/>
      <c r="MVO13" s="354"/>
      <c r="MVP13" s="354"/>
      <c r="MVQ13" s="354"/>
      <c r="MVR13" s="354"/>
      <c r="MVS13" s="354"/>
      <c r="MVT13" s="354"/>
      <c r="MVU13" s="354"/>
      <c r="MVV13" s="354"/>
      <c r="MVW13" s="354"/>
      <c r="MVX13" s="354"/>
      <c r="MVY13" s="354"/>
      <c r="MVZ13" s="354"/>
      <c r="MWA13" s="354"/>
      <c r="MWB13" s="354"/>
      <c r="MWC13" s="354"/>
      <c r="MWD13" s="354"/>
      <c r="MWE13" s="354"/>
      <c r="MWF13" s="354"/>
      <c r="MWG13" s="354"/>
      <c r="MWH13" s="354"/>
      <c r="MWI13" s="354"/>
      <c r="MWJ13" s="354"/>
      <c r="MWK13" s="354"/>
      <c r="MWL13" s="354"/>
      <c r="MWM13" s="354"/>
      <c r="MWN13" s="354"/>
      <c r="MWO13" s="354"/>
      <c r="MWP13" s="354"/>
      <c r="MWQ13" s="354"/>
      <c r="MWR13" s="354"/>
      <c r="MWS13" s="354"/>
      <c r="MWT13" s="354"/>
      <c r="MWU13" s="354"/>
      <c r="MWV13" s="354"/>
      <c r="MWW13" s="354"/>
      <c r="MWX13" s="354"/>
      <c r="MWY13" s="354"/>
      <c r="MWZ13" s="354"/>
      <c r="MXA13" s="354"/>
      <c r="MXB13" s="354"/>
      <c r="MXC13" s="354"/>
      <c r="MXD13" s="354"/>
      <c r="MXE13" s="354"/>
      <c r="MXF13" s="354"/>
      <c r="MXG13" s="354"/>
      <c r="MXH13" s="354"/>
      <c r="MXI13" s="354"/>
      <c r="MXJ13" s="354"/>
      <c r="MXK13" s="354"/>
      <c r="MXL13" s="354"/>
      <c r="MXM13" s="354"/>
      <c r="MXN13" s="354"/>
      <c r="MXO13" s="354"/>
      <c r="MXP13" s="354"/>
      <c r="MXQ13" s="354"/>
      <c r="MXR13" s="354"/>
      <c r="MXS13" s="354"/>
      <c r="MXT13" s="354"/>
      <c r="MXU13" s="354"/>
      <c r="MXV13" s="354"/>
      <c r="MXW13" s="354"/>
      <c r="MXX13" s="354"/>
      <c r="MXY13" s="354"/>
      <c r="MXZ13" s="354"/>
      <c r="MYA13" s="354"/>
      <c r="MYB13" s="354"/>
      <c r="MYC13" s="354"/>
      <c r="MYD13" s="354"/>
      <c r="MYE13" s="354"/>
      <c r="MYF13" s="354"/>
      <c r="MYG13" s="354"/>
      <c r="MYH13" s="354"/>
      <c r="MYI13" s="354"/>
      <c r="MYJ13" s="354"/>
      <c r="MYK13" s="354"/>
      <c r="MYL13" s="354"/>
      <c r="MYM13" s="354"/>
      <c r="MYN13" s="354"/>
      <c r="MYO13" s="354"/>
      <c r="MYP13" s="354"/>
      <c r="MYQ13" s="354"/>
      <c r="MYR13" s="354"/>
      <c r="MYS13" s="354"/>
      <c r="MYT13" s="354"/>
      <c r="MYU13" s="354"/>
      <c r="MYV13" s="354"/>
      <c r="MYW13" s="354"/>
      <c r="MYX13" s="354"/>
      <c r="MYY13" s="354"/>
      <c r="MYZ13" s="354"/>
      <c r="MZA13" s="354"/>
      <c r="MZB13" s="354"/>
      <c r="MZC13" s="354"/>
      <c r="MZD13" s="354"/>
      <c r="MZE13" s="354"/>
      <c r="MZF13" s="354"/>
      <c r="MZG13" s="354"/>
      <c r="MZH13" s="354"/>
      <c r="MZI13" s="354"/>
      <c r="MZJ13" s="354"/>
      <c r="MZK13" s="354"/>
      <c r="MZL13" s="354"/>
      <c r="MZM13" s="354"/>
      <c r="MZN13" s="354"/>
      <c r="MZO13" s="354"/>
      <c r="MZP13" s="354"/>
      <c r="MZQ13" s="354"/>
      <c r="MZR13" s="354"/>
      <c r="MZS13" s="354"/>
      <c r="MZT13" s="354"/>
      <c r="MZU13" s="354"/>
      <c r="MZV13" s="354"/>
      <c r="MZW13" s="354"/>
      <c r="MZX13" s="354"/>
      <c r="MZY13" s="354"/>
      <c r="MZZ13" s="354"/>
      <c r="NAA13" s="354"/>
      <c r="NAB13" s="354"/>
      <c r="NAC13" s="354"/>
      <c r="NAD13" s="354"/>
      <c r="NAE13" s="354"/>
      <c r="NAF13" s="354"/>
      <c r="NAG13" s="354"/>
      <c r="NAH13" s="354"/>
      <c r="NAI13" s="354"/>
      <c r="NAJ13" s="354"/>
      <c r="NAK13" s="354"/>
      <c r="NAL13" s="354"/>
      <c r="NAM13" s="354"/>
      <c r="NAN13" s="354"/>
      <c r="NAO13" s="354"/>
      <c r="NAP13" s="354"/>
      <c r="NAQ13" s="354"/>
      <c r="NAR13" s="354"/>
      <c r="NAS13" s="354"/>
      <c r="NAT13" s="354"/>
      <c r="NAU13" s="354"/>
      <c r="NAV13" s="354"/>
      <c r="NAW13" s="354"/>
      <c r="NAX13" s="354"/>
      <c r="NAY13" s="354"/>
      <c r="NAZ13" s="354"/>
      <c r="NBA13" s="354"/>
      <c r="NBB13" s="354"/>
      <c r="NBC13" s="354"/>
      <c r="NBD13" s="354"/>
      <c r="NBE13" s="354"/>
      <c r="NBF13" s="354"/>
      <c r="NBG13" s="354"/>
      <c r="NBH13" s="354"/>
      <c r="NBI13" s="354"/>
      <c r="NBJ13" s="354"/>
      <c r="NBK13" s="354"/>
      <c r="NBL13" s="354"/>
      <c r="NBM13" s="354"/>
      <c r="NBN13" s="354"/>
      <c r="NBO13" s="354"/>
      <c r="NBP13" s="354"/>
      <c r="NBQ13" s="354"/>
      <c r="NBR13" s="354"/>
      <c r="NBS13" s="354"/>
      <c r="NBT13" s="354"/>
      <c r="NBU13" s="354"/>
      <c r="NBV13" s="354"/>
      <c r="NBW13" s="354"/>
      <c r="NBX13" s="354"/>
      <c r="NBY13" s="354"/>
      <c r="NBZ13" s="354"/>
      <c r="NCA13" s="354"/>
      <c r="NCB13" s="354"/>
      <c r="NCC13" s="354"/>
      <c r="NCD13" s="354"/>
      <c r="NCE13" s="354"/>
      <c r="NCF13" s="354"/>
      <c r="NCG13" s="354"/>
      <c r="NCH13" s="354"/>
      <c r="NCI13" s="354"/>
      <c r="NCJ13" s="354"/>
      <c r="NCK13" s="354"/>
      <c r="NCL13" s="354"/>
      <c r="NCM13" s="354"/>
      <c r="NCN13" s="354"/>
      <c r="NCO13" s="354"/>
      <c r="NCP13" s="354"/>
      <c r="NCQ13" s="354"/>
      <c r="NCR13" s="354"/>
      <c r="NCS13" s="354"/>
      <c r="NCT13" s="354"/>
      <c r="NCU13" s="354"/>
      <c r="NCV13" s="354"/>
      <c r="NCW13" s="354"/>
      <c r="NCX13" s="354"/>
      <c r="NCY13" s="354"/>
      <c r="NCZ13" s="354"/>
      <c r="NDA13" s="354"/>
      <c r="NDB13" s="354"/>
      <c r="NDC13" s="354"/>
      <c r="NDD13" s="354"/>
      <c r="NDE13" s="354"/>
      <c r="NDF13" s="354"/>
      <c r="NDG13" s="354"/>
      <c r="NDH13" s="354"/>
      <c r="NDI13" s="354"/>
      <c r="NDJ13" s="354"/>
      <c r="NDK13" s="354"/>
      <c r="NDL13" s="354"/>
      <c r="NDM13" s="354"/>
      <c r="NDN13" s="354"/>
      <c r="NDO13" s="354"/>
      <c r="NDP13" s="354"/>
      <c r="NDQ13" s="354"/>
      <c r="NDR13" s="354"/>
      <c r="NDS13" s="354"/>
      <c r="NDT13" s="354"/>
      <c r="NDU13" s="354"/>
      <c r="NDV13" s="354"/>
      <c r="NDW13" s="354"/>
      <c r="NDX13" s="354"/>
      <c r="NDY13" s="354"/>
      <c r="NDZ13" s="354"/>
      <c r="NEA13" s="354"/>
      <c r="NEB13" s="354"/>
      <c r="NEC13" s="354"/>
      <c r="NED13" s="354"/>
      <c r="NEE13" s="354"/>
      <c r="NEF13" s="354"/>
      <c r="NEG13" s="354"/>
      <c r="NEH13" s="354"/>
      <c r="NEI13" s="354"/>
      <c r="NEJ13" s="354"/>
      <c r="NEK13" s="354"/>
      <c r="NEL13" s="354"/>
      <c r="NEM13" s="354"/>
      <c r="NEN13" s="354"/>
      <c r="NEO13" s="354"/>
      <c r="NEP13" s="354"/>
      <c r="NEQ13" s="354"/>
      <c r="NER13" s="354"/>
      <c r="NES13" s="354"/>
      <c r="NET13" s="354"/>
      <c r="NEU13" s="354"/>
      <c r="NEV13" s="354"/>
      <c r="NEW13" s="354"/>
      <c r="NEX13" s="354"/>
      <c r="NEY13" s="354"/>
      <c r="NEZ13" s="354"/>
      <c r="NFA13" s="354"/>
      <c r="NFB13" s="354"/>
      <c r="NFC13" s="354"/>
      <c r="NFD13" s="354"/>
      <c r="NFE13" s="354"/>
      <c r="NFF13" s="354"/>
      <c r="NFG13" s="354"/>
      <c r="NFH13" s="354"/>
      <c r="NFI13" s="354"/>
      <c r="NFJ13" s="354"/>
      <c r="NFK13" s="354"/>
      <c r="NFL13" s="354"/>
      <c r="NFM13" s="354"/>
      <c r="NFN13" s="354"/>
      <c r="NFO13" s="354"/>
      <c r="NFP13" s="354"/>
      <c r="NFQ13" s="354"/>
      <c r="NFR13" s="354"/>
      <c r="NFS13" s="354"/>
      <c r="NFT13" s="354"/>
      <c r="NFU13" s="354"/>
      <c r="NFV13" s="354"/>
      <c r="NFW13" s="354"/>
      <c r="NFX13" s="354"/>
      <c r="NFY13" s="354"/>
      <c r="NFZ13" s="354"/>
      <c r="NGA13" s="354"/>
      <c r="NGB13" s="354"/>
      <c r="NGC13" s="354"/>
      <c r="NGD13" s="354"/>
      <c r="NGE13" s="354"/>
      <c r="NGF13" s="354"/>
      <c r="NGG13" s="354"/>
      <c r="NGH13" s="354"/>
      <c r="NGI13" s="354"/>
      <c r="NGJ13" s="354"/>
      <c r="NGK13" s="354"/>
      <c r="NGL13" s="354"/>
      <c r="NGM13" s="354"/>
      <c r="NGN13" s="354"/>
      <c r="NGO13" s="354"/>
      <c r="NGP13" s="354"/>
      <c r="NGQ13" s="354"/>
      <c r="NGR13" s="354"/>
      <c r="NGS13" s="354"/>
      <c r="NGT13" s="354"/>
      <c r="NGU13" s="354"/>
      <c r="NGV13" s="354"/>
      <c r="NGW13" s="354"/>
      <c r="NGX13" s="354"/>
      <c r="NGY13" s="354"/>
      <c r="NGZ13" s="354"/>
      <c r="NHA13" s="354"/>
      <c r="NHB13" s="354"/>
      <c r="NHC13" s="354"/>
      <c r="NHD13" s="354"/>
      <c r="NHE13" s="354"/>
      <c r="NHF13" s="354"/>
      <c r="NHG13" s="354"/>
      <c r="NHH13" s="354"/>
      <c r="NHI13" s="354"/>
      <c r="NHJ13" s="354"/>
      <c r="NHK13" s="354"/>
      <c r="NHL13" s="354"/>
      <c r="NHM13" s="354"/>
      <c r="NHN13" s="354"/>
      <c r="NHO13" s="354"/>
      <c r="NHP13" s="354"/>
      <c r="NHQ13" s="354"/>
      <c r="NHR13" s="354"/>
      <c r="NHS13" s="354"/>
      <c r="NHT13" s="354"/>
      <c r="NHU13" s="354"/>
      <c r="NHV13" s="354"/>
      <c r="NHW13" s="354"/>
      <c r="NHX13" s="354"/>
      <c r="NHY13" s="354"/>
      <c r="NHZ13" s="354"/>
      <c r="NIA13" s="354"/>
      <c r="NIB13" s="354"/>
      <c r="NIC13" s="354"/>
      <c r="NID13" s="354"/>
      <c r="NIE13" s="354"/>
      <c r="NIF13" s="354"/>
      <c r="NIG13" s="354"/>
      <c r="NIH13" s="354"/>
      <c r="NII13" s="354"/>
      <c r="NIJ13" s="354"/>
      <c r="NIK13" s="354"/>
      <c r="NIL13" s="354"/>
      <c r="NIM13" s="354"/>
      <c r="NIN13" s="354"/>
      <c r="NIO13" s="354"/>
      <c r="NIP13" s="354"/>
      <c r="NIQ13" s="354"/>
      <c r="NIR13" s="354"/>
      <c r="NIS13" s="354"/>
      <c r="NIT13" s="354"/>
      <c r="NIU13" s="354"/>
      <c r="NIV13" s="354"/>
      <c r="NIW13" s="354"/>
      <c r="NIX13" s="354"/>
      <c r="NIY13" s="354"/>
      <c r="NIZ13" s="354"/>
      <c r="NJA13" s="354"/>
      <c r="NJB13" s="354"/>
      <c r="NJC13" s="354"/>
      <c r="NJD13" s="354"/>
      <c r="NJE13" s="354"/>
      <c r="NJF13" s="354"/>
      <c r="NJG13" s="354"/>
      <c r="NJH13" s="354"/>
      <c r="NJI13" s="354"/>
      <c r="NJJ13" s="354"/>
      <c r="NJK13" s="354"/>
      <c r="NJL13" s="354"/>
      <c r="NJM13" s="354"/>
      <c r="NJN13" s="354"/>
      <c r="NJO13" s="354"/>
      <c r="NJP13" s="354"/>
      <c r="NJQ13" s="354"/>
      <c r="NJR13" s="354"/>
      <c r="NJS13" s="354"/>
      <c r="NJT13" s="354"/>
      <c r="NJU13" s="354"/>
      <c r="NJV13" s="354"/>
      <c r="NJW13" s="354"/>
      <c r="NJX13" s="354"/>
      <c r="NJY13" s="354"/>
      <c r="NJZ13" s="354"/>
      <c r="NKA13" s="354"/>
      <c r="NKB13" s="354"/>
      <c r="NKC13" s="354"/>
      <c r="NKD13" s="354"/>
      <c r="NKE13" s="354"/>
      <c r="NKF13" s="354"/>
      <c r="NKG13" s="354"/>
      <c r="NKH13" s="354"/>
      <c r="NKI13" s="354"/>
      <c r="NKJ13" s="354"/>
      <c r="NKK13" s="354"/>
      <c r="NKL13" s="354"/>
      <c r="NKM13" s="354"/>
      <c r="NKN13" s="354"/>
      <c r="NKO13" s="354"/>
      <c r="NKP13" s="354"/>
      <c r="NKQ13" s="354"/>
      <c r="NKR13" s="354"/>
      <c r="NKS13" s="354"/>
      <c r="NKT13" s="354"/>
      <c r="NKU13" s="354"/>
      <c r="NKV13" s="354"/>
      <c r="NKW13" s="354"/>
      <c r="NKX13" s="354"/>
      <c r="NKY13" s="354"/>
      <c r="NKZ13" s="354"/>
      <c r="NLA13" s="354"/>
      <c r="NLB13" s="354"/>
      <c r="NLC13" s="354"/>
      <c r="NLD13" s="354"/>
      <c r="NLE13" s="354"/>
      <c r="NLF13" s="354"/>
      <c r="NLG13" s="354"/>
      <c r="NLH13" s="354"/>
      <c r="NLI13" s="354"/>
      <c r="NLJ13" s="354"/>
      <c r="NLK13" s="354"/>
      <c r="NLL13" s="354"/>
      <c r="NLM13" s="354"/>
      <c r="NLN13" s="354"/>
      <c r="NLO13" s="354"/>
      <c r="NLP13" s="354"/>
      <c r="NLQ13" s="354"/>
      <c r="NLR13" s="354"/>
      <c r="NLS13" s="354"/>
      <c r="NLT13" s="354"/>
      <c r="NLU13" s="354"/>
      <c r="NLV13" s="354"/>
      <c r="NLW13" s="354"/>
      <c r="NLX13" s="354"/>
      <c r="NLY13" s="354"/>
      <c r="NLZ13" s="354"/>
      <c r="NMA13" s="354"/>
      <c r="NMB13" s="354"/>
      <c r="NMC13" s="354"/>
      <c r="NMD13" s="354"/>
      <c r="NME13" s="354"/>
      <c r="NMF13" s="354"/>
      <c r="NMG13" s="354"/>
      <c r="NMH13" s="354"/>
      <c r="NMI13" s="354"/>
      <c r="NMJ13" s="354"/>
      <c r="NMK13" s="354"/>
      <c r="NML13" s="354"/>
      <c r="NMM13" s="354"/>
      <c r="NMN13" s="354"/>
      <c r="NMO13" s="354"/>
      <c r="NMP13" s="354"/>
      <c r="NMQ13" s="354"/>
      <c r="NMR13" s="354"/>
      <c r="NMS13" s="354"/>
      <c r="NMT13" s="354"/>
      <c r="NMU13" s="354"/>
      <c r="NMV13" s="354"/>
      <c r="NMW13" s="354"/>
      <c r="NMX13" s="354"/>
      <c r="NMY13" s="354"/>
      <c r="NMZ13" s="354"/>
      <c r="NNA13" s="354"/>
      <c r="NNB13" s="354"/>
      <c r="NNC13" s="354"/>
      <c r="NND13" s="354"/>
      <c r="NNE13" s="354"/>
      <c r="NNF13" s="354"/>
      <c r="NNG13" s="354"/>
      <c r="NNH13" s="354"/>
      <c r="NNI13" s="354"/>
      <c r="NNJ13" s="354"/>
      <c r="NNK13" s="354"/>
      <c r="NNL13" s="354"/>
      <c r="NNM13" s="354"/>
      <c r="NNN13" s="354"/>
      <c r="NNO13" s="354"/>
      <c r="NNP13" s="354"/>
      <c r="NNQ13" s="354"/>
      <c r="NNR13" s="354"/>
      <c r="NNS13" s="354"/>
      <c r="NNT13" s="354"/>
      <c r="NNU13" s="354"/>
      <c r="NNV13" s="354"/>
      <c r="NNW13" s="354"/>
      <c r="NNX13" s="354"/>
      <c r="NNY13" s="354"/>
      <c r="NNZ13" s="354"/>
      <c r="NOA13" s="354"/>
      <c r="NOB13" s="354"/>
      <c r="NOC13" s="354"/>
      <c r="NOD13" s="354"/>
      <c r="NOE13" s="354"/>
      <c r="NOF13" s="354"/>
      <c r="NOG13" s="354"/>
      <c r="NOH13" s="354"/>
      <c r="NOI13" s="354"/>
      <c r="NOJ13" s="354"/>
      <c r="NOK13" s="354"/>
      <c r="NOL13" s="354"/>
      <c r="NOM13" s="354"/>
      <c r="NON13" s="354"/>
      <c r="NOO13" s="354"/>
      <c r="NOP13" s="354"/>
      <c r="NOQ13" s="354"/>
      <c r="NOR13" s="354"/>
      <c r="NOS13" s="354"/>
      <c r="NOT13" s="354"/>
      <c r="NOU13" s="354"/>
      <c r="NOV13" s="354"/>
      <c r="NOW13" s="354"/>
      <c r="NOX13" s="354"/>
      <c r="NOY13" s="354"/>
      <c r="NOZ13" s="354"/>
      <c r="NPA13" s="354"/>
      <c r="NPB13" s="354"/>
      <c r="NPC13" s="354"/>
      <c r="NPD13" s="354"/>
      <c r="NPE13" s="354"/>
      <c r="NPF13" s="354"/>
      <c r="NPG13" s="354"/>
      <c r="NPH13" s="354"/>
      <c r="NPI13" s="354"/>
      <c r="NPJ13" s="354"/>
      <c r="NPK13" s="354"/>
      <c r="NPL13" s="354"/>
      <c r="NPM13" s="354"/>
      <c r="NPN13" s="354"/>
      <c r="NPO13" s="354"/>
      <c r="NPP13" s="354"/>
      <c r="NPQ13" s="354"/>
      <c r="NPR13" s="354"/>
      <c r="NPS13" s="354"/>
      <c r="NPT13" s="354"/>
      <c r="NPU13" s="354"/>
      <c r="NPV13" s="354"/>
      <c r="NPW13" s="354"/>
      <c r="NPX13" s="354"/>
      <c r="NPY13" s="354"/>
      <c r="NPZ13" s="354"/>
      <c r="NQA13" s="354"/>
      <c r="NQB13" s="354"/>
      <c r="NQC13" s="354"/>
      <c r="NQD13" s="354"/>
      <c r="NQE13" s="354"/>
      <c r="NQF13" s="354"/>
      <c r="NQG13" s="354"/>
      <c r="NQH13" s="354"/>
      <c r="NQI13" s="354"/>
      <c r="NQJ13" s="354"/>
      <c r="NQK13" s="354"/>
      <c r="NQL13" s="354"/>
      <c r="NQM13" s="354"/>
      <c r="NQN13" s="354"/>
      <c r="NQO13" s="354"/>
      <c r="NQP13" s="354"/>
      <c r="NQQ13" s="354"/>
      <c r="NQR13" s="354"/>
      <c r="NQS13" s="354"/>
      <c r="NQT13" s="354"/>
      <c r="NQU13" s="354"/>
      <c r="NQV13" s="354"/>
      <c r="NQW13" s="354"/>
      <c r="NQX13" s="354"/>
      <c r="NQY13" s="354"/>
      <c r="NQZ13" s="354"/>
      <c r="NRA13" s="354"/>
      <c r="NRB13" s="354"/>
      <c r="NRC13" s="354"/>
      <c r="NRD13" s="354"/>
      <c r="NRE13" s="354"/>
      <c r="NRF13" s="354"/>
      <c r="NRG13" s="354"/>
      <c r="NRH13" s="354"/>
      <c r="NRI13" s="354"/>
      <c r="NRJ13" s="354"/>
      <c r="NRK13" s="354"/>
      <c r="NRL13" s="354"/>
      <c r="NRM13" s="354"/>
      <c r="NRN13" s="354"/>
      <c r="NRO13" s="354"/>
      <c r="NRP13" s="354"/>
      <c r="NRQ13" s="354"/>
      <c r="NRR13" s="354"/>
      <c r="NRS13" s="354"/>
      <c r="NRT13" s="354"/>
      <c r="NRU13" s="354"/>
      <c r="NRV13" s="354"/>
      <c r="NRW13" s="354"/>
      <c r="NRX13" s="354"/>
      <c r="NRY13" s="354"/>
      <c r="NRZ13" s="354"/>
      <c r="NSA13" s="354"/>
      <c r="NSB13" s="354"/>
      <c r="NSC13" s="354"/>
      <c r="NSD13" s="354"/>
      <c r="NSE13" s="354"/>
      <c r="NSF13" s="354"/>
      <c r="NSG13" s="354"/>
      <c r="NSH13" s="354"/>
      <c r="NSI13" s="354"/>
      <c r="NSJ13" s="354"/>
      <c r="NSK13" s="354"/>
      <c r="NSL13" s="354"/>
      <c r="NSM13" s="354"/>
      <c r="NSN13" s="354"/>
      <c r="NSO13" s="354"/>
      <c r="NSP13" s="354"/>
      <c r="NSQ13" s="354"/>
      <c r="NSR13" s="354"/>
      <c r="NSS13" s="354"/>
      <c r="NST13" s="354"/>
      <c r="NSU13" s="354"/>
      <c r="NSV13" s="354"/>
      <c r="NSW13" s="354"/>
      <c r="NSX13" s="354"/>
      <c r="NSY13" s="354"/>
      <c r="NSZ13" s="354"/>
      <c r="NTA13" s="354"/>
      <c r="NTB13" s="354"/>
      <c r="NTC13" s="354"/>
      <c r="NTD13" s="354"/>
      <c r="NTE13" s="354"/>
      <c r="NTF13" s="354"/>
      <c r="NTG13" s="354"/>
      <c r="NTH13" s="354"/>
      <c r="NTI13" s="354"/>
      <c r="NTJ13" s="354"/>
      <c r="NTK13" s="354"/>
      <c r="NTL13" s="354"/>
      <c r="NTM13" s="354"/>
      <c r="NTN13" s="354"/>
      <c r="NTO13" s="354"/>
      <c r="NTP13" s="354"/>
      <c r="NTQ13" s="354"/>
      <c r="NTR13" s="354"/>
      <c r="NTS13" s="354"/>
      <c r="NTT13" s="354"/>
      <c r="NTU13" s="354"/>
      <c r="NTV13" s="354"/>
      <c r="NTW13" s="354"/>
      <c r="NTX13" s="354"/>
      <c r="NTY13" s="354"/>
      <c r="NTZ13" s="354"/>
      <c r="NUA13" s="354"/>
      <c r="NUB13" s="354"/>
      <c r="NUC13" s="354"/>
      <c r="NUD13" s="354"/>
      <c r="NUE13" s="354"/>
      <c r="NUF13" s="354"/>
      <c r="NUG13" s="354"/>
      <c r="NUH13" s="354"/>
      <c r="NUI13" s="354"/>
      <c r="NUJ13" s="354"/>
      <c r="NUK13" s="354"/>
      <c r="NUL13" s="354"/>
      <c r="NUM13" s="354"/>
      <c r="NUN13" s="354"/>
      <c r="NUO13" s="354"/>
      <c r="NUP13" s="354"/>
      <c r="NUQ13" s="354"/>
      <c r="NUR13" s="354"/>
      <c r="NUS13" s="354"/>
      <c r="NUT13" s="354"/>
      <c r="NUU13" s="354"/>
      <c r="NUV13" s="354"/>
      <c r="NUW13" s="354"/>
      <c r="NUX13" s="354"/>
      <c r="NUY13" s="354"/>
      <c r="NUZ13" s="354"/>
      <c r="NVA13" s="354"/>
      <c r="NVB13" s="354"/>
      <c r="NVC13" s="354"/>
      <c r="NVD13" s="354"/>
      <c r="NVE13" s="354"/>
      <c r="NVF13" s="354"/>
      <c r="NVG13" s="354"/>
      <c r="NVH13" s="354"/>
      <c r="NVI13" s="354"/>
      <c r="NVJ13" s="354"/>
      <c r="NVK13" s="354"/>
      <c r="NVL13" s="354"/>
      <c r="NVM13" s="354"/>
      <c r="NVN13" s="354"/>
      <c r="NVO13" s="354"/>
      <c r="NVP13" s="354"/>
      <c r="NVQ13" s="354"/>
      <c r="NVR13" s="354"/>
      <c r="NVS13" s="354"/>
      <c r="NVT13" s="354"/>
      <c r="NVU13" s="354"/>
      <c r="NVV13" s="354"/>
      <c r="NVW13" s="354"/>
      <c r="NVX13" s="354"/>
      <c r="NVY13" s="354"/>
      <c r="NVZ13" s="354"/>
      <c r="NWA13" s="354"/>
      <c r="NWB13" s="354"/>
      <c r="NWC13" s="354"/>
      <c r="NWD13" s="354"/>
      <c r="NWE13" s="354"/>
      <c r="NWF13" s="354"/>
      <c r="NWG13" s="354"/>
      <c r="NWH13" s="354"/>
      <c r="NWI13" s="354"/>
      <c r="NWJ13" s="354"/>
      <c r="NWK13" s="354"/>
      <c r="NWL13" s="354"/>
      <c r="NWM13" s="354"/>
      <c r="NWN13" s="354"/>
      <c r="NWO13" s="354"/>
      <c r="NWP13" s="354"/>
      <c r="NWQ13" s="354"/>
      <c r="NWR13" s="354"/>
      <c r="NWS13" s="354"/>
      <c r="NWT13" s="354"/>
      <c r="NWU13" s="354"/>
      <c r="NWV13" s="354"/>
      <c r="NWW13" s="354"/>
      <c r="NWX13" s="354"/>
      <c r="NWY13" s="354"/>
      <c r="NWZ13" s="354"/>
      <c r="NXA13" s="354"/>
      <c r="NXB13" s="354"/>
      <c r="NXC13" s="354"/>
      <c r="NXD13" s="354"/>
      <c r="NXE13" s="354"/>
      <c r="NXF13" s="354"/>
      <c r="NXG13" s="354"/>
      <c r="NXH13" s="354"/>
      <c r="NXI13" s="354"/>
      <c r="NXJ13" s="354"/>
      <c r="NXK13" s="354"/>
      <c r="NXL13" s="354"/>
      <c r="NXM13" s="354"/>
      <c r="NXN13" s="354"/>
      <c r="NXO13" s="354"/>
      <c r="NXP13" s="354"/>
      <c r="NXQ13" s="354"/>
      <c r="NXR13" s="354"/>
      <c r="NXS13" s="354"/>
      <c r="NXT13" s="354"/>
      <c r="NXU13" s="354"/>
      <c r="NXV13" s="354"/>
      <c r="NXW13" s="354"/>
      <c r="NXX13" s="354"/>
      <c r="NXY13" s="354"/>
      <c r="NXZ13" s="354"/>
      <c r="NYA13" s="354"/>
      <c r="NYB13" s="354"/>
      <c r="NYC13" s="354"/>
      <c r="NYD13" s="354"/>
      <c r="NYE13" s="354"/>
      <c r="NYF13" s="354"/>
      <c r="NYG13" s="354"/>
      <c r="NYH13" s="354"/>
      <c r="NYI13" s="354"/>
      <c r="NYJ13" s="354"/>
      <c r="NYK13" s="354"/>
      <c r="NYL13" s="354"/>
      <c r="NYM13" s="354"/>
      <c r="NYN13" s="354"/>
      <c r="NYO13" s="354"/>
      <c r="NYP13" s="354"/>
      <c r="NYQ13" s="354"/>
      <c r="NYR13" s="354"/>
      <c r="NYS13" s="354"/>
      <c r="NYT13" s="354"/>
      <c r="NYU13" s="354"/>
      <c r="NYV13" s="354"/>
      <c r="NYW13" s="354"/>
      <c r="NYX13" s="354"/>
      <c r="NYY13" s="354"/>
      <c r="NYZ13" s="354"/>
      <c r="NZA13" s="354"/>
      <c r="NZB13" s="354"/>
      <c r="NZC13" s="354"/>
      <c r="NZD13" s="354"/>
      <c r="NZE13" s="354"/>
      <c r="NZF13" s="354"/>
      <c r="NZG13" s="354"/>
      <c r="NZH13" s="354"/>
      <c r="NZI13" s="354"/>
      <c r="NZJ13" s="354"/>
      <c r="NZK13" s="354"/>
      <c r="NZL13" s="354"/>
      <c r="NZM13" s="354"/>
      <c r="NZN13" s="354"/>
      <c r="NZO13" s="354"/>
      <c r="NZP13" s="354"/>
      <c r="NZQ13" s="354"/>
      <c r="NZR13" s="354"/>
      <c r="NZS13" s="354"/>
      <c r="NZT13" s="354"/>
      <c r="NZU13" s="354"/>
      <c r="NZV13" s="354"/>
      <c r="NZW13" s="354"/>
      <c r="NZX13" s="354"/>
      <c r="NZY13" s="354"/>
      <c r="NZZ13" s="354"/>
      <c r="OAA13" s="354"/>
      <c r="OAB13" s="354"/>
      <c r="OAC13" s="354"/>
      <c r="OAD13" s="354"/>
      <c r="OAE13" s="354"/>
      <c r="OAF13" s="354"/>
      <c r="OAG13" s="354"/>
      <c r="OAH13" s="354"/>
      <c r="OAI13" s="354"/>
      <c r="OAJ13" s="354"/>
      <c r="OAK13" s="354"/>
      <c r="OAL13" s="354"/>
      <c r="OAM13" s="354"/>
      <c r="OAN13" s="354"/>
      <c r="OAO13" s="354"/>
      <c r="OAP13" s="354"/>
      <c r="OAQ13" s="354"/>
      <c r="OAR13" s="354"/>
      <c r="OAS13" s="354"/>
      <c r="OAT13" s="354"/>
      <c r="OAU13" s="354"/>
      <c r="OAV13" s="354"/>
      <c r="OAW13" s="354"/>
      <c r="OAX13" s="354"/>
      <c r="OAY13" s="354"/>
      <c r="OAZ13" s="354"/>
      <c r="OBA13" s="354"/>
      <c r="OBB13" s="354"/>
      <c r="OBC13" s="354"/>
      <c r="OBD13" s="354"/>
      <c r="OBE13" s="354"/>
      <c r="OBF13" s="354"/>
      <c r="OBG13" s="354"/>
      <c r="OBH13" s="354"/>
      <c r="OBI13" s="354"/>
      <c r="OBJ13" s="354"/>
      <c r="OBK13" s="354"/>
      <c r="OBL13" s="354"/>
      <c r="OBM13" s="354"/>
      <c r="OBN13" s="354"/>
      <c r="OBO13" s="354"/>
      <c r="OBP13" s="354"/>
      <c r="OBQ13" s="354"/>
      <c r="OBR13" s="354"/>
      <c r="OBS13" s="354"/>
      <c r="OBT13" s="354"/>
      <c r="OBU13" s="354"/>
      <c r="OBV13" s="354"/>
      <c r="OBW13" s="354"/>
      <c r="OBX13" s="354"/>
      <c r="OBY13" s="354"/>
      <c r="OBZ13" s="354"/>
      <c r="OCA13" s="354"/>
      <c r="OCB13" s="354"/>
      <c r="OCC13" s="354"/>
      <c r="OCD13" s="354"/>
      <c r="OCE13" s="354"/>
      <c r="OCF13" s="354"/>
      <c r="OCG13" s="354"/>
      <c r="OCH13" s="354"/>
      <c r="OCI13" s="354"/>
      <c r="OCJ13" s="354"/>
      <c r="OCK13" s="354"/>
      <c r="OCL13" s="354"/>
      <c r="OCM13" s="354"/>
      <c r="OCN13" s="354"/>
      <c r="OCO13" s="354"/>
      <c r="OCP13" s="354"/>
      <c r="OCQ13" s="354"/>
      <c r="OCR13" s="354"/>
      <c r="OCS13" s="354"/>
      <c r="OCT13" s="354"/>
      <c r="OCU13" s="354"/>
      <c r="OCV13" s="354"/>
      <c r="OCW13" s="354"/>
      <c r="OCX13" s="354"/>
      <c r="OCY13" s="354"/>
      <c r="OCZ13" s="354"/>
      <c r="ODA13" s="354"/>
      <c r="ODB13" s="354"/>
      <c r="ODC13" s="354"/>
      <c r="ODD13" s="354"/>
      <c r="ODE13" s="354"/>
      <c r="ODF13" s="354"/>
      <c r="ODG13" s="354"/>
      <c r="ODH13" s="354"/>
      <c r="ODI13" s="354"/>
      <c r="ODJ13" s="354"/>
      <c r="ODK13" s="354"/>
      <c r="ODL13" s="354"/>
      <c r="ODM13" s="354"/>
      <c r="ODN13" s="354"/>
      <c r="ODO13" s="354"/>
      <c r="ODP13" s="354"/>
      <c r="ODQ13" s="354"/>
      <c r="ODR13" s="354"/>
      <c r="ODS13" s="354"/>
      <c r="ODT13" s="354"/>
      <c r="ODU13" s="354"/>
      <c r="ODV13" s="354"/>
      <c r="ODW13" s="354"/>
      <c r="ODX13" s="354"/>
      <c r="ODY13" s="354"/>
      <c r="ODZ13" s="354"/>
      <c r="OEA13" s="354"/>
      <c r="OEB13" s="354"/>
      <c r="OEC13" s="354"/>
      <c r="OED13" s="354"/>
      <c r="OEE13" s="354"/>
      <c r="OEF13" s="354"/>
      <c r="OEG13" s="354"/>
      <c r="OEH13" s="354"/>
      <c r="OEI13" s="354"/>
      <c r="OEJ13" s="354"/>
      <c r="OEK13" s="354"/>
      <c r="OEL13" s="354"/>
      <c r="OEM13" s="354"/>
      <c r="OEN13" s="354"/>
      <c r="OEO13" s="354"/>
      <c r="OEP13" s="354"/>
      <c r="OEQ13" s="354"/>
      <c r="OER13" s="354"/>
      <c r="OES13" s="354"/>
      <c r="OET13" s="354"/>
      <c r="OEU13" s="354"/>
      <c r="OEV13" s="354"/>
      <c r="OEW13" s="354"/>
      <c r="OEX13" s="354"/>
      <c r="OEY13" s="354"/>
      <c r="OEZ13" s="354"/>
      <c r="OFA13" s="354"/>
      <c r="OFB13" s="354"/>
      <c r="OFC13" s="354"/>
      <c r="OFD13" s="354"/>
      <c r="OFE13" s="354"/>
      <c r="OFF13" s="354"/>
      <c r="OFG13" s="354"/>
      <c r="OFH13" s="354"/>
      <c r="OFI13" s="354"/>
      <c r="OFJ13" s="354"/>
      <c r="OFK13" s="354"/>
      <c r="OFL13" s="354"/>
      <c r="OFM13" s="354"/>
      <c r="OFN13" s="354"/>
      <c r="OFO13" s="354"/>
      <c r="OFP13" s="354"/>
      <c r="OFQ13" s="354"/>
      <c r="OFR13" s="354"/>
      <c r="OFS13" s="354"/>
      <c r="OFT13" s="354"/>
      <c r="OFU13" s="354"/>
      <c r="OFV13" s="354"/>
      <c r="OFW13" s="354"/>
      <c r="OFX13" s="354"/>
      <c r="OFY13" s="354"/>
      <c r="OFZ13" s="354"/>
      <c r="OGA13" s="354"/>
      <c r="OGB13" s="354"/>
      <c r="OGC13" s="354"/>
      <c r="OGD13" s="354"/>
      <c r="OGE13" s="354"/>
      <c r="OGF13" s="354"/>
      <c r="OGG13" s="354"/>
      <c r="OGH13" s="354"/>
      <c r="OGI13" s="354"/>
      <c r="OGJ13" s="354"/>
      <c r="OGK13" s="354"/>
      <c r="OGL13" s="354"/>
      <c r="OGM13" s="354"/>
      <c r="OGN13" s="354"/>
      <c r="OGO13" s="354"/>
      <c r="OGP13" s="354"/>
      <c r="OGQ13" s="354"/>
      <c r="OGR13" s="354"/>
      <c r="OGS13" s="354"/>
      <c r="OGT13" s="354"/>
      <c r="OGU13" s="354"/>
      <c r="OGV13" s="354"/>
      <c r="OGW13" s="354"/>
      <c r="OGX13" s="354"/>
      <c r="OGY13" s="354"/>
      <c r="OGZ13" s="354"/>
      <c r="OHA13" s="354"/>
      <c r="OHB13" s="354"/>
      <c r="OHC13" s="354"/>
      <c r="OHD13" s="354"/>
      <c r="OHE13" s="354"/>
      <c r="OHF13" s="354"/>
      <c r="OHG13" s="354"/>
      <c r="OHH13" s="354"/>
      <c r="OHI13" s="354"/>
      <c r="OHJ13" s="354"/>
      <c r="OHK13" s="354"/>
      <c r="OHL13" s="354"/>
      <c r="OHM13" s="354"/>
      <c r="OHN13" s="354"/>
      <c r="OHO13" s="354"/>
      <c r="OHP13" s="354"/>
      <c r="OHQ13" s="354"/>
      <c r="OHR13" s="354"/>
      <c r="OHS13" s="354"/>
      <c r="OHT13" s="354"/>
      <c r="OHU13" s="354"/>
      <c r="OHV13" s="354"/>
      <c r="OHW13" s="354"/>
      <c r="OHX13" s="354"/>
      <c r="OHY13" s="354"/>
      <c r="OHZ13" s="354"/>
      <c r="OIA13" s="354"/>
      <c r="OIB13" s="354"/>
      <c r="OIC13" s="354"/>
      <c r="OID13" s="354"/>
      <c r="OIE13" s="354"/>
      <c r="OIF13" s="354"/>
      <c r="OIG13" s="354"/>
      <c r="OIH13" s="354"/>
      <c r="OII13" s="354"/>
      <c r="OIJ13" s="354"/>
      <c r="OIK13" s="354"/>
      <c r="OIL13" s="354"/>
      <c r="OIM13" s="354"/>
      <c r="OIN13" s="354"/>
      <c r="OIO13" s="354"/>
      <c r="OIP13" s="354"/>
      <c r="OIQ13" s="354"/>
      <c r="OIR13" s="354"/>
      <c r="OIS13" s="354"/>
      <c r="OIT13" s="354"/>
      <c r="OIU13" s="354"/>
      <c r="OIV13" s="354"/>
      <c r="OIW13" s="354"/>
      <c r="OIX13" s="354"/>
      <c r="OIY13" s="354"/>
      <c r="OIZ13" s="354"/>
      <c r="OJA13" s="354"/>
      <c r="OJB13" s="354"/>
      <c r="OJC13" s="354"/>
      <c r="OJD13" s="354"/>
      <c r="OJE13" s="354"/>
      <c r="OJF13" s="354"/>
      <c r="OJG13" s="354"/>
      <c r="OJH13" s="354"/>
      <c r="OJI13" s="354"/>
      <c r="OJJ13" s="354"/>
      <c r="OJK13" s="354"/>
      <c r="OJL13" s="354"/>
      <c r="OJM13" s="354"/>
      <c r="OJN13" s="354"/>
      <c r="OJO13" s="354"/>
      <c r="OJP13" s="354"/>
      <c r="OJQ13" s="354"/>
      <c r="OJR13" s="354"/>
      <c r="OJS13" s="354"/>
      <c r="OJT13" s="354"/>
      <c r="OJU13" s="354"/>
      <c r="OJV13" s="354"/>
      <c r="OJW13" s="354"/>
      <c r="OJX13" s="354"/>
      <c r="OJY13" s="354"/>
      <c r="OJZ13" s="354"/>
      <c r="OKA13" s="354"/>
      <c r="OKB13" s="354"/>
      <c r="OKC13" s="354"/>
      <c r="OKD13" s="354"/>
      <c r="OKE13" s="354"/>
      <c r="OKF13" s="354"/>
      <c r="OKG13" s="354"/>
      <c r="OKH13" s="354"/>
      <c r="OKI13" s="354"/>
      <c r="OKJ13" s="354"/>
      <c r="OKK13" s="354"/>
      <c r="OKL13" s="354"/>
      <c r="OKM13" s="354"/>
      <c r="OKN13" s="354"/>
      <c r="OKO13" s="354"/>
      <c r="OKP13" s="354"/>
      <c r="OKQ13" s="354"/>
      <c r="OKR13" s="354"/>
      <c r="OKS13" s="354"/>
      <c r="OKT13" s="354"/>
      <c r="OKU13" s="354"/>
      <c r="OKV13" s="354"/>
      <c r="OKW13" s="354"/>
      <c r="OKX13" s="354"/>
      <c r="OKY13" s="354"/>
      <c r="OKZ13" s="354"/>
      <c r="OLA13" s="354"/>
      <c r="OLB13" s="354"/>
      <c r="OLC13" s="354"/>
      <c r="OLD13" s="354"/>
      <c r="OLE13" s="354"/>
      <c r="OLF13" s="354"/>
      <c r="OLG13" s="354"/>
      <c r="OLH13" s="354"/>
      <c r="OLI13" s="354"/>
      <c r="OLJ13" s="354"/>
      <c r="OLK13" s="354"/>
      <c r="OLL13" s="354"/>
      <c r="OLM13" s="354"/>
      <c r="OLN13" s="354"/>
      <c r="OLO13" s="354"/>
      <c r="OLP13" s="354"/>
      <c r="OLQ13" s="354"/>
      <c r="OLR13" s="354"/>
      <c r="OLS13" s="354"/>
      <c r="OLT13" s="354"/>
      <c r="OLU13" s="354"/>
      <c r="OLV13" s="354"/>
      <c r="OLW13" s="354"/>
      <c r="OLX13" s="354"/>
      <c r="OLY13" s="354"/>
      <c r="OLZ13" s="354"/>
      <c r="OMA13" s="354"/>
      <c r="OMB13" s="354"/>
      <c r="OMC13" s="354"/>
      <c r="OMD13" s="354"/>
      <c r="OME13" s="354"/>
      <c r="OMF13" s="354"/>
      <c r="OMG13" s="354"/>
      <c r="OMH13" s="354"/>
      <c r="OMI13" s="354"/>
      <c r="OMJ13" s="354"/>
      <c r="OMK13" s="354"/>
      <c r="OML13" s="354"/>
      <c r="OMM13" s="354"/>
      <c r="OMN13" s="354"/>
      <c r="OMO13" s="354"/>
      <c r="OMP13" s="354"/>
      <c r="OMQ13" s="354"/>
      <c r="OMR13" s="354"/>
      <c r="OMS13" s="354"/>
      <c r="OMT13" s="354"/>
      <c r="OMU13" s="354"/>
      <c r="OMV13" s="354"/>
      <c r="OMW13" s="354"/>
      <c r="OMX13" s="354"/>
      <c r="OMY13" s="354"/>
      <c r="OMZ13" s="354"/>
      <c r="ONA13" s="354"/>
      <c r="ONB13" s="354"/>
      <c r="ONC13" s="354"/>
      <c r="OND13" s="354"/>
      <c r="ONE13" s="354"/>
      <c r="ONF13" s="354"/>
      <c r="ONG13" s="354"/>
      <c r="ONH13" s="354"/>
      <c r="ONI13" s="354"/>
      <c r="ONJ13" s="354"/>
      <c r="ONK13" s="354"/>
      <c r="ONL13" s="354"/>
      <c r="ONM13" s="354"/>
      <c r="ONN13" s="354"/>
      <c r="ONO13" s="354"/>
      <c r="ONP13" s="354"/>
      <c r="ONQ13" s="354"/>
      <c r="ONR13" s="354"/>
      <c r="ONS13" s="354"/>
      <c r="ONT13" s="354"/>
      <c r="ONU13" s="354"/>
      <c r="ONV13" s="354"/>
      <c r="ONW13" s="354"/>
      <c r="ONX13" s="354"/>
      <c r="ONY13" s="354"/>
      <c r="ONZ13" s="354"/>
      <c r="OOA13" s="354"/>
      <c r="OOB13" s="354"/>
      <c r="OOC13" s="354"/>
      <c r="OOD13" s="354"/>
      <c r="OOE13" s="354"/>
      <c r="OOF13" s="354"/>
      <c r="OOG13" s="354"/>
      <c r="OOH13" s="354"/>
      <c r="OOI13" s="354"/>
      <c r="OOJ13" s="354"/>
      <c r="OOK13" s="354"/>
      <c r="OOL13" s="354"/>
      <c r="OOM13" s="354"/>
      <c r="OON13" s="354"/>
      <c r="OOO13" s="354"/>
      <c r="OOP13" s="354"/>
      <c r="OOQ13" s="354"/>
      <c r="OOR13" s="354"/>
      <c r="OOS13" s="354"/>
      <c r="OOT13" s="354"/>
      <c r="OOU13" s="354"/>
      <c r="OOV13" s="354"/>
      <c r="OOW13" s="354"/>
      <c r="OOX13" s="354"/>
      <c r="OOY13" s="354"/>
      <c r="OOZ13" s="354"/>
      <c r="OPA13" s="354"/>
      <c r="OPB13" s="354"/>
      <c r="OPC13" s="354"/>
      <c r="OPD13" s="354"/>
      <c r="OPE13" s="354"/>
      <c r="OPF13" s="354"/>
      <c r="OPG13" s="354"/>
      <c r="OPH13" s="354"/>
      <c r="OPI13" s="354"/>
      <c r="OPJ13" s="354"/>
      <c r="OPK13" s="354"/>
      <c r="OPL13" s="354"/>
      <c r="OPM13" s="354"/>
      <c r="OPN13" s="354"/>
      <c r="OPO13" s="354"/>
      <c r="OPP13" s="354"/>
      <c r="OPQ13" s="354"/>
      <c r="OPR13" s="354"/>
      <c r="OPS13" s="354"/>
      <c r="OPT13" s="354"/>
      <c r="OPU13" s="354"/>
      <c r="OPV13" s="354"/>
      <c r="OPW13" s="354"/>
      <c r="OPX13" s="354"/>
      <c r="OPY13" s="354"/>
      <c r="OPZ13" s="354"/>
      <c r="OQA13" s="354"/>
      <c r="OQB13" s="354"/>
      <c r="OQC13" s="354"/>
      <c r="OQD13" s="354"/>
      <c r="OQE13" s="354"/>
      <c r="OQF13" s="354"/>
      <c r="OQG13" s="354"/>
      <c r="OQH13" s="354"/>
      <c r="OQI13" s="354"/>
      <c r="OQJ13" s="354"/>
      <c r="OQK13" s="354"/>
      <c r="OQL13" s="354"/>
      <c r="OQM13" s="354"/>
      <c r="OQN13" s="354"/>
      <c r="OQO13" s="354"/>
      <c r="OQP13" s="354"/>
      <c r="OQQ13" s="354"/>
      <c r="OQR13" s="354"/>
      <c r="OQS13" s="354"/>
      <c r="OQT13" s="354"/>
      <c r="OQU13" s="354"/>
      <c r="OQV13" s="354"/>
      <c r="OQW13" s="354"/>
      <c r="OQX13" s="354"/>
      <c r="OQY13" s="354"/>
      <c r="OQZ13" s="354"/>
      <c r="ORA13" s="354"/>
      <c r="ORB13" s="354"/>
      <c r="ORC13" s="354"/>
      <c r="ORD13" s="354"/>
      <c r="ORE13" s="354"/>
      <c r="ORF13" s="354"/>
      <c r="ORG13" s="354"/>
      <c r="ORH13" s="354"/>
      <c r="ORI13" s="354"/>
      <c r="ORJ13" s="354"/>
      <c r="ORK13" s="354"/>
      <c r="ORL13" s="354"/>
      <c r="ORM13" s="354"/>
      <c r="ORN13" s="354"/>
      <c r="ORO13" s="354"/>
      <c r="ORP13" s="354"/>
      <c r="ORQ13" s="354"/>
      <c r="ORR13" s="354"/>
      <c r="ORS13" s="354"/>
      <c r="ORT13" s="354"/>
      <c r="ORU13" s="354"/>
      <c r="ORV13" s="354"/>
      <c r="ORW13" s="354"/>
      <c r="ORX13" s="354"/>
      <c r="ORY13" s="354"/>
      <c r="ORZ13" s="354"/>
      <c r="OSA13" s="354"/>
      <c r="OSB13" s="354"/>
      <c r="OSC13" s="354"/>
      <c r="OSD13" s="354"/>
      <c r="OSE13" s="354"/>
      <c r="OSF13" s="354"/>
      <c r="OSG13" s="354"/>
      <c r="OSH13" s="354"/>
      <c r="OSI13" s="354"/>
      <c r="OSJ13" s="354"/>
      <c r="OSK13" s="354"/>
      <c r="OSL13" s="354"/>
      <c r="OSM13" s="354"/>
      <c r="OSN13" s="354"/>
      <c r="OSO13" s="354"/>
      <c r="OSP13" s="354"/>
      <c r="OSQ13" s="354"/>
      <c r="OSR13" s="354"/>
      <c r="OSS13" s="354"/>
      <c r="OST13" s="354"/>
      <c r="OSU13" s="354"/>
      <c r="OSV13" s="354"/>
      <c r="OSW13" s="354"/>
      <c r="OSX13" s="354"/>
      <c r="OSY13" s="354"/>
      <c r="OSZ13" s="354"/>
      <c r="OTA13" s="354"/>
      <c r="OTB13" s="354"/>
      <c r="OTC13" s="354"/>
      <c r="OTD13" s="354"/>
      <c r="OTE13" s="354"/>
      <c r="OTF13" s="354"/>
      <c r="OTG13" s="354"/>
      <c r="OTH13" s="354"/>
      <c r="OTI13" s="354"/>
      <c r="OTJ13" s="354"/>
      <c r="OTK13" s="354"/>
      <c r="OTL13" s="354"/>
      <c r="OTM13" s="354"/>
      <c r="OTN13" s="354"/>
      <c r="OTO13" s="354"/>
      <c r="OTP13" s="354"/>
      <c r="OTQ13" s="354"/>
      <c r="OTR13" s="354"/>
      <c r="OTS13" s="354"/>
      <c r="OTT13" s="354"/>
      <c r="OTU13" s="354"/>
      <c r="OTV13" s="354"/>
      <c r="OTW13" s="354"/>
      <c r="OTX13" s="354"/>
      <c r="OTY13" s="354"/>
      <c r="OTZ13" s="354"/>
      <c r="OUA13" s="354"/>
      <c r="OUB13" s="354"/>
      <c r="OUC13" s="354"/>
      <c r="OUD13" s="354"/>
      <c r="OUE13" s="354"/>
      <c r="OUF13" s="354"/>
      <c r="OUG13" s="354"/>
      <c r="OUH13" s="354"/>
      <c r="OUI13" s="354"/>
      <c r="OUJ13" s="354"/>
      <c r="OUK13" s="354"/>
      <c r="OUL13" s="354"/>
      <c r="OUM13" s="354"/>
      <c r="OUN13" s="354"/>
      <c r="OUO13" s="354"/>
      <c r="OUP13" s="354"/>
      <c r="OUQ13" s="354"/>
      <c r="OUR13" s="354"/>
      <c r="OUS13" s="354"/>
      <c r="OUT13" s="354"/>
      <c r="OUU13" s="354"/>
      <c r="OUV13" s="354"/>
      <c r="OUW13" s="354"/>
      <c r="OUX13" s="354"/>
      <c r="OUY13" s="354"/>
      <c r="OUZ13" s="354"/>
      <c r="OVA13" s="354"/>
      <c r="OVB13" s="354"/>
      <c r="OVC13" s="354"/>
      <c r="OVD13" s="354"/>
      <c r="OVE13" s="354"/>
      <c r="OVF13" s="354"/>
      <c r="OVG13" s="354"/>
      <c r="OVH13" s="354"/>
      <c r="OVI13" s="354"/>
      <c r="OVJ13" s="354"/>
      <c r="OVK13" s="354"/>
      <c r="OVL13" s="354"/>
      <c r="OVM13" s="354"/>
      <c r="OVN13" s="354"/>
      <c r="OVO13" s="354"/>
      <c r="OVP13" s="354"/>
      <c r="OVQ13" s="354"/>
      <c r="OVR13" s="354"/>
      <c r="OVS13" s="354"/>
      <c r="OVT13" s="354"/>
      <c r="OVU13" s="354"/>
      <c r="OVV13" s="354"/>
      <c r="OVW13" s="354"/>
      <c r="OVX13" s="354"/>
      <c r="OVY13" s="354"/>
      <c r="OVZ13" s="354"/>
      <c r="OWA13" s="354"/>
      <c r="OWB13" s="354"/>
      <c r="OWC13" s="354"/>
      <c r="OWD13" s="354"/>
      <c r="OWE13" s="354"/>
      <c r="OWF13" s="354"/>
      <c r="OWG13" s="354"/>
      <c r="OWH13" s="354"/>
      <c r="OWI13" s="354"/>
      <c r="OWJ13" s="354"/>
      <c r="OWK13" s="354"/>
      <c r="OWL13" s="354"/>
      <c r="OWM13" s="354"/>
      <c r="OWN13" s="354"/>
      <c r="OWO13" s="354"/>
      <c r="OWP13" s="354"/>
      <c r="OWQ13" s="354"/>
      <c r="OWR13" s="354"/>
      <c r="OWS13" s="354"/>
      <c r="OWT13" s="354"/>
      <c r="OWU13" s="354"/>
      <c r="OWV13" s="354"/>
      <c r="OWW13" s="354"/>
      <c r="OWX13" s="354"/>
      <c r="OWY13" s="354"/>
      <c r="OWZ13" s="354"/>
      <c r="OXA13" s="354"/>
      <c r="OXB13" s="354"/>
      <c r="OXC13" s="354"/>
      <c r="OXD13" s="354"/>
      <c r="OXE13" s="354"/>
      <c r="OXF13" s="354"/>
      <c r="OXG13" s="354"/>
      <c r="OXH13" s="354"/>
      <c r="OXI13" s="354"/>
      <c r="OXJ13" s="354"/>
      <c r="OXK13" s="354"/>
      <c r="OXL13" s="354"/>
      <c r="OXM13" s="354"/>
      <c r="OXN13" s="354"/>
      <c r="OXO13" s="354"/>
      <c r="OXP13" s="354"/>
      <c r="OXQ13" s="354"/>
      <c r="OXR13" s="354"/>
      <c r="OXS13" s="354"/>
      <c r="OXT13" s="354"/>
      <c r="OXU13" s="354"/>
      <c r="OXV13" s="354"/>
      <c r="OXW13" s="354"/>
      <c r="OXX13" s="354"/>
      <c r="OXY13" s="354"/>
      <c r="OXZ13" s="354"/>
      <c r="OYA13" s="354"/>
      <c r="OYB13" s="354"/>
      <c r="OYC13" s="354"/>
      <c r="OYD13" s="354"/>
      <c r="OYE13" s="354"/>
      <c r="OYF13" s="354"/>
      <c r="OYG13" s="354"/>
      <c r="OYH13" s="354"/>
      <c r="OYI13" s="354"/>
      <c r="OYJ13" s="354"/>
      <c r="OYK13" s="354"/>
      <c r="OYL13" s="354"/>
      <c r="OYM13" s="354"/>
      <c r="OYN13" s="354"/>
      <c r="OYO13" s="354"/>
      <c r="OYP13" s="354"/>
      <c r="OYQ13" s="354"/>
      <c r="OYR13" s="354"/>
      <c r="OYS13" s="354"/>
      <c r="OYT13" s="354"/>
      <c r="OYU13" s="354"/>
      <c r="OYV13" s="354"/>
      <c r="OYW13" s="354"/>
      <c r="OYX13" s="354"/>
      <c r="OYY13" s="354"/>
      <c r="OYZ13" s="354"/>
      <c r="OZA13" s="354"/>
      <c r="OZB13" s="354"/>
      <c r="OZC13" s="354"/>
      <c r="OZD13" s="354"/>
      <c r="OZE13" s="354"/>
      <c r="OZF13" s="354"/>
      <c r="OZG13" s="354"/>
      <c r="OZH13" s="354"/>
      <c r="OZI13" s="354"/>
      <c r="OZJ13" s="354"/>
      <c r="OZK13" s="354"/>
      <c r="OZL13" s="354"/>
      <c r="OZM13" s="354"/>
      <c r="OZN13" s="354"/>
      <c r="OZO13" s="354"/>
      <c r="OZP13" s="354"/>
      <c r="OZQ13" s="354"/>
      <c r="OZR13" s="354"/>
      <c r="OZS13" s="354"/>
      <c r="OZT13" s="354"/>
      <c r="OZU13" s="354"/>
      <c r="OZV13" s="354"/>
      <c r="OZW13" s="354"/>
      <c r="OZX13" s="354"/>
      <c r="OZY13" s="354"/>
      <c r="OZZ13" s="354"/>
      <c r="PAA13" s="354"/>
      <c r="PAB13" s="354"/>
      <c r="PAC13" s="354"/>
      <c r="PAD13" s="354"/>
      <c r="PAE13" s="354"/>
      <c r="PAF13" s="354"/>
      <c r="PAG13" s="354"/>
      <c r="PAH13" s="354"/>
      <c r="PAI13" s="354"/>
      <c r="PAJ13" s="354"/>
      <c r="PAK13" s="354"/>
      <c r="PAL13" s="354"/>
      <c r="PAM13" s="354"/>
      <c r="PAN13" s="354"/>
      <c r="PAO13" s="354"/>
      <c r="PAP13" s="354"/>
      <c r="PAQ13" s="354"/>
      <c r="PAR13" s="354"/>
      <c r="PAS13" s="354"/>
      <c r="PAT13" s="354"/>
      <c r="PAU13" s="354"/>
      <c r="PAV13" s="354"/>
      <c r="PAW13" s="354"/>
      <c r="PAX13" s="354"/>
      <c r="PAY13" s="354"/>
      <c r="PAZ13" s="354"/>
      <c r="PBA13" s="354"/>
      <c r="PBB13" s="354"/>
      <c r="PBC13" s="354"/>
      <c r="PBD13" s="354"/>
      <c r="PBE13" s="354"/>
      <c r="PBF13" s="354"/>
      <c r="PBG13" s="354"/>
      <c r="PBH13" s="354"/>
      <c r="PBI13" s="354"/>
      <c r="PBJ13" s="354"/>
      <c r="PBK13" s="354"/>
      <c r="PBL13" s="354"/>
      <c r="PBM13" s="354"/>
      <c r="PBN13" s="354"/>
      <c r="PBO13" s="354"/>
      <c r="PBP13" s="354"/>
      <c r="PBQ13" s="354"/>
      <c r="PBR13" s="354"/>
      <c r="PBS13" s="354"/>
      <c r="PBT13" s="354"/>
      <c r="PBU13" s="354"/>
      <c r="PBV13" s="354"/>
      <c r="PBW13" s="354"/>
      <c r="PBX13" s="354"/>
      <c r="PBY13" s="354"/>
      <c r="PBZ13" s="354"/>
      <c r="PCA13" s="354"/>
      <c r="PCB13" s="354"/>
      <c r="PCC13" s="354"/>
      <c r="PCD13" s="354"/>
      <c r="PCE13" s="354"/>
      <c r="PCF13" s="354"/>
      <c r="PCG13" s="354"/>
      <c r="PCH13" s="354"/>
      <c r="PCI13" s="354"/>
      <c r="PCJ13" s="354"/>
      <c r="PCK13" s="354"/>
      <c r="PCL13" s="354"/>
      <c r="PCM13" s="354"/>
      <c r="PCN13" s="354"/>
      <c r="PCO13" s="354"/>
      <c r="PCP13" s="354"/>
      <c r="PCQ13" s="354"/>
      <c r="PCR13" s="354"/>
      <c r="PCS13" s="354"/>
      <c r="PCT13" s="354"/>
      <c r="PCU13" s="354"/>
      <c r="PCV13" s="354"/>
      <c r="PCW13" s="354"/>
      <c r="PCX13" s="354"/>
      <c r="PCY13" s="354"/>
      <c r="PCZ13" s="354"/>
      <c r="PDA13" s="354"/>
      <c r="PDB13" s="354"/>
      <c r="PDC13" s="354"/>
      <c r="PDD13" s="354"/>
      <c r="PDE13" s="354"/>
      <c r="PDF13" s="354"/>
      <c r="PDG13" s="354"/>
      <c r="PDH13" s="354"/>
      <c r="PDI13" s="354"/>
      <c r="PDJ13" s="354"/>
      <c r="PDK13" s="354"/>
      <c r="PDL13" s="354"/>
      <c r="PDM13" s="354"/>
      <c r="PDN13" s="354"/>
      <c r="PDO13" s="354"/>
      <c r="PDP13" s="354"/>
      <c r="PDQ13" s="354"/>
      <c r="PDR13" s="354"/>
      <c r="PDS13" s="354"/>
      <c r="PDT13" s="354"/>
      <c r="PDU13" s="354"/>
      <c r="PDV13" s="354"/>
      <c r="PDW13" s="354"/>
      <c r="PDX13" s="354"/>
      <c r="PDY13" s="354"/>
      <c r="PDZ13" s="354"/>
      <c r="PEA13" s="354"/>
      <c r="PEB13" s="354"/>
      <c r="PEC13" s="354"/>
      <c r="PED13" s="354"/>
      <c r="PEE13" s="354"/>
      <c r="PEF13" s="354"/>
      <c r="PEG13" s="354"/>
      <c r="PEH13" s="354"/>
      <c r="PEI13" s="354"/>
      <c r="PEJ13" s="354"/>
      <c r="PEK13" s="354"/>
      <c r="PEL13" s="354"/>
      <c r="PEM13" s="354"/>
      <c r="PEN13" s="354"/>
      <c r="PEO13" s="354"/>
      <c r="PEP13" s="354"/>
      <c r="PEQ13" s="354"/>
      <c r="PER13" s="354"/>
      <c r="PES13" s="354"/>
      <c r="PET13" s="354"/>
      <c r="PEU13" s="354"/>
      <c r="PEV13" s="354"/>
      <c r="PEW13" s="354"/>
      <c r="PEX13" s="354"/>
      <c r="PEY13" s="354"/>
      <c r="PEZ13" s="354"/>
      <c r="PFA13" s="354"/>
      <c r="PFB13" s="354"/>
      <c r="PFC13" s="354"/>
      <c r="PFD13" s="354"/>
      <c r="PFE13" s="354"/>
      <c r="PFF13" s="354"/>
      <c r="PFG13" s="354"/>
      <c r="PFH13" s="354"/>
      <c r="PFI13" s="354"/>
      <c r="PFJ13" s="354"/>
      <c r="PFK13" s="354"/>
      <c r="PFL13" s="354"/>
      <c r="PFM13" s="354"/>
      <c r="PFN13" s="354"/>
      <c r="PFO13" s="354"/>
      <c r="PFP13" s="354"/>
      <c r="PFQ13" s="354"/>
      <c r="PFR13" s="354"/>
      <c r="PFS13" s="354"/>
      <c r="PFT13" s="354"/>
      <c r="PFU13" s="354"/>
      <c r="PFV13" s="354"/>
      <c r="PFW13" s="354"/>
      <c r="PFX13" s="354"/>
      <c r="PFY13" s="354"/>
      <c r="PFZ13" s="354"/>
      <c r="PGA13" s="354"/>
      <c r="PGB13" s="354"/>
      <c r="PGC13" s="354"/>
      <c r="PGD13" s="354"/>
      <c r="PGE13" s="354"/>
      <c r="PGF13" s="354"/>
      <c r="PGG13" s="354"/>
      <c r="PGH13" s="354"/>
      <c r="PGI13" s="354"/>
      <c r="PGJ13" s="354"/>
      <c r="PGK13" s="354"/>
      <c r="PGL13" s="354"/>
      <c r="PGM13" s="354"/>
      <c r="PGN13" s="354"/>
      <c r="PGO13" s="354"/>
      <c r="PGP13" s="354"/>
      <c r="PGQ13" s="354"/>
      <c r="PGR13" s="354"/>
      <c r="PGS13" s="354"/>
      <c r="PGT13" s="354"/>
      <c r="PGU13" s="354"/>
      <c r="PGV13" s="354"/>
      <c r="PGW13" s="354"/>
      <c r="PGX13" s="354"/>
      <c r="PGY13" s="354"/>
      <c r="PGZ13" s="354"/>
      <c r="PHA13" s="354"/>
      <c r="PHB13" s="354"/>
      <c r="PHC13" s="354"/>
      <c r="PHD13" s="354"/>
      <c r="PHE13" s="354"/>
      <c r="PHF13" s="354"/>
      <c r="PHG13" s="354"/>
      <c r="PHH13" s="354"/>
      <c r="PHI13" s="354"/>
      <c r="PHJ13" s="354"/>
      <c r="PHK13" s="354"/>
      <c r="PHL13" s="354"/>
      <c r="PHM13" s="354"/>
      <c r="PHN13" s="354"/>
      <c r="PHO13" s="354"/>
      <c r="PHP13" s="354"/>
      <c r="PHQ13" s="354"/>
      <c r="PHR13" s="354"/>
      <c r="PHS13" s="354"/>
      <c r="PHT13" s="354"/>
      <c r="PHU13" s="354"/>
      <c r="PHV13" s="354"/>
      <c r="PHW13" s="354"/>
      <c r="PHX13" s="354"/>
      <c r="PHY13" s="354"/>
      <c r="PHZ13" s="354"/>
      <c r="PIA13" s="354"/>
      <c r="PIB13" s="354"/>
      <c r="PIC13" s="354"/>
      <c r="PID13" s="354"/>
      <c r="PIE13" s="354"/>
      <c r="PIF13" s="354"/>
      <c r="PIG13" s="354"/>
      <c r="PIH13" s="354"/>
      <c r="PII13" s="354"/>
      <c r="PIJ13" s="354"/>
      <c r="PIK13" s="354"/>
      <c r="PIL13" s="354"/>
      <c r="PIM13" s="354"/>
      <c r="PIN13" s="354"/>
      <c r="PIO13" s="354"/>
      <c r="PIP13" s="354"/>
      <c r="PIQ13" s="354"/>
      <c r="PIR13" s="354"/>
      <c r="PIS13" s="354"/>
      <c r="PIT13" s="354"/>
      <c r="PIU13" s="354"/>
      <c r="PIV13" s="354"/>
      <c r="PIW13" s="354"/>
      <c r="PIX13" s="354"/>
      <c r="PIY13" s="354"/>
      <c r="PIZ13" s="354"/>
      <c r="PJA13" s="354"/>
      <c r="PJB13" s="354"/>
      <c r="PJC13" s="354"/>
      <c r="PJD13" s="354"/>
      <c r="PJE13" s="354"/>
      <c r="PJF13" s="354"/>
      <c r="PJG13" s="354"/>
      <c r="PJH13" s="354"/>
      <c r="PJI13" s="354"/>
      <c r="PJJ13" s="354"/>
      <c r="PJK13" s="354"/>
      <c r="PJL13" s="354"/>
      <c r="PJM13" s="354"/>
      <c r="PJN13" s="354"/>
      <c r="PJO13" s="354"/>
      <c r="PJP13" s="354"/>
      <c r="PJQ13" s="354"/>
      <c r="PJR13" s="354"/>
      <c r="PJS13" s="354"/>
      <c r="PJT13" s="354"/>
      <c r="PJU13" s="354"/>
      <c r="PJV13" s="354"/>
      <c r="PJW13" s="354"/>
      <c r="PJX13" s="354"/>
      <c r="PJY13" s="354"/>
      <c r="PJZ13" s="354"/>
      <c r="PKA13" s="354"/>
      <c r="PKB13" s="354"/>
      <c r="PKC13" s="354"/>
      <c r="PKD13" s="354"/>
      <c r="PKE13" s="354"/>
      <c r="PKF13" s="354"/>
      <c r="PKG13" s="354"/>
      <c r="PKH13" s="354"/>
      <c r="PKI13" s="354"/>
      <c r="PKJ13" s="354"/>
      <c r="PKK13" s="354"/>
      <c r="PKL13" s="354"/>
      <c r="PKM13" s="354"/>
      <c r="PKN13" s="354"/>
      <c r="PKO13" s="354"/>
      <c r="PKP13" s="354"/>
      <c r="PKQ13" s="354"/>
      <c r="PKR13" s="354"/>
      <c r="PKS13" s="354"/>
      <c r="PKT13" s="354"/>
      <c r="PKU13" s="354"/>
      <c r="PKV13" s="354"/>
      <c r="PKW13" s="354"/>
      <c r="PKX13" s="354"/>
      <c r="PKY13" s="354"/>
      <c r="PKZ13" s="354"/>
      <c r="PLA13" s="354"/>
      <c r="PLB13" s="354"/>
      <c r="PLC13" s="354"/>
      <c r="PLD13" s="354"/>
      <c r="PLE13" s="354"/>
      <c r="PLF13" s="354"/>
      <c r="PLG13" s="354"/>
      <c r="PLH13" s="354"/>
      <c r="PLI13" s="354"/>
      <c r="PLJ13" s="354"/>
      <c r="PLK13" s="354"/>
      <c r="PLL13" s="354"/>
      <c r="PLM13" s="354"/>
      <c r="PLN13" s="354"/>
      <c r="PLO13" s="354"/>
      <c r="PLP13" s="354"/>
      <c r="PLQ13" s="354"/>
      <c r="PLR13" s="354"/>
      <c r="PLS13" s="354"/>
      <c r="PLT13" s="354"/>
      <c r="PLU13" s="354"/>
      <c r="PLV13" s="354"/>
      <c r="PLW13" s="354"/>
      <c r="PLX13" s="354"/>
      <c r="PLY13" s="354"/>
      <c r="PLZ13" s="354"/>
      <c r="PMA13" s="354"/>
      <c r="PMB13" s="354"/>
      <c r="PMC13" s="354"/>
      <c r="PMD13" s="354"/>
      <c r="PME13" s="354"/>
      <c r="PMF13" s="354"/>
      <c r="PMG13" s="354"/>
      <c r="PMH13" s="354"/>
      <c r="PMI13" s="354"/>
      <c r="PMJ13" s="354"/>
      <c r="PMK13" s="354"/>
      <c r="PML13" s="354"/>
      <c r="PMM13" s="354"/>
      <c r="PMN13" s="354"/>
      <c r="PMO13" s="354"/>
      <c r="PMP13" s="354"/>
      <c r="PMQ13" s="354"/>
      <c r="PMR13" s="354"/>
      <c r="PMS13" s="354"/>
      <c r="PMT13" s="354"/>
      <c r="PMU13" s="354"/>
      <c r="PMV13" s="354"/>
      <c r="PMW13" s="354"/>
      <c r="PMX13" s="354"/>
      <c r="PMY13" s="354"/>
      <c r="PMZ13" s="354"/>
      <c r="PNA13" s="354"/>
      <c r="PNB13" s="354"/>
      <c r="PNC13" s="354"/>
      <c r="PND13" s="354"/>
      <c r="PNE13" s="354"/>
      <c r="PNF13" s="354"/>
      <c r="PNG13" s="354"/>
      <c r="PNH13" s="354"/>
      <c r="PNI13" s="354"/>
      <c r="PNJ13" s="354"/>
      <c r="PNK13" s="354"/>
      <c r="PNL13" s="354"/>
      <c r="PNM13" s="354"/>
      <c r="PNN13" s="354"/>
      <c r="PNO13" s="354"/>
      <c r="PNP13" s="354"/>
      <c r="PNQ13" s="354"/>
      <c r="PNR13" s="354"/>
      <c r="PNS13" s="354"/>
      <c r="PNT13" s="354"/>
      <c r="PNU13" s="354"/>
      <c r="PNV13" s="354"/>
      <c r="PNW13" s="354"/>
      <c r="PNX13" s="354"/>
      <c r="PNY13" s="354"/>
      <c r="PNZ13" s="354"/>
      <c r="POA13" s="354"/>
      <c r="POB13" s="354"/>
      <c r="POC13" s="354"/>
      <c r="POD13" s="354"/>
      <c r="POE13" s="354"/>
      <c r="POF13" s="354"/>
      <c r="POG13" s="354"/>
      <c r="POH13" s="354"/>
      <c r="POI13" s="354"/>
      <c r="POJ13" s="354"/>
      <c r="POK13" s="354"/>
      <c r="POL13" s="354"/>
      <c r="POM13" s="354"/>
      <c r="PON13" s="354"/>
      <c r="POO13" s="354"/>
      <c r="POP13" s="354"/>
      <c r="POQ13" s="354"/>
      <c r="POR13" s="354"/>
      <c r="POS13" s="354"/>
      <c r="POT13" s="354"/>
      <c r="POU13" s="354"/>
      <c r="POV13" s="354"/>
      <c r="POW13" s="354"/>
      <c r="POX13" s="354"/>
      <c r="POY13" s="354"/>
      <c r="POZ13" s="354"/>
      <c r="PPA13" s="354"/>
      <c r="PPB13" s="354"/>
      <c r="PPC13" s="354"/>
      <c r="PPD13" s="354"/>
      <c r="PPE13" s="354"/>
      <c r="PPF13" s="354"/>
      <c r="PPG13" s="354"/>
      <c r="PPH13" s="354"/>
      <c r="PPI13" s="354"/>
      <c r="PPJ13" s="354"/>
      <c r="PPK13" s="354"/>
      <c r="PPL13" s="354"/>
      <c r="PPM13" s="354"/>
      <c r="PPN13" s="354"/>
      <c r="PPO13" s="354"/>
      <c r="PPP13" s="354"/>
      <c r="PPQ13" s="354"/>
      <c r="PPR13" s="354"/>
      <c r="PPS13" s="354"/>
      <c r="PPT13" s="354"/>
      <c r="PPU13" s="354"/>
      <c r="PPV13" s="354"/>
      <c r="PPW13" s="354"/>
      <c r="PPX13" s="354"/>
      <c r="PPY13" s="354"/>
      <c r="PPZ13" s="354"/>
      <c r="PQA13" s="354"/>
      <c r="PQB13" s="354"/>
      <c r="PQC13" s="354"/>
      <c r="PQD13" s="354"/>
      <c r="PQE13" s="354"/>
      <c r="PQF13" s="354"/>
      <c r="PQG13" s="354"/>
      <c r="PQH13" s="354"/>
      <c r="PQI13" s="354"/>
      <c r="PQJ13" s="354"/>
      <c r="PQK13" s="354"/>
      <c r="PQL13" s="354"/>
      <c r="PQM13" s="354"/>
      <c r="PQN13" s="354"/>
      <c r="PQO13" s="354"/>
      <c r="PQP13" s="354"/>
      <c r="PQQ13" s="354"/>
      <c r="PQR13" s="354"/>
      <c r="PQS13" s="354"/>
      <c r="PQT13" s="354"/>
      <c r="PQU13" s="354"/>
      <c r="PQV13" s="354"/>
      <c r="PQW13" s="354"/>
      <c r="PQX13" s="354"/>
      <c r="PQY13" s="354"/>
      <c r="PQZ13" s="354"/>
      <c r="PRA13" s="354"/>
      <c r="PRB13" s="354"/>
      <c r="PRC13" s="354"/>
      <c r="PRD13" s="354"/>
      <c r="PRE13" s="354"/>
      <c r="PRF13" s="354"/>
      <c r="PRG13" s="354"/>
      <c r="PRH13" s="354"/>
      <c r="PRI13" s="354"/>
      <c r="PRJ13" s="354"/>
      <c r="PRK13" s="354"/>
      <c r="PRL13" s="354"/>
      <c r="PRM13" s="354"/>
      <c r="PRN13" s="354"/>
      <c r="PRO13" s="354"/>
      <c r="PRP13" s="354"/>
      <c r="PRQ13" s="354"/>
      <c r="PRR13" s="354"/>
      <c r="PRS13" s="354"/>
      <c r="PRT13" s="354"/>
      <c r="PRU13" s="354"/>
      <c r="PRV13" s="354"/>
      <c r="PRW13" s="354"/>
      <c r="PRX13" s="354"/>
      <c r="PRY13" s="354"/>
      <c r="PRZ13" s="354"/>
      <c r="PSA13" s="354"/>
      <c r="PSB13" s="354"/>
      <c r="PSC13" s="354"/>
      <c r="PSD13" s="354"/>
      <c r="PSE13" s="354"/>
      <c r="PSF13" s="354"/>
      <c r="PSG13" s="354"/>
      <c r="PSH13" s="354"/>
      <c r="PSI13" s="354"/>
      <c r="PSJ13" s="354"/>
      <c r="PSK13" s="354"/>
      <c r="PSL13" s="354"/>
      <c r="PSM13" s="354"/>
      <c r="PSN13" s="354"/>
      <c r="PSO13" s="354"/>
      <c r="PSP13" s="354"/>
      <c r="PSQ13" s="354"/>
      <c r="PSR13" s="354"/>
      <c r="PSS13" s="354"/>
      <c r="PST13" s="354"/>
      <c r="PSU13" s="354"/>
      <c r="PSV13" s="354"/>
      <c r="PSW13" s="354"/>
      <c r="PSX13" s="354"/>
      <c r="PSY13" s="354"/>
      <c r="PSZ13" s="354"/>
      <c r="PTA13" s="354"/>
      <c r="PTB13" s="354"/>
      <c r="PTC13" s="354"/>
      <c r="PTD13" s="354"/>
      <c r="PTE13" s="354"/>
      <c r="PTF13" s="354"/>
      <c r="PTG13" s="354"/>
      <c r="PTH13" s="354"/>
      <c r="PTI13" s="354"/>
      <c r="PTJ13" s="354"/>
      <c r="PTK13" s="354"/>
      <c r="PTL13" s="354"/>
      <c r="PTM13" s="354"/>
      <c r="PTN13" s="354"/>
      <c r="PTO13" s="354"/>
      <c r="PTP13" s="354"/>
      <c r="PTQ13" s="354"/>
      <c r="PTR13" s="354"/>
      <c r="PTS13" s="354"/>
      <c r="PTT13" s="354"/>
      <c r="PTU13" s="354"/>
      <c r="PTV13" s="354"/>
      <c r="PTW13" s="354"/>
      <c r="PTX13" s="354"/>
      <c r="PTY13" s="354"/>
      <c r="PTZ13" s="354"/>
      <c r="PUA13" s="354"/>
      <c r="PUB13" s="354"/>
      <c r="PUC13" s="354"/>
      <c r="PUD13" s="354"/>
      <c r="PUE13" s="354"/>
      <c r="PUF13" s="354"/>
      <c r="PUG13" s="354"/>
      <c r="PUH13" s="354"/>
      <c r="PUI13" s="354"/>
      <c r="PUJ13" s="354"/>
      <c r="PUK13" s="354"/>
      <c r="PUL13" s="354"/>
      <c r="PUM13" s="354"/>
      <c r="PUN13" s="354"/>
      <c r="PUO13" s="354"/>
      <c r="PUP13" s="354"/>
      <c r="PUQ13" s="354"/>
      <c r="PUR13" s="354"/>
      <c r="PUS13" s="354"/>
      <c r="PUT13" s="354"/>
      <c r="PUU13" s="354"/>
      <c r="PUV13" s="354"/>
      <c r="PUW13" s="354"/>
      <c r="PUX13" s="354"/>
      <c r="PUY13" s="354"/>
      <c r="PUZ13" s="354"/>
      <c r="PVA13" s="354"/>
      <c r="PVB13" s="354"/>
      <c r="PVC13" s="354"/>
      <c r="PVD13" s="354"/>
      <c r="PVE13" s="354"/>
      <c r="PVF13" s="354"/>
      <c r="PVG13" s="354"/>
      <c r="PVH13" s="354"/>
      <c r="PVI13" s="354"/>
      <c r="PVJ13" s="354"/>
      <c r="PVK13" s="354"/>
      <c r="PVL13" s="354"/>
      <c r="PVM13" s="354"/>
      <c r="PVN13" s="354"/>
      <c r="PVO13" s="354"/>
      <c r="PVP13" s="354"/>
      <c r="PVQ13" s="354"/>
      <c r="PVR13" s="354"/>
      <c r="PVS13" s="354"/>
      <c r="PVT13" s="354"/>
      <c r="PVU13" s="354"/>
      <c r="PVV13" s="354"/>
      <c r="PVW13" s="354"/>
      <c r="PVX13" s="354"/>
      <c r="PVY13" s="354"/>
      <c r="PVZ13" s="354"/>
      <c r="PWA13" s="354"/>
      <c r="PWB13" s="354"/>
      <c r="PWC13" s="354"/>
      <c r="PWD13" s="354"/>
      <c r="PWE13" s="354"/>
      <c r="PWF13" s="354"/>
      <c r="PWG13" s="354"/>
      <c r="PWH13" s="354"/>
      <c r="PWI13" s="354"/>
      <c r="PWJ13" s="354"/>
      <c r="PWK13" s="354"/>
      <c r="PWL13" s="354"/>
      <c r="PWM13" s="354"/>
      <c r="PWN13" s="354"/>
      <c r="PWO13" s="354"/>
      <c r="PWP13" s="354"/>
      <c r="PWQ13" s="354"/>
      <c r="PWR13" s="354"/>
      <c r="PWS13" s="354"/>
      <c r="PWT13" s="354"/>
      <c r="PWU13" s="354"/>
      <c r="PWV13" s="354"/>
      <c r="PWW13" s="354"/>
      <c r="PWX13" s="354"/>
      <c r="PWY13" s="354"/>
      <c r="PWZ13" s="354"/>
      <c r="PXA13" s="354"/>
      <c r="PXB13" s="354"/>
      <c r="PXC13" s="354"/>
      <c r="PXD13" s="354"/>
      <c r="PXE13" s="354"/>
      <c r="PXF13" s="354"/>
      <c r="PXG13" s="354"/>
      <c r="PXH13" s="354"/>
      <c r="PXI13" s="354"/>
      <c r="PXJ13" s="354"/>
      <c r="PXK13" s="354"/>
      <c r="PXL13" s="354"/>
      <c r="PXM13" s="354"/>
      <c r="PXN13" s="354"/>
      <c r="PXO13" s="354"/>
      <c r="PXP13" s="354"/>
      <c r="PXQ13" s="354"/>
      <c r="PXR13" s="354"/>
      <c r="PXS13" s="354"/>
      <c r="PXT13" s="354"/>
      <c r="PXU13" s="354"/>
      <c r="PXV13" s="354"/>
      <c r="PXW13" s="354"/>
      <c r="PXX13" s="354"/>
      <c r="PXY13" s="354"/>
      <c r="PXZ13" s="354"/>
      <c r="PYA13" s="354"/>
      <c r="PYB13" s="354"/>
      <c r="PYC13" s="354"/>
      <c r="PYD13" s="354"/>
      <c r="PYE13" s="354"/>
      <c r="PYF13" s="354"/>
      <c r="PYG13" s="354"/>
      <c r="PYH13" s="354"/>
      <c r="PYI13" s="354"/>
      <c r="PYJ13" s="354"/>
      <c r="PYK13" s="354"/>
      <c r="PYL13" s="354"/>
      <c r="PYM13" s="354"/>
      <c r="PYN13" s="354"/>
      <c r="PYO13" s="354"/>
      <c r="PYP13" s="354"/>
      <c r="PYQ13" s="354"/>
      <c r="PYR13" s="354"/>
      <c r="PYS13" s="354"/>
      <c r="PYT13" s="354"/>
      <c r="PYU13" s="354"/>
      <c r="PYV13" s="354"/>
      <c r="PYW13" s="354"/>
      <c r="PYX13" s="354"/>
      <c r="PYY13" s="354"/>
      <c r="PYZ13" s="354"/>
      <c r="PZA13" s="354"/>
      <c r="PZB13" s="354"/>
      <c r="PZC13" s="354"/>
      <c r="PZD13" s="354"/>
      <c r="PZE13" s="354"/>
      <c r="PZF13" s="354"/>
      <c r="PZG13" s="354"/>
      <c r="PZH13" s="354"/>
      <c r="PZI13" s="354"/>
      <c r="PZJ13" s="354"/>
      <c r="PZK13" s="354"/>
      <c r="PZL13" s="354"/>
      <c r="PZM13" s="354"/>
      <c r="PZN13" s="354"/>
      <c r="PZO13" s="354"/>
      <c r="PZP13" s="354"/>
      <c r="PZQ13" s="354"/>
      <c r="PZR13" s="354"/>
      <c r="PZS13" s="354"/>
      <c r="PZT13" s="354"/>
      <c r="PZU13" s="354"/>
      <c r="PZV13" s="354"/>
      <c r="PZW13" s="354"/>
      <c r="PZX13" s="354"/>
      <c r="PZY13" s="354"/>
      <c r="PZZ13" s="354"/>
      <c r="QAA13" s="354"/>
      <c r="QAB13" s="354"/>
      <c r="QAC13" s="354"/>
      <c r="QAD13" s="354"/>
      <c r="QAE13" s="354"/>
      <c r="QAF13" s="354"/>
      <c r="QAG13" s="354"/>
      <c r="QAH13" s="354"/>
      <c r="QAI13" s="354"/>
      <c r="QAJ13" s="354"/>
      <c r="QAK13" s="354"/>
      <c r="QAL13" s="354"/>
      <c r="QAM13" s="354"/>
      <c r="QAN13" s="354"/>
      <c r="QAO13" s="354"/>
      <c r="QAP13" s="354"/>
      <c r="QAQ13" s="354"/>
      <c r="QAR13" s="354"/>
      <c r="QAS13" s="354"/>
      <c r="QAT13" s="354"/>
      <c r="QAU13" s="354"/>
      <c r="QAV13" s="354"/>
      <c r="QAW13" s="354"/>
      <c r="QAX13" s="354"/>
      <c r="QAY13" s="354"/>
      <c r="QAZ13" s="354"/>
      <c r="QBA13" s="354"/>
      <c r="QBB13" s="354"/>
      <c r="QBC13" s="354"/>
      <c r="QBD13" s="354"/>
      <c r="QBE13" s="354"/>
      <c r="QBF13" s="354"/>
      <c r="QBG13" s="354"/>
      <c r="QBH13" s="354"/>
      <c r="QBI13" s="354"/>
      <c r="QBJ13" s="354"/>
      <c r="QBK13" s="354"/>
      <c r="QBL13" s="354"/>
      <c r="QBM13" s="354"/>
      <c r="QBN13" s="354"/>
      <c r="QBO13" s="354"/>
      <c r="QBP13" s="354"/>
      <c r="QBQ13" s="354"/>
      <c r="QBR13" s="354"/>
      <c r="QBS13" s="354"/>
      <c r="QBT13" s="354"/>
      <c r="QBU13" s="354"/>
      <c r="QBV13" s="354"/>
      <c r="QBW13" s="354"/>
      <c r="QBX13" s="354"/>
      <c r="QBY13" s="354"/>
      <c r="QBZ13" s="354"/>
      <c r="QCA13" s="354"/>
      <c r="QCB13" s="354"/>
      <c r="QCC13" s="354"/>
      <c r="QCD13" s="354"/>
      <c r="QCE13" s="354"/>
      <c r="QCF13" s="354"/>
      <c r="QCG13" s="354"/>
      <c r="QCH13" s="354"/>
      <c r="QCI13" s="354"/>
      <c r="QCJ13" s="354"/>
      <c r="QCK13" s="354"/>
      <c r="QCL13" s="354"/>
      <c r="QCM13" s="354"/>
      <c r="QCN13" s="354"/>
      <c r="QCO13" s="354"/>
      <c r="QCP13" s="354"/>
      <c r="QCQ13" s="354"/>
      <c r="QCR13" s="354"/>
      <c r="QCS13" s="354"/>
      <c r="QCT13" s="354"/>
      <c r="QCU13" s="354"/>
      <c r="QCV13" s="354"/>
      <c r="QCW13" s="354"/>
      <c r="QCX13" s="354"/>
      <c r="QCY13" s="354"/>
      <c r="QCZ13" s="354"/>
      <c r="QDA13" s="354"/>
      <c r="QDB13" s="354"/>
      <c r="QDC13" s="354"/>
      <c r="QDD13" s="354"/>
      <c r="QDE13" s="354"/>
      <c r="QDF13" s="354"/>
      <c r="QDG13" s="354"/>
      <c r="QDH13" s="354"/>
      <c r="QDI13" s="354"/>
      <c r="QDJ13" s="354"/>
      <c r="QDK13" s="354"/>
      <c r="QDL13" s="354"/>
      <c r="QDM13" s="354"/>
      <c r="QDN13" s="354"/>
      <c r="QDO13" s="354"/>
      <c r="QDP13" s="354"/>
      <c r="QDQ13" s="354"/>
      <c r="QDR13" s="354"/>
      <c r="QDS13" s="354"/>
      <c r="QDT13" s="354"/>
      <c r="QDU13" s="354"/>
      <c r="QDV13" s="354"/>
      <c r="QDW13" s="354"/>
      <c r="QDX13" s="354"/>
      <c r="QDY13" s="354"/>
      <c r="QDZ13" s="354"/>
      <c r="QEA13" s="354"/>
      <c r="QEB13" s="354"/>
      <c r="QEC13" s="354"/>
      <c r="QED13" s="354"/>
      <c r="QEE13" s="354"/>
      <c r="QEF13" s="354"/>
      <c r="QEG13" s="354"/>
      <c r="QEH13" s="354"/>
      <c r="QEI13" s="354"/>
      <c r="QEJ13" s="354"/>
      <c r="QEK13" s="354"/>
      <c r="QEL13" s="354"/>
      <c r="QEM13" s="354"/>
      <c r="QEN13" s="354"/>
      <c r="QEO13" s="354"/>
      <c r="QEP13" s="354"/>
      <c r="QEQ13" s="354"/>
      <c r="QER13" s="354"/>
      <c r="QES13" s="354"/>
      <c r="QET13" s="354"/>
      <c r="QEU13" s="354"/>
      <c r="QEV13" s="354"/>
      <c r="QEW13" s="354"/>
      <c r="QEX13" s="354"/>
      <c r="QEY13" s="354"/>
      <c r="QEZ13" s="354"/>
      <c r="QFA13" s="354"/>
      <c r="QFB13" s="354"/>
      <c r="QFC13" s="354"/>
      <c r="QFD13" s="354"/>
      <c r="QFE13" s="354"/>
      <c r="QFF13" s="354"/>
      <c r="QFG13" s="354"/>
      <c r="QFH13" s="354"/>
      <c r="QFI13" s="354"/>
      <c r="QFJ13" s="354"/>
      <c r="QFK13" s="354"/>
      <c r="QFL13" s="354"/>
      <c r="QFM13" s="354"/>
      <c r="QFN13" s="354"/>
      <c r="QFO13" s="354"/>
      <c r="QFP13" s="354"/>
      <c r="QFQ13" s="354"/>
      <c r="QFR13" s="354"/>
      <c r="QFS13" s="354"/>
      <c r="QFT13" s="354"/>
      <c r="QFU13" s="354"/>
      <c r="QFV13" s="354"/>
      <c r="QFW13" s="354"/>
      <c r="QFX13" s="354"/>
      <c r="QFY13" s="354"/>
      <c r="QFZ13" s="354"/>
      <c r="QGA13" s="354"/>
      <c r="QGB13" s="354"/>
      <c r="QGC13" s="354"/>
      <c r="QGD13" s="354"/>
      <c r="QGE13" s="354"/>
      <c r="QGF13" s="354"/>
      <c r="QGG13" s="354"/>
      <c r="QGH13" s="354"/>
      <c r="QGI13" s="354"/>
      <c r="QGJ13" s="354"/>
      <c r="QGK13" s="354"/>
      <c r="QGL13" s="354"/>
      <c r="QGM13" s="354"/>
      <c r="QGN13" s="354"/>
      <c r="QGO13" s="354"/>
      <c r="QGP13" s="354"/>
      <c r="QGQ13" s="354"/>
      <c r="QGR13" s="354"/>
      <c r="QGS13" s="354"/>
      <c r="QGT13" s="354"/>
      <c r="QGU13" s="354"/>
      <c r="QGV13" s="354"/>
      <c r="QGW13" s="354"/>
      <c r="QGX13" s="354"/>
      <c r="QGY13" s="354"/>
      <c r="QGZ13" s="354"/>
      <c r="QHA13" s="354"/>
      <c r="QHB13" s="354"/>
      <c r="QHC13" s="354"/>
      <c r="QHD13" s="354"/>
      <c r="QHE13" s="354"/>
      <c r="QHF13" s="354"/>
      <c r="QHG13" s="354"/>
      <c r="QHH13" s="354"/>
      <c r="QHI13" s="354"/>
      <c r="QHJ13" s="354"/>
      <c r="QHK13" s="354"/>
      <c r="QHL13" s="354"/>
      <c r="QHM13" s="354"/>
      <c r="QHN13" s="354"/>
      <c r="QHO13" s="354"/>
      <c r="QHP13" s="354"/>
      <c r="QHQ13" s="354"/>
      <c r="QHR13" s="354"/>
      <c r="QHS13" s="354"/>
      <c r="QHT13" s="354"/>
      <c r="QHU13" s="354"/>
      <c r="QHV13" s="354"/>
      <c r="QHW13" s="354"/>
      <c r="QHX13" s="354"/>
      <c r="QHY13" s="354"/>
      <c r="QHZ13" s="354"/>
      <c r="QIA13" s="354"/>
      <c r="QIB13" s="354"/>
      <c r="QIC13" s="354"/>
      <c r="QID13" s="354"/>
      <c r="QIE13" s="354"/>
      <c r="QIF13" s="354"/>
      <c r="QIG13" s="354"/>
      <c r="QIH13" s="354"/>
      <c r="QII13" s="354"/>
      <c r="QIJ13" s="354"/>
      <c r="QIK13" s="354"/>
      <c r="QIL13" s="354"/>
      <c r="QIM13" s="354"/>
      <c r="QIN13" s="354"/>
      <c r="QIO13" s="354"/>
      <c r="QIP13" s="354"/>
      <c r="QIQ13" s="354"/>
      <c r="QIR13" s="354"/>
      <c r="QIS13" s="354"/>
      <c r="QIT13" s="354"/>
      <c r="QIU13" s="354"/>
      <c r="QIV13" s="354"/>
      <c r="QIW13" s="354"/>
      <c r="QIX13" s="354"/>
      <c r="QIY13" s="354"/>
      <c r="QIZ13" s="354"/>
      <c r="QJA13" s="354"/>
      <c r="QJB13" s="354"/>
      <c r="QJC13" s="354"/>
      <c r="QJD13" s="354"/>
      <c r="QJE13" s="354"/>
      <c r="QJF13" s="354"/>
      <c r="QJG13" s="354"/>
      <c r="QJH13" s="354"/>
      <c r="QJI13" s="354"/>
      <c r="QJJ13" s="354"/>
      <c r="QJK13" s="354"/>
      <c r="QJL13" s="354"/>
      <c r="QJM13" s="354"/>
      <c r="QJN13" s="354"/>
      <c r="QJO13" s="354"/>
      <c r="QJP13" s="354"/>
      <c r="QJQ13" s="354"/>
      <c r="QJR13" s="354"/>
      <c r="QJS13" s="354"/>
      <c r="QJT13" s="354"/>
      <c r="QJU13" s="354"/>
      <c r="QJV13" s="354"/>
      <c r="QJW13" s="354"/>
      <c r="QJX13" s="354"/>
      <c r="QJY13" s="354"/>
      <c r="QJZ13" s="354"/>
      <c r="QKA13" s="354"/>
      <c r="QKB13" s="354"/>
      <c r="QKC13" s="354"/>
      <c r="QKD13" s="354"/>
      <c r="QKE13" s="354"/>
      <c r="QKF13" s="354"/>
      <c r="QKG13" s="354"/>
      <c r="QKH13" s="354"/>
      <c r="QKI13" s="354"/>
      <c r="QKJ13" s="354"/>
      <c r="QKK13" s="354"/>
      <c r="QKL13" s="354"/>
      <c r="QKM13" s="354"/>
      <c r="QKN13" s="354"/>
      <c r="QKO13" s="354"/>
      <c r="QKP13" s="354"/>
      <c r="QKQ13" s="354"/>
      <c r="QKR13" s="354"/>
      <c r="QKS13" s="354"/>
      <c r="QKT13" s="354"/>
      <c r="QKU13" s="354"/>
      <c r="QKV13" s="354"/>
      <c r="QKW13" s="354"/>
      <c r="QKX13" s="354"/>
      <c r="QKY13" s="354"/>
      <c r="QKZ13" s="354"/>
      <c r="QLA13" s="354"/>
      <c r="QLB13" s="354"/>
      <c r="QLC13" s="354"/>
      <c r="QLD13" s="354"/>
      <c r="QLE13" s="354"/>
      <c r="QLF13" s="354"/>
      <c r="QLG13" s="354"/>
      <c r="QLH13" s="354"/>
      <c r="QLI13" s="354"/>
      <c r="QLJ13" s="354"/>
      <c r="QLK13" s="354"/>
      <c r="QLL13" s="354"/>
      <c r="QLM13" s="354"/>
      <c r="QLN13" s="354"/>
      <c r="QLO13" s="354"/>
      <c r="QLP13" s="354"/>
      <c r="QLQ13" s="354"/>
      <c r="QLR13" s="354"/>
      <c r="QLS13" s="354"/>
      <c r="QLT13" s="354"/>
      <c r="QLU13" s="354"/>
      <c r="QLV13" s="354"/>
      <c r="QLW13" s="354"/>
      <c r="QLX13" s="354"/>
      <c r="QLY13" s="354"/>
      <c r="QLZ13" s="354"/>
      <c r="QMA13" s="354"/>
      <c r="QMB13" s="354"/>
      <c r="QMC13" s="354"/>
      <c r="QMD13" s="354"/>
      <c r="QME13" s="354"/>
      <c r="QMF13" s="354"/>
      <c r="QMG13" s="354"/>
      <c r="QMH13" s="354"/>
      <c r="QMI13" s="354"/>
      <c r="QMJ13" s="354"/>
      <c r="QMK13" s="354"/>
      <c r="QML13" s="354"/>
      <c r="QMM13" s="354"/>
      <c r="QMN13" s="354"/>
      <c r="QMO13" s="354"/>
      <c r="QMP13" s="354"/>
      <c r="QMQ13" s="354"/>
      <c r="QMR13" s="354"/>
      <c r="QMS13" s="354"/>
      <c r="QMT13" s="354"/>
      <c r="QMU13" s="354"/>
      <c r="QMV13" s="354"/>
      <c r="QMW13" s="354"/>
      <c r="QMX13" s="354"/>
      <c r="QMY13" s="354"/>
      <c r="QMZ13" s="354"/>
      <c r="QNA13" s="354"/>
      <c r="QNB13" s="354"/>
      <c r="QNC13" s="354"/>
      <c r="QND13" s="354"/>
      <c r="QNE13" s="354"/>
      <c r="QNF13" s="354"/>
      <c r="QNG13" s="354"/>
      <c r="QNH13" s="354"/>
      <c r="QNI13" s="354"/>
      <c r="QNJ13" s="354"/>
      <c r="QNK13" s="354"/>
      <c r="QNL13" s="354"/>
      <c r="QNM13" s="354"/>
      <c r="QNN13" s="354"/>
      <c r="QNO13" s="354"/>
      <c r="QNP13" s="354"/>
      <c r="QNQ13" s="354"/>
      <c r="QNR13" s="354"/>
      <c r="QNS13" s="354"/>
      <c r="QNT13" s="354"/>
      <c r="QNU13" s="354"/>
      <c r="QNV13" s="354"/>
      <c r="QNW13" s="354"/>
      <c r="QNX13" s="354"/>
      <c r="QNY13" s="354"/>
      <c r="QNZ13" s="354"/>
      <c r="QOA13" s="354"/>
      <c r="QOB13" s="354"/>
      <c r="QOC13" s="354"/>
      <c r="QOD13" s="354"/>
      <c r="QOE13" s="354"/>
      <c r="QOF13" s="354"/>
      <c r="QOG13" s="354"/>
      <c r="QOH13" s="354"/>
      <c r="QOI13" s="354"/>
      <c r="QOJ13" s="354"/>
      <c r="QOK13" s="354"/>
      <c r="QOL13" s="354"/>
      <c r="QOM13" s="354"/>
      <c r="QON13" s="354"/>
      <c r="QOO13" s="354"/>
      <c r="QOP13" s="354"/>
      <c r="QOQ13" s="354"/>
      <c r="QOR13" s="354"/>
      <c r="QOS13" s="354"/>
      <c r="QOT13" s="354"/>
      <c r="QOU13" s="354"/>
      <c r="QOV13" s="354"/>
      <c r="QOW13" s="354"/>
      <c r="QOX13" s="354"/>
      <c r="QOY13" s="354"/>
      <c r="QOZ13" s="354"/>
      <c r="QPA13" s="354"/>
      <c r="QPB13" s="354"/>
      <c r="QPC13" s="354"/>
      <c r="QPD13" s="354"/>
      <c r="QPE13" s="354"/>
      <c r="QPF13" s="354"/>
      <c r="QPG13" s="354"/>
      <c r="QPH13" s="354"/>
      <c r="QPI13" s="354"/>
      <c r="QPJ13" s="354"/>
      <c r="QPK13" s="354"/>
      <c r="QPL13" s="354"/>
      <c r="QPM13" s="354"/>
      <c r="QPN13" s="354"/>
      <c r="QPO13" s="354"/>
      <c r="QPP13" s="354"/>
      <c r="QPQ13" s="354"/>
      <c r="QPR13" s="354"/>
      <c r="QPS13" s="354"/>
      <c r="QPT13" s="354"/>
      <c r="QPU13" s="354"/>
      <c r="QPV13" s="354"/>
      <c r="QPW13" s="354"/>
      <c r="QPX13" s="354"/>
      <c r="QPY13" s="354"/>
      <c r="QPZ13" s="354"/>
      <c r="QQA13" s="354"/>
      <c r="QQB13" s="354"/>
      <c r="QQC13" s="354"/>
      <c r="QQD13" s="354"/>
      <c r="QQE13" s="354"/>
      <c r="QQF13" s="354"/>
      <c r="QQG13" s="354"/>
      <c r="QQH13" s="354"/>
      <c r="QQI13" s="354"/>
      <c r="QQJ13" s="354"/>
      <c r="QQK13" s="354"/>
      <c r="QQL13" s="354"/>
      <c r="QQM13" s="354"/>
      <c r="QQN13" s="354"/>
      <c r="QQO13" s="354"/>
      <c r="QQP13" s="354"/>
      <c r="QQQ13" s="354"/>
      <c r="QQR13" s="354"/>
      <c r="QQS13" s="354"/>
      <c r="QQT13" s="354"/>
      <c r="QQU13" s="354"/>
      <c r="QQV13" s="354"/>
      <c r="QQW13" s="354"/>
      <c r="QQX13" s="354"/>
      <c r="QQY13" s="354"/>
      <c r="QQZ13" s="354"/>
      <c r="QRA13" s="354"/>
      <c r="QRB13" s="354"/>
      <c r="QRC13" s="354"/>
      <c r="QRD13" s="354"/>
      <c r="QRE13" s="354"/>
      <c r="QRF13" s="354"/>
      <c r="QRG13" s="354"/>
      <c r="QRH13" s="354"/>
      <c r="QRI13" s="354"/>
      <c r="QRJ13" s="354"/>
      <c r="QRK13" s="354"/>
      <c r="QRL13" s="354"/>
      <c r="QRM13" s="354"/>
      <c r="QRN13" s="354"/>
      <c r="QRO13" s="354"/>
      <c r="QRP13" s="354"/>
      <c r="QRQ13" s="354"/>
      <c r="QRR13" s="354"/>
      <c r="QRS13" s="354"/>
      <c r="QRT13" s="354"/>
      <c r="QRU13" s="354"/>
      <c r="QRV13" s="354"/>
      <c r="QRW13" s="354"/>
      <c r="QRX13" s="354"/>
      <c r="QRY13" s="354"/>
      <c r="QRZ13" s="354"/>
      <c r="QSA13" s="354"/>
      <c r="QSB13" s="354"/>
      <c r="QSC13" s="354"/>
      <c r="QSD13" s="354"/>
      <c r="QSE13" s="354"/>
      <c r="QSF13" s="354"/>
      <c r="QSG13" s="354"/>
      <c r="QSH13" s="354"/>
      <c r="QSI13" s="354"/>
      <c r="QSJ13" s="354"/>
      <c r="QSK13" s="354"/>
      <c r="QSL13" s="354"/>
      <c r="QSM13" s="354"/>
      <c r="QSN13" s="354"/>
      <c r="QSO13" s="354"/>
      <c r="QSP13" s="354"/>
      <c r="QSQ13" s="354"/>
      <c r="QSR13" s="354"/>
      <c r="QSS13" s="354"/>
      <c r="QST13" s="354"/>
      <c r="QSU13" s="354"/>
      <c r="QSV13" s="354"/>
      <c r="QSW13" s="354"/>
      <c r="QSX13" s="354"/>
      <c r="QSY13" s="354"/>
      <c r="QSZ13" s="354"/>
      <c r="QTA13" s="354"/>
      <c r="QTB13" s="354"/>
      <c r="QTC13" s="354"/>
      <c r="QTD13" s="354"/>
      <c r="QTE13" s="354"/>
      <c r="QTF13" s="354"/>
      <c r="QTG13" s="354"/>
      <c r="QTH13" s="354"/>
      <c r="QTI13" s="354"/>
      <c r="QTJ13" s="354"/>
      <c r="QTK13" s="354"/>
      <c r="QTL13" s="354"/>
      <c r="QTM13" s="354"/>
      <c r="QTN13" s="354"/>
      <c r="QTO13" s="354"/>
      <c r="QTP13" s="354"/>
      <c r="QTQ13" s="354"/>
      <c r="QTR13" s="354"/>
      <c r="QTS13" s="354"/>
      <c r="QTT13" s="354"/>
      <c r="QTU13" s="354"/>
      <c r="QTV13" s="354"/>
      <c r="QTW13" s="354"/>
      <c r="QTX13" s="354"/>
      <c r="QTY13" s="354"/>
      <c r="QTZ13" s="354"/>
      <c r="QUA13" s="354"/>
      <c r="QUB13" s="354"/>
      <c r="QUC13" s="354"/>
      <c r="QUD13" s="354"/>
      <c r="QUE13" s="354"/>
      <c r="QUF13" s="354"/>
      <c r="QUG13" s="354"/>
      <c r="QUH13" s="354"/>
      <c r="QUI13" s="354"/>
      <c r="QUJ13" s="354"/>
      <c r="QUK13" s="354"/>
      <c r="QUL13" s="354"/>
      <c r="QUM13" s="354"/>
      <c r="QUN13" s="354"/>
      <c r="QUO13" s="354"/>
      <c r="QUP13" s="354"/>
      <c r="QUQ13" s="354"/>
      <c r="QUR13" s="354"/>
      <c r="QUS13" s="354"/>
      <c r="QUT13" s="354"/>
      <c r="QUU13" s="354"/>
      <c r="QUV13" s="354"/>
      <c r="QUW13" s="354"/>
      <c r="QUX13" s="354"/>
      <c r="QUY13" s="354"/>
      <c r="QUZ13" s="354"/>
      <c r="QVA13" s="354"/>
      <c r="QVB13" s="354"/>
      <c r="QVC13" s="354"/>
      <c r="QVD13" s="354"/>
      <c r="QVE13" s="354"/>
      <c r="QVF13" s="354"/>
      <c r="QVG13" s="354"/>
      <c r="QVH13" s="354"/>
      <c r="QVI13" s="354"/>
      <c r="QVJ13" s="354"/>
      <c r="QVK13" s="354"/>
      <c r="QVL13" s="354"/>
      <c r="QVM13" s="354"/>
      <c r="QVN13" s="354"/>
      <c r="QVO13" s="354"/>
      <c r="QVP13" s="354"/>
      <c r="QVQ13" s="354"/>
      <c r="QVR13" s="354"/>
      <c r="QVS13" s="354"/>
      <c r="QVT13" s="354"/>
      <c r="QVU13" s="354"/>
      <c r="QVV13" s="354"/>
      <c r="QVW13" s="354"/>
      <c r="QVX13" s="354"/>
      <c r="QVY13" s="354"/>
      <c r="QVZ13" s="354"/>
      <c r="QWA13" s="354"/>
      <c r="QWB13" s="354"/>
      <c r="QWC13" s="354"/>
      <c r="QWD13" s="354"/>
      <c r="QWE13" s="354"/>
      <c r="QWF13" s="354"/>
      <c r="QWG13" s="354"/>
      <c r="QWH13" s="354"/>
      <c r="QWI13" s="354"/>
      <c r="QWJ13" s="354"/>
      <c r="QWK13" s="354"/>
      <c r="QWL13" s="354"/>
      <c r="QWM13" s="354"/>
      <c r="QWN13" s="354"/>
      <c r="QWO13" s="354"/>
      <c r="QWP13" s="354"/>
      <c r="QWQ13" s="354"/>
      <c r="QWR13" s="354"/>
      <c r="QWS13" s="354"/>
      <c r="QWT13" s="354"/>
      <c r="QWU13" s="354"/>
      <c r="QWV13" s="354"/>
      <c r="QWW13" s="354"/>
      <c r="QWX13" s="354"/>
      <c r="QWY13" s="354"/>
      <c r="QWZ13" s="354"/>
      <c r="QXA13" s="354"/>
      <c r="QXB13" s="354"/>
      <c r="QXC13" s="354"/>
      <c r="QXD13" s="354"/>
      <c r="QXE13" s="354"/>
      <c r="QXF13" s="354"/>
      <c r="QXG13" s="354"/>
      <c r="QXH13" s="354"/>
      <c r="QXI13" s="354"/>
      <c r="QXJ13" s="354"/>
      <c r="QXK13" s="354"/>
      <c r="QXL13" s="354"/>
      <c r="QXM13" s="354"/>
      <c r="QXN13" s="354"/>
      <c r="QXO13" s="354"/>
      <c r="QXP13" s="354"/>
      <c r="QXQ13" s="354"/>
      <c r="QXR13" s="354"/>
      <c r="QXS13" s="354"/>
      <c r="QXT13" s="354"/>
      <c r="QXU13" s="354"/>
      <c r="QXV13" s="354"/>
      <c r="QXW13" s="354"/>
      <c r="QXX13" s="354"/>
      <c r="QXY13" s="354"/>
      <c r="QXZ13" s="354"/>
      <c r="QYA13" s="354"/>
      <c r="QYB13" s="354"/>
      <c r="QYC13" s="354"/>
      <c r="QYD13" s="354"/>
      <c r="QYE13" s="354"/>
      <c r="QYF13" s="354"/>
      <c r="QYG13" s="354"/>
      <c r="QYH13" s="354"/>
      <c r="QYI13" s="354"/>
      <c r="QYJ13" s="354"/>
      <c r="QYK13" s="354"/>
      <c r="QYL13" s="354"/>
      <c r="QYM13" s="354"/>
      <c r="QYN13" s="354"/>
      <c r="QYO13" s="354"/>
      <c r="QYP13" s="354"/>
      <c r="QYQ13" s="354"/>
      <c r="QYR13" s="354"/>
      <c r="QYS13" s="354"/>
      <c r="QYT13" s="354"/>
      <c r="QYU13" s="354"/>
      <c r="QYV13" s="354"/>
      <c r="QYW13" s="354"/>
      <c r="QYX13" s="354"/>
      <c r="QYY13" s="354"/>
      <c r="QYZ13" s="354"/>
      <c r="QZA13" s="354"/>
      <c r="QZB13" s="354"/>
      <c r="QZC13" s="354"/>
      <c r="QZD13" s="354"/>
      <c r="QZE13" s="354"/>
      <c r="QZF13" s="354"/>
      <c r="QZG13" s="354"/>
      <c r="QZH13" s="354"/>
      <c r="QZI13" s="354"/>
      <c r="QZJ13" s="354"/>
      <c r="QZK13" s="354"/>
      <c r="QZL13" s="354"/>
      <c r="QZM13" s="354"/>
      <c r="QZN13" s="354"/>
      <c r="QZO13" s="354"/>
      <c r="QZP13" s="354"/>
      <c r="QZQ13" s="354"/>
      <c r="QZR13" s="354"/>
      <c r="QZS13" s="354"/>
      <c r="QZT13" s="354"/>
      <c r="QZU13" s="354"/>
      <c r="QZV13" s="354"/>
      <c r="QZW13" s="354"/>
      <c r="QZX13" s="354"/>
      <c r="QZY13" s="354"/>
      <c r="QZZ13" s="354"/>
      <c r="RAA13" s="354"/>
      <c r="RAB13" s="354"/>
      <c r="RAC13" s="354"/>
      <c r="RAD13" s="354"/>
      <c r="RAE13" s="354"/>
      <c r="RAF13" s="354"/>
      <c r="RAG13" s="354"/>
      <c r="RAH13" s="354"/>
      <c r="RAI13" s="354"/>
      <c r="RAJ13" s="354"/>
      <c r="RAK13" s="354"/>
      <c r="RAL13" s="354"/>
      <c r="RAM13" s="354"/>
      <c r="RAN13" s="354"/>
      <c r="RAO13" s="354"/>
      <c r="RAP13" s="354"/>
      <c r="RAQ13" s="354"/>
      <c r="RAR13" s="354"/>
      <c r="RAS13" s="354"/>
      <c r="RAT13" s="354"/>
      <c r="RAU13" s="354"/>
      <c r="RAV13" s="354"/>
      <c r="RAW13" s="354"/>
      <c r="RAX13" s="354"/>
      <c r="RAY13" s="354"/>
      <c r="RAZ13" s="354"/>
      <c r="RBA13" s="354"/>
      <c r="RBB13" s="354"/>
      <c r="RBC13" s="354"/>
      <c r="RBD13" s="354"/>
      <c r="RBE13" s="354"/>
      <c r="RBF13" s="354"/>
      <c r="RBG13" s="354"/>
      <c r="RBH13" s="354"/>
      <c r="RBI13" s="354"/>
      <c r="RBJ13" s="354"/>
      <c r="RBK13" s="354"/>
      <c r="RBL13" s="354"/>
      <c r="RBM13" s="354"/>
      <c r="RBN13" s="354"/>
      <c r="RBO13" s="354"/>
      <c r="RBP13" s="354"/>
      <c r="RBQ13" s="354"/>
      <c r="RBR13" s="354"/>
      <c r="RBS13" s="354"/>
      <c r="RBT13" s="354"/>
      <c r="RBU13" s="354"/>
      <c r="RBV13" s="354"/>
      <c r="RBW13" s="354"/>
      <c r="RBX13" s="354"/>
      <c r="RBY13" s="354"/>
      <c r="RBZ13" s="354"/>
      <c r="RCA13" s="354"/>
      <c r="RCB13" s="354"/>
      <c r="RCC13" s="354"/>
      <c r="RCD13" s="354"/>
      <c r="RCE13" s="354"/>
      <c r="RCF13" s="354"/>
      <c r="RCG13" s="354"/>
      <c r="RCH13" s="354"/>
      <c r="RCI13" s="354"/>
      <c r="RCJ13" s="354"/>
      <c r="RCK13" s="354"/>
      <c r="RCL13" s="354"/>
      <c r="RCM13" s="354"/>
      <c r="RCN13" s="354"/>
      <c r="RCO13" s="354"/>
      <c r="RCP13" s="354"/>
      <c r="RCQ13" s="354"/>
      <c r="RCR13" s="354"/>
      <c r="RCS13" s="354"/>
      <c r="RCT13" s="354"/>
      <c r="RCU13" s="354"/>
      <c r="RCV13" s="354"/>
      <c r="RCW13" s="354"/>
      <c r="RCX13" s="354"/>
      <c r="RCY13" s="354"/>
      <c r="RCZ13" s="354"/>
      <c r="RDA13" s="354"/>
      <c r="RDB13" s="354"/>
      <c r="RDC13" s="354"/>
      <c r="RDD13" s="354"/>
      <c r="RDE13" s="354"/>
      <c r="RDF13" s="354"/>
      <c r="RDG13" s="354"/>
      <c r="RDH13" s="354"/>
      <c r="RDI13" s="354"/>
      <c r="RDJ13" s="354"/>
      <c r="RDK13" s="354"/>
      <c r="RDL13" s="354"/>
      <c r="RDM13" s="354"/>
      <c r="RDN13" s="354"/>
      <c r="RDO13" s="354"/>
      <c r="RDP13" s="354"/>
      <c r="RDQ13" s="354"/>
      <c r="RDR13" s="354"/>
      <c r="RDS13" s="354"/>
      <c r="RDT13" s="354"/>
      <c r="RDU13" s="354"/>
      <c r="RDV13" s="354"/>
      <c r="RDW13" s="354"/>
      <c r="RDX13" s="354"/>
      <c r="RDY13" s="354"/>
      <c r="RDZ13" s="354"/>
      <c r="REA13" s="354"/>
      <c r="REB13" s="354"/>
      <c r="REC13" s="354"/>
      <c r="RED13" s="354"/>
      <c r="REE13" s="354"/>
      <c r="REF13" s="354"/>
      <c r="REG13" s="354"/>
      <c r="REH13" s="354"/>
      <c r="REI13" s="354"/>
      <c r="REJ13" s="354"/>
      <c r="REK13" s="354"/>
      <c r="REL13" s="354"/>
      <c r="REM13" s="354"/>
      <c r="REN13" s="354"/>
      <c r="REO13" s="354"/>
      <c r="REP13" s="354"/>
      <c r="REQ13" s="354"/>
      <c r="RER13" s="354"/>
      <c r="RES13" s="354"/>
      <c r="RET13" s="354"/>
      <c r="REU13" s="354"/>
      <c r="REV13" s="354"/>
      <c r="REW13" s="354"/>
      <c r="REX13" s="354"/>
      <c r="REY13" s="354"/>
      <c r="REZ13" s="354"/>
      <c r="RFA13" s="354"/>
      <c r="RFB13" s="354"/>
      <c r="RFC13" s="354"/>
      <c r="RFD13" s="354"/>
      <c r="RFE13" s="354"/>
      <c r="RFF13" s="354"/>
      <c r="RFG13" s="354"/>
      <c r="RFH13" s="354"/>
      <c r="RFI13" s="354"/>
      <c r="RFJ13" s="354"/>
      <c r="RFK13" s="354"/>
      <c r="RFL13" s="354"/>
      <c r="RFM13" s="354"/>
      <c r="RFN13" s="354"/>
      <c r="RFO13" s="354"/>
      <c r="RFP13" s="354"/>
      <c r="RFQ13" s="354"/>
      <c r="RFR13" s="354"/>
      <c r="RFS13" s="354"/>
      <c r="RFT13" s="354"/>
      <c r="RFU13" s="354"/>
      <c r="RFV13" s="354"/>
      <c r="RFW13" s="354"/>
      <c r="RFX13" s="354"/>
      <c r="RFY13" s="354"/>
      <c r="RFZ13" s="354"/>
      <c r="RGA13" s="354"/>
      <c r="RGB13" s="354"/>
      <c r="RGC13" s="354"/>
      <c r="RGD13" s="354"/>
      <c r="RGE13" s="354"/>
      <c r="RGF13" s="354"/>
      <c r="RGG13" s="354"/>
      <c r="RGH13" s="354"/>
      <c r="RGI13" s="354"/>
      <c r="RGJ13" s="354"/>
      <c r="RGK13" s="354"/>
      <c r="RGL13" s="354"/>
      <c r="RGM13" s="354"/>
      <c r="RGN13" s="354"/>
      <c r="RGO13" s="354"/>
      <c r="RGP13" s="354"/>
      <c r="RGQ13" s="354"/>
      <c r="RGR13" s="354"/>
      <c r="RGS13" s="354"/>
      <c r="RGT13" s="354"/>
      <c r="RGU13" s="354"/>
      <c r="RGV13" s="354"/>
      <c r="RGW13" s="354"/>
      <c r="RGX13" s="354"/>
      <c r="RGY13" s="354"/>
      <c r="RGZ13" s="354"/>
      <c r="RHA13" s="354"/>
      <c r="RHB13" s="354"/>
      <c r="RHC13" s="354"/>
      <c r="RHD13" s="354"/>
      <c r="RHE13" s="354"/>
      <c r="RHF13" s="354"/>
      <c r="RHG13" s="354"/>
      <c r="RHH13" s="354"/>
      <c r="RHI13" s="354"/>
      <c r="RHJ13" s="354"/>
      <c r="RHK13" s="354"/>
      <c r="RHL13" s="354"/>
      <c r="RHM13" s="354"/>
      <c r="RHN13" s="354"/>
      <c r="RHO13" s="354"/>
      <c r="RHP13" s="354"/>
      <c r="RHQ13" s="354"/>
      <c r="RHR13" s="354"/>
      <c r="RHS13" s="354"/>
      <c r="RHT13" s="354"/>
      <c r="RHU13" s="354"/>
      <c r="RHV13" s="354"/>
      <c r="RHW13" s="354"/>
      <c r="RHX13" s="354"/>
      <c r="RHY13" s="354"/>
      <c r="RHZ13" s="354"/>
      <c r="RIA13" s="354"/>
      <c r="RIB13" s="354"/>
      <c r="RIC13" s="354"/>
      <c r="RID13" s="354"/>
      <c r="RIE13" s="354"/>
      <c r="RIF13" s="354"/>
      <c r="RIG13" s="354"/>
      <c r="RIH13" s="354"/>
      <c r="RII13" s="354"/>
      <c r="RIJ13" s="354"/>
      <c r="RIK13" s="354"/>
      <c r="RIL13" s="354"/>
      <c r="RIM13" s="354"/>
      <c r="RIN13" s="354"/>
      <c r="RIO13" s="354"/>
      <c r="RIP13" s="354"/>
      <c r="RIQ13" s="354"/>
      <c r="RIR13" s="354"/>
      <c r="RIS13" s="354"/>
      <c r="RIT13" s="354"/>
      <c r="RIU13" s="354"/>
      <c r="RIV13" s="354"/>
      <c r="RIW13" s="354"/>
      <c r="RIX13" s="354"/>
      <c r="RIY13" s="354"/>
      <c r="RIZ13" s="354"/>
      <c r="RJA13" s="354"/>
      <c r="RJB13" s="354"/>
      <c r="RJC13" s="354"/>
      <c r="RJD13" s="354"/>
      <c r="RJE13" s="354"/>
      <c r="RJF13" s="354"/>
      <c r="RJG13" s="354"/>
      <c r="RJH13" s="354"/>
      <c r="RJI13" s="354"/>
      <c r="RJJ13" s="354"/>
      <c r="RJK13" s="354"/>
      <c r="RJL13" s="354"/>
      <c r="RJM13" s="354"/>
      <c r="RJN13" s="354"/>
      <c r="RJO13" s="354"/>
      <c r="RJP13" s="354"/>
      <c r="RJQ13" s="354"/>
      <c r="RJR13" s="354"/>
      <c r="RJS13" s="354"/>
      <c r="RJT13" s="354"/>
      <c r="RJU13" s="354"/>
      <c r="RJV13" s="354"/>
      <c r="RJW13" s="354"/>
      <c r="RJX13" s="354"/>
      <c r="RJY13" s="354"/>
      <c r="RJZ13" s="354"/>
      <c r="RKA13" s="354"/>
      <c r="RKB13" s="354"/>
      <c r="RKC13" s="354"/>
      <c r="RKD13" s="354"/>
      <c r="RKE13" s="354"/>
      <c r="RKF13" s="354"/>
      <c r="RKG13" s="354"/>
      <c r="RKH13" s="354"/>
      <c r="RKI13" s="354"/>
      <c r="RKJ13" s="354"/>
      <c r="RKK13" s="354"/>
      <c r="RKL13" s="354"/>
      <c r="RKM13" s="354"/>
      <c r="RKN13" s="354"/>
      <c r="RKO13" s="354"/>
      <c r="RKP13" s="354"/>
      <c r="RKQ13" s="354"/>
      <c r="RKR13" s="354"/>
      <c r="RKS13" s="354"/>
      <c r="RKT13" s="354"/>
      <c r="RKU13" s="354"/>
      <c r="RKV13" s="354"/>
      <c r="RKW13" s="354"/>
      <c r="RKX13" s="354"/>
      <c r="RKY13" s="354"/>
      <c r="RKZ13" s="354"/>
      <c r="RLA13" s="354"/>
      <c r="RLB13" s="354"/>
      <c r="RLC13" s="354"/>
      <c r="RLD13" s="354"/>
      <c r="RLE13" s="354"/>
      <c r="RLF13" s="354"/>
      <c r="RLG13" s="354"/>
      <c r="RLH13" s="354"/>
      <c r="RLI13" s="354"/>
      <c r="RLJ13" s="354"/>
      <c r="RLK13" s="354"/>
      <c r="RLL13" s="354"/>
      <c r="RLM13" s="354"/>
      <c r="RLN13" s="354"/>
      <c r="RLO13" s="354"/>
      <c r="RLP13" s="354"/>
      <c r="RLQ13" s="354"/>
      <c r="RLR13" s="354"/>
      <c r="RLS13" s="354"/>
      <c r="RLT13" s="354"/>
      <c r="RLU13" s="354"/>
      <c r="RLV13" s="354"/>
      <c r="RLW13" s="354"/>
      <c r="RLX13" s="354"/>
      <c r="RLY13" s="354"/>
      <c r="RLZ13" s="354"/>
      <c r="RMA13" s="354"/>
      <c r="RMB13" s="354"/>
      <c r="RMC13" s="354"/>
      <c r="RMD13" s="354"/>
      <c r="RME13" s="354"/>
      <c r="RMF13" s="354"/>
      <c r="RMG13" s="354"/>
      <c r="RMH13" s="354"/>
      <c r="RMI13" s="354"/>
      <c r="RMJ13" s="354"/>
      <c r="RMK13" s="354"/>
      <c r="RML13" s="354"/>
      <c r="RMM13" s="354"/>
      <c r="RMN13" s="354"/>
      <c r="RMO13" s="354"/>
      <c r="RMP13" s="354"/>
      <c r="RMQ13" s="354"/>
      <c r="RMR13" s="354"/>
      <c r="RMS13" s="354"/>
      <c r="RMT13" s="354"/>
      <c r="RMU13" s="354"/>
      <c r="RMV13" s="354"/>
      <c r="RMW13" s="354"/>
      <c r="RMX13" s="354"/>
      <c r="RMY13" s="354"/>
      <c r="RMZ13" s="354"/>
      <c r="RNA13" s="354"/>
      <c r="RNB13" s="354"/>
      <c r="RNC13" s="354"/>
      <c r="RND13" s="354"/>
      <c r="RNE13" s="354"/>
      <c r="RNF13" s="354"/>
      <c r="RNG13" s="354"/>
      <c r="RNH13" s="354"/>
      <c r="RNI13" s="354"/>
      <c r="RNJ13" s="354"/>
      <c r="RNK13" s="354"/>
      <c r="RNL13" s="354"/>
      <c r="RNM13" s="354"/>
      <c r="RNN13" s="354"/>
      <c r="RNO13" s="354"/>
      <c r="RNP13" s="354"/>
      <c r="RNQ13" s="354"/>
      <c r="RNR13" s="354"/>
      <c r="RNS13" s="354"/>
      <c r="RNT13" s="354"/>
      <c r="RNU13" s="354"/>
      <c r="RNV13" s="354"/>
      <c r="RNW13" s="354"/>
      <c r="RNX13" s="354"/>
      <c r="RNY13" s="354"/>
      <c r="RNZ13" s="354"/>
      <c r="ROA13" s="354"/>
      <c r="ROB13" s="354"/>
      <c r="ROC13" s="354"/>
      <c r="ROD13" s="354"/>
      <c r="ROE13" s="354"/>
      <c r="ROF13" s="354"/>
      <c r="ROG13" s="354"/>
      <c r="ROH13" s="354"/>
      <c r="ROI13" s="354"/>
      <c r="ROJ13" s="354"/>
      <c r="ROK13" s="354"/>
      <c r="ROL13" s="354"/>
      <c r="ROM13" s="354"/>
      <c r="RON13" s="354"/>
      <c r="ROO13" s="354"/>
      <c r="ROP13" s="354"/>
      <c r="ROQ13" s="354"/>
      <c r="ROR13" s="354"/>
      <c r="ROS13" s="354"/>
      <c r="ROT13" s="354"/>
      <c r="ROU13" s="354"/>
      <c r="ROV13" s="354"/>
      <c r="ROW13" s="354"/>
      <c r="ROX13" s="354"/>
      <c r="ROY13" s="354"/>
      <c r="ROZ13" s="354"/>
      <c r="RPA13" s="354"/>
      <c r="RPB13" s="354"/>
      <c r="RPC13" s="354"/>
      <c r="RPD13" s="354"/>
      <c r="RPE13" s="354"/>
      <c r="RPF13" s="354"/>
      <c r="RPG13" s="354"/>
      <c r="RPH13" s="354"/>
      <c r="RPI13" s="354"/>
      <c r="RPJ13" s="354"/>
      <c r="RPK13" s="354"/>
      <c r="RPL13" s="354"/>
      <c r="RPM13" s="354"/>
      <c r="RPN13" s="354"/>
      <c r="RPO13" s="354"/>
      <c r="RPP13" s="354"/>
      <c r="RPQ13" s="354"/>
      <c r="RPR13" s="354"/>
      <c r="RPS13" s="354"/>
      <c r="RPT13" s="354"/>
      <c r="RPU13" s="354"/>
      <c r="RPV13" s="354"/>
      <c r="RPW13" s="354"/>
      <c r="RPX13" s="354"/>
      <c r="RPY13" s="354"/>
      <c r="RPZ13" s="354"/>
      <c r="RQA13" s="354"/>
      <c r="RQB13" s="354"/>
      <c r="RQC13" s="354"/>
      <c r="RQD13" s="354"/>
      <c r="RQE13" s="354"/>
      <c r="RQF13" s="354"/>
      <c r="RQG13" s="354"/>
      <c r="RQH13" s="354"/>
      <c r="RQI13" s="354"/>
      <c r="RQJ13" s="354"/>
      <c r="RQK13" s="354"/>
      <c r="RQL13" s="354"/>
      <c r="RQM13" s="354"/>
      <c r="RQN13" s="354"/>
      <c r="RQO13" s="354"/>
      <c r="RQP13" s="354"/>
      <c r="RQQ13" s="354"/>
      <c r="RQR13" s="354"/>
      <c r="RQS13" s="354"/>
      <c r="RQT13" s="354"/>
      <c r="RQU13" s="354"/>
      <c r="RQV13" s="354"/>
      <c r="RQW13" s="354"/>
      <c r="RQX13" s="354"/>
      <c r="RQY13" s="354"/>
      <c r="RQZ13" s="354"/>
      <c r="RRA13" s="354"/>
      <c r="RRB13" s="354"/>
      <c r="RRC13" s="354"/>
      <c r="RRD13" s="354"/>
      <c r="RRE13" s="354"/>
      <c r="RRF13" s="354"/>
      <c r="RRG13" s="354"/>
      <c r="RRH13" s="354"/>
      <c r="RRI13" s="354"/>
      <c r="RRJ13" s="354"/>
      <c r="RRK13" s="354"/>
      <c r="RRL13" s="354"/>
      <c r="RRM13" s="354"/>
      <c r="RRN13" s="354"/>
      <c r="RRO13" s="354"/>
      <c r="RRP13" s="354"/>
      <c r="RRQ13" s="354"/>
      <c r="RRR13" s="354"/>
      <c r="RRS13" s="354"/>
      <c r="RRT13" s="354"/>
      <c r="RRU13" s="354"/>
      <c r="RRV13" s="354"/>
      <c r="RRW13" s="354"/>
      <c r="RRX13" s="354"/>
      <c r="RRY13" s="354"/>
      <c r="RRZ13" s="354"/>
      <c r="RSA13" s="354"/>
      <c r="RSB13" s="354"/>
      <c r="RSC13" s="354"/>
      <c r="RSD13" s="354"/>
      <c r="RSE13" s="354"/>
      <c r="RSF13" s="354"/>
      <c r="RSG13" s="354"/>
      <c r="RSH13" s="354"/>
      <c r="RSI13" s="354"/>
      <c r="RSJ13" s="354"/>
      <c r="RSK13" s="354"/>
      <c r="RSL13" s="354"/>
      <c r="RSM13" s="354"/>
      <c r="RSN13" s="354"/>
      <c r="RSO13" s="354"/>
      <c r="RSP13" s="354"/>
      <c r="RSQ13" s="354"/>
      <c r="RSR13" s="354"/>
      <c r="RSS13" s="354"/>
      <c r="RST13" s="354"/>
      <c r="RSU13" s="354"/>
      <c r="RSV13" s="354"/>
      <c r="RSW13" s="354"/>
      <c r="RSX13" s="354"/>
      <c r="RSY13" s="354"/>
      <c r="RSZ13" s="354"/>
      <c r="RTA13" s="354"/>
      <c r="RTB13" s="354"/>
      <c r="RTC13" s="354"/>
      <c r="RTD13" s="354"/>
      <c r="RTE13" s="354"/>
      <c r="RTF13" s="354"/>
      <c r="RTG13" s="354"/>
      <c r="RTH13" s="354"/>
      <c r="RTI13" s="354"/>
      <c r="RTJ13" s="354"/>
      <c r="RTK13" s="354"/>
      <c r="RTL13" s="354"/>
      <c r="RTM13" s="354"/>
      <c r="RTN13" s="354"/>
      <c r="RTO13" s="354"/>
      <c r="RTP13" s="354"/>
      <c r="RTQ13" s="354"/>
      <c r="RTR13" s="354"/>
      <c r="RTS13" s="354"/>
      <c r="RTT13" s="354"/>
      <c r="RTU13" s="354"/>
      <c r="RTV13" s="354"/>
      <c r="RTW13" s="354"/>
      <c r="RTX13" s="354"/>
      <c r="RTY13" s="354"/>
      <c r="RTZ13" s="354"/>
      <c r="RUA13" s="354"/>
      <c r="RUB13" s="354"/>
      <c r="RUC13" s="354"/>
      <c r="RUD13" s="354"/>
      <c r="RUE13" s="354"/>
      <c r="RUF13" s="354"/>
      <c r="RUG13" s="354"/>
      <c r="RUH13" s="354"/>
      <c r="RUI13" s="354"/>
      <c r="RUJ13" s="354"/>
      <c r="RUK13" s="354"/>
      <c r="RUL13" s="354"/>
      <c r="RUM13" s="354"/>
      <c r="RUN13" s="354"/>
      <c r="RUO13" s="354"/>
      <c r="RUP13" s="354"/>
      <c r="RUQ13" s="354"/>
      <c r="RUR13" s="354"/>
      <c r="RUS13" s="354"/>
      <c r="RUT13" s="354"/>
      <c r="RUU13" s="354"/>
      <c r="RUV13" s="354"/>
      <c r="RUW13" s="354"/>
      <c r="RUX13" s="354"/>
      <c r="RUY13" s="354"/>
      <c r="RUZ13" s="354"/>
      <c r="RVA13" s="354"/>
      <c r="RVB13" s="354"/>
      <c r="RVC13" s="354"/>
      <c r="RVD13" s="354"/>
      <c r="RVE13" s="354"/>
      <c r="RVF13" s="354"/>
      <c r="RVG13" s="354"/>
      <c r="RVH13" s="354"/>
      <c r="RVI13" s="354"/>
      <c r="RVJ13" s="354"/>
      <c r="RVK13" s="354"/>
      <c r="RVL13" s="354"/>
      <c r="RVM13" s="354"/>
      <c r="RVN13" s="354"/>
      <c r="RVO13" s="354"/>
      <c r="RVP13" s="354"/>
      <c r="RVQ13" s="354"/>
      <c r="RVR13" s="354"/>
      <c r="RVS13" s="354"/>
      <c r="RVT13" s="354"/>
      <c r="RVU13" s="354"/>
      <c r="RVV13" s="354"/>
      <c r="RVW13" s="354"/>
      <c r="RVX13" s="354"/>
      <c r="RVY13" s="354"/>
      <c r="RVZ13" s="354"/>
      <c r="RWA13" s="354"/>
      <c r="RWB13" s="354"/>
      <c r="RWC13" s="354"/>
      <c r="RWD13" s="354"/>
      <c r="RWE13" s="354"/>
      <c r="RWF13" s="354"/>
      <c r="RWG13" s="354"/>
      <c r="RWH13" s="354"/>
      <c r="RWI13" s="354"/>
      <c r="RWJ13" s="354"/>
      <c r="RWK13" s="354"/>
      <c r="RWL13" s="354"/>
      <c r="RWM13" s="354"/>
      <c r="RWN13" s="354"/>
      <c r="RWO13" s="354"/>
      <c r="RWP13" s="354"/>
      <c r="RWQ13" s="354"/>
      <c r="RWR13" s="354"/>
      <c r="RWS13" s="354"/>
      <c r="RWT13" s="354"/>
      <c r="RWU13" s="354"/>
      <c r="RWV13" s="354"/>
      <c r="RWW13" s="354"/>
      <c r="RWX13" s="354"/>
      <c r="RWY13" s="354"/>
      <c r="RWZ13" s="354"/>
      <c r="RXA13" s="354"/>
      <c r="RXB13" s="354"/>
      <c r="RXC13" s="354"/>
      <c r="RXD13" s="354"/>
      <c r="RXE13" s="354"/>
      <c r="RXF13" s="354"/>
      <c r="RXG13" s="354"/>
      <c r="RXH13" s="354"/>
      <c r="RXI13" s="354"/>
      <c r="RXJ13" s="354"/>
      <c r="RXK13" s="354"/>
      <c r="RXL13" s="354"/>
      <c r="RXM13" s="354"/>
      <c r="RXN13" s="354"/>
      <c r="RXO13" s="354"/>
      <c r="RXP13" s="354"/>
      <c r="RXQ13" s="354"/>
      <c r="RXR13" s="354"/>
      <c r="RXS13" s="354"/>
      <c r="RXT13" s="354"/>
      <c r="RXU13" s="354"/>
      <c r="RXV13" s="354"/>
      <c r="RXW13" s="354"/>
      <c r="RXX13" s="354"/>
      <c r="RXY13" s="354"/>
      <c r="RXZ13" s="354"/>
      <c r="RYA13" s="354"/>
      <c r="RYB13" s="354"/>
      <c r="RYC13" s="354"/>
      <c r="RYD13" s="354"/>
      <c r="RYE13" s="354"/>
      <c r="RYF13" s="354"/>
      <c r="RYG13" s="354"/>
      <c r="RYH13" s="354"/>
      <c r="RYI13" s="354"/>
      <c r="RYJ13" s="354"/>
      <c r="RYK13" s="354"/>
      <c r="RYL13" s="354"/>
      <c r="RYM13" s="354"/>
      <c r="RYN13" s="354"/>
      <c r="RYO13" s="354"/>
      <c r="RYP13" s="354"/>
      <c r="RYQ13" s="354"/>
      <c r="RYR13" s="354"/>
      <c r="RYS13" s="354"/>
      <c r="RYT13" s="354"/>
      <c r="RYU13" s="354"/>
      <c r="RYV13" s="354"/>
      <c r="RYW13" s="354"/>
      <c r="RYX13" s="354"/>
      <c r="RYY13" s="354"/>
      <c r="RYZ13" s="354"/>
      <c r="RZA13" s="354"/>
      <c r="RZB13" s="354"/>
      <c r="RZC13" s="354"/>
      <c r="RZD13" s="354"/>
      <c r="RZE13" s="354"/>
      <c r="RZF13" s="354"/>
      <c r="RZG13" s="354"/>
      <c r="RZH13" s="354"/>
      <c r="RZI13" s="354"/>
      <c r="RZJ13" s="354"/>
      <c r="RZK13" s="354"/>
      <c r="RZL13" s="354"/>
      <c r="RZM13" s="354"/>
      <c r="RZN13" s="354"/>
      <c r="RZO13" s="354"/>
      <c r="RZP13" s="354"/>
      <c r="RZQ13" s="354"/>
      <c r="RZR13" s="354"/>
      <c r="RZS13" s="354"/>
      <c r="RZT13" s="354"/>
      <c r="RZU13" s="354"/>
      <c r="RZV13" s="354"/>
      <c r="RZW13" s="354"/>
      <c r="RZX13" s="354"/>
      <c r="RZY13" s="354"/>
      <c r="RZZ13" s="354"/>
      <c r="SAA13" s="354"/>
      <c r="SAB13" s="354"/>
      <c r="SAC13" s="354"/>
      <c r="SAD13" s="354"/>
      <c r="SAE13" s="354"/>
      <c r="SAF13" s="354"/>
      <c r="SAG13" s="354"/>
      <c r="SAH13" s="354"/>
      <c r="SAI13" s="354"/>
      <c r="SAJ13" s="354"/>
      <c r="SAK13" s="354"/>
      <c r="SAL13" s="354"/>
      <c r="SAM13" s="354"/>
      <c r="SAN13" s="354"/>
      <c r="SAO13" s="354"/>
      <c r="SAP13" s="354"/>
      <c r="SAQ13" s="354"/>
      <c r="SAR13" s="354"/>
      <c r="SAS13" s="354"/>
      <c r="SAT13" s="354"/>
      <c r="SAU13" s="354"/>
      <c r="SAV13" s="354"/>
      <c r="SAW13" s="354"/>
      <c r="SAX13" s="354"/>
      <c r="SAY13" s="354"/>
      <c r="SAZ13" s="354"/>
      <c r="SBA13" s="354"/>
      <c r="SBB13" s="354"/>
      <c r="SBC13" s="354"/>
      <c r="SBD13" s="354"/>
      <c r="SBE13" s="354"/>
      <c r="SBF13" s="354"/>
      <c r="SBG13" s="354"/>
      <c r="SBH13" s="354"/>
      <c r="SBI13" s="354"/>
      <c r="SBJ13" s="354"/>
      <c r="SBK13" s="354"/>
      <c r="SBL13" s="354"/>
      <c r="SBM13" s="354"/>
      <c r="SBN13" s="354"/>
      <c r="SBO13" s="354"/>
      <c r="SBP13" s="354"/>
      <c r="SBQ13" s="354"/>
      <c r="SBR13" s="354"/>
      <c r="SBS13" s="354"/>
      <c r="SBT13" s="354"/>
      <c r="SBU13" s="354"/>
      <c r="SBV13" s="354"/>
      <c r="SBW13" s="354"/>
      <c r="SBX13" s="354"/>
      <c r="SBY13" s="354"/>
      <c r="SBZ13" s="354"/>
      <c r="SCA13" s="354"/>
      <c r="SCB13" s="354"/>
      <c r="SCC13" s="354"/>
      <c r="SCD13" s="354"/>
      <c r="SCE13" s="354"/>
      <c r="SCF13" s="354"/>
      <c r="SCG13" s="354"/>
      <c r="SCH13" s="354"/>
      <c r="SCI13" s="354"/>
      <c r="SCJ13" s="354"/>
      <c r="SCK13" s="354"/>
      <c r="SCL13" s="354"/>
      <c r="SCM13" s="354"/>
      <c r="SCN13" s="354"/>
      <c r="SCO13" s="354"/>
      <c r="SCP13" s="354"/>
      <c r="SCQ13" s="354"/>
      <c r="SCR13" s="354"/>
      <c r="SCS13" s="354"/>
      <c r="SCT13" s="354"/>
      <c r="SCU13" s="354"/>
      <c r="SCV13" s="354"/>
      <c r="SCW13" s="354"/>
      <c r="SCX13" s="354"/>
      <c r="SCY13" s="354"/>
      <c r="SCZ13" s="354"/>
      <c r="SDA13" s="354"/>
      <c r="SDB13" s="354"/>
      <c r="SDC13" s="354"/>
      <c r="SDD13" s="354"/>
      <c r="SDE13" s="354"/>
      <c r="SDF13" s="354"/>
      <c r="SDG13" s="354"/>
      <c r="SDH13" s="354"/>
      <c r="SDI13" s="354"/>
      <c r="SDJ13" s="354"/>
      <c r="SDK13" s="354"/>
      <c r="SDL13" s="354"/>
      <c r="SDM13" s="354"/>
      <c r="SDN13" s="354"/>
      <c r="SDO13" s="354"/>
      <c r="SDP13" s="354"/>
      <c r="SDQ13" s="354"/>
      <c r="SDR13" s="354"/>
      <c r="SDS13" s="354"/>
      <c r="SDT13" s="354"/>
      <c r="SDU13" s="354"/>
      <c r="SDV13" s="354"/>
      <c r="SDW13" s="354"/>
      <c r="SDX13" s="354"/>
      <c r="SDY13" s="354"/>
      <c r="SDZ13" s="354"/>
      <c r="SEA13" s="354"/>
      <c r="SEB13" s="354"/>
      <c r="SEC13" s="354"/>
      <c r="SED13" s="354"/>
      <c r="SEE13" s="354"/>
      <c r="SEF13" s="354"/>
      <c r="SEG13" s="354"/>
      <c r="SEH13" s="354"/>
      <c r="SEI13" s="354"/>
      <c r="SEJ13" s="354"/>
      <c r="SEK13" s="354"/>
      <c r="SEL13" s="354"/>
      <c r="SEM13" s="354"/>
      <c r="SEN13" s="354"/>
      <c r="SEO13" s="354"/>
      <c r="SEP13" s="354"/>
      <c r="SEQ13" s="354"/>
      <c r="SER13" s="354"/>
      <c r="SES13" s="354"/>
      <c r="SET13" s="354"/>
      <c r="SEU13" s="354"/>
      <c r="SEV13" s="354"/>
      <c r="SEW13" s="354"/>
      <c r="SEX13" s="354"/>
      <c r="SEY13" s="354"/>
      <c r="SEZ13" s="354"/>
      <c r="SFA13" s="354"/>
      <c r="SFB13" s="354"/>
      <c r="SFC13" s="354"/>
      <c r="SFD13" s="354"/>
      <c r="SFE13" s="354"/>
      <c r="SFF13" s="354"/>
      <c r="SFG13" s="354"/>
      <c r="SFH13" s="354"/>
      <c r="SFI13" s="354"/>
      <c r="SFJ13" s="354"/>
      <c r="SFK13" s="354"/>
      <c r="SFL13" s="354"/>
      <c r="SFM13" s="354"/>
      <c r="SFN13" s="354"/>
      <c r="SFO13" s="354"/>
      <c r="SFP13" s="354"/>
      <c r="SFQ13" s="354"/>
      <c r="SFR13" s="354"/>
      <c r="SFS13" s="354"/>
      <c r="SFT13" s="354"/>
      <c r="SFU13" s="354"/>
      <c r="SFV13" s="354"/>
      <c r="SFW13" s="354"/>
      <c r="SFX13" s="354"/>
      <c r="SFY13" s="354"/>
      <c r="SFZ13" s="354"/>
      <c r="SGA13" s="354"/>
      <c r="SGB13" s="354"/>
      <c r="SGC13" s="354"/>
      <c r="SGD13" s="354"/>
      <c r="SGE13" s="354"/>
      <c r="SGF13" s="354"/>
      <c r="SGG13" s="354"/>
      <c r="SGH13" s="354"/>
      <c r="SGI13" s="354"/>
      <c r="SGJ13" s="354"/>
      <c r="SGK13" s="354"/>
      <c r="SGL13" s="354"/>
      <c r="SGM13" s="354"/>
      <c r="SGN13" s="354"/>
      <c r="SGO13" s="354"/>
      <c r="SGP13" s="354"/>
      <c r="SGQ13" s="354"/>
      <c r="SGR13" s="354"/>
      <c r="SGS13" s="354"/>
      <c r="SGT13" s="354"/>
      <c r="SGU13" s="354"/>
      <c r="SGV13" s="354"/>
      <c r="SGW13" s="354"/>
      <c r="SGX13" s="354"/>
      <c r="SGY13" s="354"/>
      <c r="SGZ13" s="354"/>
      <c r="SHA13" s="354"/>
      <c r="SHB13" s="354"/>
      <c r="SHC13" s="354"/>
      <c r="SHD13" s="354"/>
      <c r="SHE13" s="354"/>
      <c r="SHF13" s="354"/>
      <c r="SHG13" s="354"/>
      <c r="SHH13" s="354"/>
      <c r="SHI13" s="354"/>
      <c r="SHJ13" s="354"/>
      <c r="SHK13" s="354"/>
      <c r="SHL13" s="354"/>
      <c r="SHM13" s="354"/>
      <c r="SHN13" s="354"/>
      <c r="SHO13" s="354"/>
      <c r="SHP13" s="354"/>
      <c r="SHQ13" s="354"/>
      <c r="SHR13" s="354"/>
      <c r="SHS13" s="354"/>
      <c r="SHT13" s="354"/>
      <c r="SHU13" s="354"/>
      <c r="SHV13" s="354"/>
      <c r="SHW13" s="354"/>
      <c r="SHX13" s="354"/>
      <c r="SHY13" s="354"/>
      <c r="SHZ13" s="354"/>
      <c r="SIA13" s="354"/>
      <c r="SIB13" s="354"/>
      <c r="SIC13" s="354"/>
      <c r="SID13" s="354"/>
      <c r="SIE13" s="354"/>
      <c r="SIF13" s="354"/>
      <c r="SIG13" s="354"/>
      <c r="SIH13" s="354"/>
      <c r="SII13" s="354"/>
      <c r="SIJ13" s="354"/>
      <c r="SIK13" s="354"/>
      <c r="SIL13" s="354"/>
      <c r="SIM13" s="354"/>
      <c r="SIN13" s="354"/>
      <c r="SIO13" s="354"/>
      <c r="SIP13" s="354"/>
      <c r="SIQ13" s="354"/>
      <c r="SIR13" s="354"/>
      <c r="SIS13" s="354"/>
      <c r="SIT13" s="354"/>
      <c r="SIU13" s="354"/>
      <c r="SIV13" s="354"/>
      <c r="SIW13" s="354"/>
      <c r="SIX13" s="354"/>
      <c r="SIY13" s="354"/>
      <c r="SIZ13" s="354"/>
      <c r="SJA13" s="354"/>
      <c r="SJB13" s="354"/>
      <c r="SJC13" s="354"/>
      <c r="SJD13" s="354"/>
      <c r="SJE13" s="354"/>
      <c r="SJF13" s="354"/>
      <c r="SJG13" s="354"/>
      <c r="SJH13" s="354"/>
      <c r="SJI13" s="354"/>
      <c r="SJJ13" s="354"/>
      <c r="SJK13" s="354"/>
      <c r="SJL13" s="354"/>
      <c r="SJM13" s="354"/>
      <c r="SJN13" s="354"/>
      <c r="SJO13" s="354"/>
      <c r="SJP13" s="354"/>
      <c r="SJQ13" s="354"/>
      <c r="SJR13" s="354"/>
      <c r="SJS13" s="354"/>
      <c r="SJT13" s="354"/>
      <c r="SJU13" s="354"/>
      <c r="SJV13" s="354"/>
      <c r="SJW13" s="354"/>
      <c r="SJX13" s="354"/>
      <c r="SJY13" s="354"/>
      <c r="SJZ13" s="354"/>
      <c r="SKA13" s="354"/>
      <c r="SKB13" s="354"/>
      <c r="SKC13" s="354"/>
      <c r="SKD13" s="354"/>
      <c r="SKE13" s="354"/>
      <c r="SKF13" s="354"/>
      <c r="SKG13" s="354"/>
      <c r="SKH13" s="354"/>
      <c r="SKI13" s="354"/>
      <c r="SKJ13" s="354"/>
      <c r="SKK13" s="354"/>
      <c r="SKL13" s="354"/>
      <c r="SKM13" s="354"/>
      <c r="SKN13" s="354"/>
      <c r="SKO13" s="354"/>
      <c r="SKP13" s="354"/>
      <c r="SKQ13" s="354"/>
      <c r="SKR13" s="354"/>
      <c r="SKS13" s="354"/>
      <c r="SKT13" s="354"/>
      <c r="SKU13" s="354"/>
      <c r="SKV13" s="354"/>
      <c r="SKW13" s="354"/>
      <c r="SKX13" s="354"/>
      <c r="SKY13" s="354"/>
      <c r="SKZ13" s="354"/>
      <c r="SLA13" s="354"/>
      <c r="SLB13" s="354"/>
      <c r="SLC13" s="354"/>
      <c r="SLD13" s="354"/>
      <c r="SLE13" s="354"/>
      <c r="SLF13" s="354"/>
      <c r="SLG13" s="354"/>
      <c r="SLH13" s="354"/>
      <c r="SLI13" s="354"/>
      <c r="SLJ13" s="354"/>
      <c r="SLK13" s="354"/>
      <c r="SLL13" s="354"/>
      <c r="SLM13" s="354"/>
      <c r="SLN13" s="354"/>
      <c r="SLO13" s="354"/>
      <c r="SLP13" s="354"/>
      <c r="SLQ13" s="354"/>
      <c r="SLR13" s="354"/>
      <c r="SLS13" s="354"/>
      <c r="SLT13" s="354"/>
      <c r="SLU13" s="354"/>
      <c r="SLV13" s="354"/>
      <c r="SLW13" s="354"/>
      <c r="SLX13" s="354"/>
      <c r="SLY13" s="354"/>
      <c r="SLZ13" s="354"/>
      <c r="SMA13" s="354"/>
      <c r="SMB13" s="354"/>
      <c r="SMC13" s="354"/>
      <c r="SMD13" s="354"/>
      <c r="SME13" s="354"/>
      <c r="SMF13" s="354"/>
      <c r="SMG13" s="354"/>
      <c r="SMH13" s="354"/>
      <c r="SMI13" s="354"/>
      <c r="SMJ13" s="354"/>
      <c r="SMK13" s="354"/>
      <c r="SML13" s="354"/>
      <c r="SMM13" s="354"/>
      <c r="SMN13" s="354"/>
      <c r="SMO13" s="354"/>
      <c r="SMP13" s="354"/>
      <c r="SMQ13" s="354"/>
      <c r="SMR13" s="354"/>
      <c r="SMS13" s="354"/>
      <c r="SMT13" s="354"/>
      <c r="SMU13" s="354"/>
      <c r="SMV13" s="354"/>
      <c r="SMW13" s="354"/>
      <c r="SMX13" s="354"/>
      <c r="SMY13" s="354"/>
      <c r="SMZ13" s="354"/>
      <c r="SNA13" s="354"/>
      <c r="SNB13" s="354"/>
      <c r="SNC13" s="354"/>
      <c r="SND13" s="354"/>
      <c r="SNE13" s="354"/>
      <c r="SNF13" s="354"/>
      <c r="SNG13" s="354"/>
      <c r="SNH13" s="354"/>
      <c r="SNI13" s="354"/>
      <c r="SNJ13" s="354"/>
      <c r="SNK13" s="354"/>
      <c r="SNL13" s="354"/>
      <c r="SNM13" s="354"/>
      <c r="SNN13" s="354"/>
      <c r="SNO13" s="354"/>
      <c r="SNP13" s="354"/>
      <c r="SNQ13" s="354"/>
      <c r="SNR13" s="354"/>
      <c r="SNS13" s="354"/>
      <c r="SNT13" s="354"/>
      <c r="SNU13" s="354"/>
      <c r="SNV13" s="354"/>
      <c r="SNW13" s="354"/>
      <c r="SNX13" s="354"/>
      <c r="SNY13" s="354"/>
      <c r="SNZ13" s="354"/>
      <c r="SOA13" s="354"/>
      <c r="SOB13" s="354"/>
      <c r="SOC13" s="354"/>
      <c r="SOD13" s="354"/>
      <c r="SOE13" s="354"/>
      <c r="SOF13" s="354"/>
      <c r="SOG13" s="354"/>
      <c r="SOH13" s="354"/>
      <c r="SOI13" s="354"/>
      <c r="SOJ13" s="354"/>
      <c r="SOK13" s="354"/>
      <c r="SOL13" s="354"/>
      <c r="SOM13" s="354"/>
      <c r="SON13" s="354"/>
      <c r="SOO13" s="354"/>
      <c r="SOP13" s="354"/>
      <c r="SOQ13" s="354"/>
      <c r="SOR13" s="354"/>
      <c r="SOS13" s="354"/>
      <c r="SOT13" s="354"/>
      <c r="SOU13" s="354"/>
      <c r="SOV13" s="354"/>
      <c r="SOW13" s="354"/>
      <c r="SOX13" s="354"/>
      <c r="SOY13" s="354"/>
      <c r="SOZ13" s="354"/>
      <c r="SPA13" s="354"/>
      <c r="SPB13" s="354"/>
      <c r="SPC13" s="354"/>
      <c r="SPD13" s="354"/>
      <c r="SPE13" s="354"/>
      <c r="SPF13" s="354"/>
      <c r="SPG13" s="354"/>
      <c r="SPH13" s="354"/>
      <c r="SPI13" s="354"/>
      <c r="SPJ13" s="354"/>
      <c r="SPK13" s="354"/>
      <c r="SPL13" s="354"/>
      <c r="SPM13" s="354"/>
      <c r="SPN13" s="354"/>
      <c r="SPO13" s="354"/>
      <c r="SPP13" s="354"/>
      <c r="SPQ13" s="354"/>
      <c r="SPR13" s="354"/>
      <c r="SPS13" s="354"/>
      <c r="SPT13" s="354"/>
      <c r="SPU13" s="354"/>
      <c r="SPV13" s="354"/>
      <c r="SPW13" s="354"/>
      <c r="SPX13" s="354"/>
      <c r="SPY13" s="354"/>
      <c r="SPZ13" s="354"/>
      <c r="SQA13" s="354"/>
      <c r="SQB13" s="354"/>
      <c r="SQC13" s="354"/>
      <c r="SQD13" s="354"/>
      <c r="SQE13" s="354"/>
      <c r="SQF13" s="354"/>
      <c r="SQG13" s="354"/>
      <c r="SQH13" s="354"/>
      <c r="SQI13" s="354"/>
      <c r="SQJ13" s="354"/>
      <c r="SQK13" s="354"/>
      <c r="SQL13" s="354"/>
      <c r="SQM13" s="354"/>
      <c r="SQN13" s="354"/>
      <c r="SQO13" s="354"/>
      <c r="SQP13" s="354"/>
      <c r="SQQ13" s="354"/>
      <c r="SQR13" s="354"/>
      <c r="SQS13" s="354"/>
      <c r="SQT13" s="354"/>
      <c r="SQU13" s="354"/>
      <c r="SQV13" s="354"/>
      <c r="SQW13" s="354"/>
      <c r="SQX13" s="354"/>
      <c r="SQY13" s="354"/>
      <c r="SQZ13" s="354"/>
      <c r="SRA13" s="354"/>
      <c r="SRB13" s="354"/>
      <c r="SRC13" s="354"/>
      <c r="SRD13" s="354"/>
      <c r="SRE13" s="354"/>
      <c r="SRF13" s="354"/>
      <c r="SRG13" s="354"/>
      <c r="SRH13" s="354"/>
      <c r="SRI13" s="354"/>
      <c r="SRJ13" s="354"/>
      <c r="SRK13" s="354"/>
      <c r="SRL13" s="354"/>
      <c r="SRM13" s="354"/>
      <c r="SRN13" s="354"/>
      <c r="SRO13" s="354"/>
      <c r="SRP13" s="354"/>
      <c r="SRQ13" s="354"/>
      <c r="SRR13" s="354"/>
      <c r="SRS13" s="354"/>
      <c r="SRT13" s="354"/>
      <c r="SRU13" s="354"/>
      <c r="SRV13" s="354"/>
      <c r="SRW13" s="354"/>
      <c r="SRX13" s="354"/>
      <c r="SRY13" s="354"/>
      <c r="SRZ13" s="354"/>
      <c r="SSA13" s="354"/>
      <c r="SSB13" s="354"/>
      <c r="SSC13" s="354"/>
      <c r="SSD13" s="354"/>
      <c r="SSE13" s="354"/>
      <c r="SSF13" s="354"/>
      <c r="SSG13" s="354"/>
      <c r="SSH13" s="354"/>
      <c r="SSI13" s="354"/>
      <c r="SSJ13" s="354"/>
      <c r="SSK13" s="354"/>
      <c r="SSL13" s="354"/>
      <c r="SSM13" s="354"/>
      <c r="SSN13" s="354"/>
      <c r="SSO13" s="354"/>
      <c r="SSP13" s="354"/>
      <c r="SSQ13" s="354"/>
      <c r="SSR13" s="354"/>
      <c r="SSS13" s="354"/>
      <c r="SST13" s="354"/>
      <c r="SSU13" s="354"/>
      <c r="SSV13" s="354"/>
      <c r="SSW13" s="354"/>
      <c r="SSX13" s="354"/>
      <c r="SSY13" s="354"/>
      <c r="SSZ13" s="354"/>
      <c r="STA13" s="354"/>
      <c r="STB13" s="354"/>
      <c r="STC13" s="354"/>
      <c r="STD13" s="354"/>
      <c r="STE13" s="354"/>
      <c r="STF13" s="354"/>
      <c r="STG13" s="354"/>
      <c r="STH13" s="354"/>
      <c r="STI13" s="354"/>
      <c r="STJ13" s="354"/>
      <c r="STK13" s="354"/>
      <c r="STL13" s="354"/>
      <c r="STM13" s="354"/>
      <c r="STN13" s="354"/>
      <c r="STO13" s="354"/>
      <c r="STP13" s="354"/>
      <c r="STQ13" s="354"/>
      <c r="STR13" s="354"/>
      <c r="STS13" s="354"/>
      <c r="STT13" s="354"/>
      <c r="STU13" s="354"/>
      <c r="STV13" s="354"/>
      <c r="STW13" s="354"/>
      <c r="STX13" s="354"/>
      <c r="STY13" s="354"/>
      <c r="STZ13" s="354"/>
      <c r="SUA13" s="354"/>
      <c r="SUB13" s="354"/>
      <c r="SUC13" s="354"/>
      <c r="SUD13" s="354"/>
      <c r="SUE13" s="354"/>
      <c r="SUF13" s="354"/>
      <c r="SUG13" s="354"/>
      <c r="SUH13" s="354"/>
      <c r="SUI13" s="354"/>
      <c r="SUJ13" s="354"/>
      <c r="SUK13" s="354"/>
      <c r="SUL13" s="354"/>
      <c r="SUM13" s="354"/>
      <c r="SUN13" s="354"/>
      <c r="SUO13" s="354"/>
      <c r="SUP13" s="354"/>
      <c r="SUQ13" s="354"/>
      <c r="SUR13" s="354"/>
      <c r="SUS13" s="354"/>
      <c r="SUT13" s="354"/>
      <c r="SUU13" s="354"/>
      <c r="SUV13" s="354"/>
      <c r="SUW13" s="354"/>
      <c r="SUX13" s="354"/>
      <c r="SUY13" s="354"/>
      <c r="SUZ13" s="354"/>
      <c r="SVA13" s="354"/>
      <c r="SVB13" s="354"/>
      <c r="SVC13" s="354"/>
      <c r="SVD13" s="354"/>
      <c r="SVE13" s="354"/>
      <c r="SVF13" s="354"/>
      <c r="SVG13" s="354"/>
      <c r="SVH13" s="354"/>
      <c r="SVI13" s="354"/>
      <c r="SVJ13" s="354"/>
      <c r="SVK13" s="354"/>
      <c r="SVL13" s="354"/>
      <c r="SVM13" s="354"/>
      <c r="SVN13" s="354"/>
      <c r="SVO13" s="354"/>
      <c r="SVP13" s="354"/>
      <c r="SVQ13" s="354"/>
      <c r="SVR13" s="354"/>
      <c r="SVS13" s="354"/>
      <c r="SVT13" s="354"/>
      <c r="SVU13" s="354"/>
      <c r="SVV13" s="354"/>
      <c r="SVW13" s="354"/>
      <c r="SVX13" s="354"/>
      <c r="SVY13" s="354"/>
      <c r="SVZ13" s="354"/>
      <c r="SWA13" s="354"/>
      <c r="SWB13" s="354"/>
      <c r="SWC13" s="354"/>
      <c r="SWD13" s="354"/>
      <c r="SWE13" s="354"/>
      <c r="SWF13" s="354"/>
      <c r="SWG13" s="354"/>
      <c r="SWH13" s="354"/>
      <c r="SWI13" s="354"/>
      <c r="SWJ13" s="354"/>
      <c r="SWK13" s="354"/>
      <c r="SWL13" s="354"/>
      <c r="SWM13" s="354"/>
      <c r="SWN13" s="354"/>
      <c r="SWO13" s="354"/>
      <c r="SWP13" s="354"/>
      <c r="SWQ13" s="354"/>
      <c r="SWR13" s="354"/>
      <c r="SWS13" s="354"/>
      <c r="SWT13" s="354"/>
      <c r="SWU13" s="354"/>
      <c r="SWV13" s="354"/>
      <c r="SWW13" s="354"/>
      <c r="SWX13" s="354"/>
      <c r="SWY13" s="354"/>
      <c r="SWZ13" s="354"/>
      <c r="SXA13" s="354"/>
      <c r="SXB13" s="354"/>
      <c r="SXC13" s="354"/>
      <c r="SXD13" s="354"/>
      <c r="SXE13" s="354"/>
      <c r="SXF13" s="354"/>
      <c r="SXG13" s="354"/>
      <c r="SXH13" s="354"/>
      <c r="SXI13" s="354"/>
      <c r="SXJ13" s="354"/>
      <c r="SXK13" s="354"/>
      <c r="SXL13" s="354"/>
      <c r="SXM13" s="354"/>
      <c r="SXN13" s="354"/>
      <c r="SXO13" s="354"/>
      <c r="SXP13" s="354"/>
      <c r="SXQ13" s="354"/>
      <c r="SXR13" s="354"/>
      <c r="SXS13" s="354"/>
      <c r="SXT13" s="354"/>
      <c r="SXU13" s="354"/>
      <c r="SXV13" s="354"/>
      <c r="SXW13" s="354"/>
      <c r="SXX13" s="354"/>
      <c r="SXY13" s="354"/>
      <c r="SXZ13" s="354"/>
      <c r="SYA13" s="354"/>
      <c r="SYB13" s="354"/>
      <c r="SYC13" s="354"/>
      <c r="SYD13" s="354"/>
      <c r="SYE13" s="354"/>
      <c r="SYF13" s="354"/>
      <c r="SYG13" s="354"/>
      <c r="SYH13" s="354"/>
      <c r="SYI13" s="354"/>
      <c r="SYJ13" s="354"/>
      <c r="SYK13" s="354"/>
      <c r="SYL13" s="354"/>
      <c r="SYM13" s="354"/>
      <c r="SYN13" s="354"/>
      <c r="SYO13" s="354"/>
      <c r="SYP13" s="354"/>
      <c r="SYQ13" s="354"/>
      <c r="SYR13" s="354"/>
      <c r="SYS13" s="354"/>
      <c r="SYT13" s="354"/>
      <c r="SYU13" s="354"/>
      <c r="SYV13" s="354"/>
      <c r="SYW13" s="354"/>
      <c r="SYX13" s="354"/>
      <c r="SYY13" s="354"/>
      <c r="SYZ13" s="354"/>
      <c r="SZA13" s="354"/>
      <c r="SZB13" s="354"/>
      <c r="SZC13" s="354"/>
      <c r="SZD13" s="354"/>
      <c r="SZE13" s="354"/>
      <c r="SZF13" s="354"/>
      <c r="SZG13" s="354"/>
      <c r="SZH13" s="354"/>
      <c r="SZI13" s="354"/>
      <c r="SZJ13" s="354"/>
      <c r="SZK13" s="354"/>
      <c r="SZL13" s="354"/>
      <c r="SZM13" s="354"/>
      <c r="SZN13" s="354"/>
      <c r="SZO13" s="354"/>
      <c r="SZP13" s="354"/>
      <c r="SZQ13" s="354"/>
      <c r="SZR13" s="354"/>
      <c r="SZS13" s="354"/>
      <c r="SZT13" s="354"/>
      <c r="SZU13" s="354"/>
      <c r="SZV13" s="354"/>
      <c r="SZW13" s="354"/>
      <c r="SZX13" s="354"/>
      <c r="SZY13" s="354"/>
      <c r="SZZ13" s="354"/>
      <c r="TAA13" s="354"/>
      <c r="TAB13" s="354"/>
      <c r="TAC13" s="354"/>
      <c r="TAD13" s="354"/>
      <c r="TAE13" s="354"/>
      <c r="TAF13" s="354"/>
      <c r="TAG13" s="354"/>
      <c r="TAH13" s="354"/>
      <c r="TAI13" s="354"/>
      <c r="TAJ13" s="354"/>
      <c r="TAK13" s="354"/>
      <c r="TAL13" s="354"/>
      <c r="TAM13" s="354"/>
      <c r="TAN13" s="354"/>
      <c r="TAO13" s="354"/>
      <c r="TAP13" s="354"/>
      <c r="TAQ13" s="354"/>
      <c r="TAR13" s="354"/>
      <c r="TAS13" s="354"/>
      <c r="TAT13" s="354"/>
      <c r="TAU13" s="354"/>
      <c r="TAV13" s="354"/>
      <c r="TAW13" s="354"/>
      <c r="TAX13" s="354"/>
      <c r="TAY13" s="354"/>
      <c r="TAZ13" s="354"/>
      <c r="TBA13" s="354"/>
      <c r="TBB13" s="354"/>
      <c r="TBC13" s="354"/>
      <c r="TBD13" s="354"/>
      <c r="TBE13" s="354"/>
      <c r="TBF13" s="354"/>
      <c r="TBG13" s="354"/>
      <c r="TBH13" s="354"/>
      <c r="TBI13" s="354"/>
      <c r="TBJ13" s="354"/>
      <c r="TBK13" s="354"/>
      <c r="TBL13" s="354"/>
      <c r="TBM13" s="354"/>
      <c r="TBN13" s="354"/>
      <c r="TBO13" s="354"/>
      <c r="TBP13" s="354"/>
      <c r="TBQ13" s="354"/>
      <c r="TBR13" s="354"/>
      <c r="TBS13" s="354"/>
      <c r="TBT13" s="354"/>
      <c r="TBU13" s="354"/>
      <c r="TBV13" s="354"/>
      <c r="TBW13" s="354"/>
      <c r="TBX13" s="354"/>
      <c r="TBY13" s="354"/>
      <c r="TBZ13" s="354"/>
      <c r="TCA13" s="354"/>
      <c r="TCB13" s="354"/>
      <c r="TCC13" s="354"/>
      <c r="TCD13" s="354"/>
      <c r="TCE13" s="354"/>
      <c r="TCF13" s="354"/>
      <c r="TCG13" s="354"/>
      <c r="TCH13" s="354"/>
      <c r="TCI13" s="354"/>
      <c r="TCJ13" s="354"/>
      <c r="TCK13" s="354"/>
      <c r="TCL13" s="354"/>
      <c r="TCM13" s="354"/>
      <c r="TCN13" s="354"/>
      <c r="TCO13" s="354"/>
      <c r="TCP13" s="354"/>
      <c r="TCQ13" s="354"/>
      <c r="TCR13" s="354"/>
      <c r="TCS13" s="354"/>
      <c r="TCT13" s="354"/>
      <c r="TCU13" s="354"/>
      <c r="TCV13" s="354"/>
      <c r="TCW13" s="354"/>
      <c r="TCX13" s="354"/>
      <c r="TCY13" s="354"/>
      <c r="TCZ13" s="354"/>
      <c r="TDA13" s="354"/>
      <c r="TDB13" s="354"/>
      <c r="TDC13" s="354"/>
      <c r="TDD13" s="354"/>
      <c r="TDE13" s="354"/>
      <c r="TDF13" s="354"/>
      <c r="TDG13" s="354"/>
      <c r="TDH13" s="354"/>
      <c r="TDI13" s="354"/>
      <c r="TDJ13" s="354"/>
      <c r="TDK13" s="354"/>
      <c r="TDL13" s="354"/>
      <c r="TDM13" s="354"/>
      <c r="TDN13" s="354"/>
      <c r="TDO13" s="354"/>
      <c r="TDP13" s="354"/>
      <c r="TDQ13" s="354"/>
      <c r="TDR13" s="354"/>
      <c r="TDS13" s="354"/>
      <c r="TDT13" s="354"/>
      <c r="TDU13" s="354"/>
      <c r="TDV13" s="354"/>
      <c r="TDW13" s="354"/>
      <c r="TDX13" s="354"/>
      <c r="TDY13" s="354"/>
      <c r="TDZ13" s="354"/>
      <c r="TEA13" s="354"/>
      <c r="TEB13" s="354"/>
      <c r="TEC13" s="354"/>
      <c r="TED13" s="354"/>
      <c r="TEE13" s="354"/>
      <c r="TEF13" s="354"/>
      <c r="TEG13" s="354"/>
      <c r="TEH13" s="354"/>
      <c r="TEI13" s="354"/>
      <c r="TEJ13" s="354"/>
      <c r="TEK13" s="354"/>
      <c r="TEL13" s="354"/>
      <c r="TEM13" s="354"/>
      <c r="TEN13" s="354"/>
      <c r="TEO13" s="354"/>
      <c r="TEP13" s="354"/>
      <c r="TEQ13" s="354"/>
      <c r="TER13" s="354"/>
      <c r="TES13" s="354"/>
      <c r="TET13" s="354"/>
      <c r="TEU13" s="354"/>
      <c r="TEV13" s="354"/>
      <c r="TEW13" s="354"/>
      <c r="TEX13" s="354"/>
      <c r="TEY13" s="354"/>
      <c r="TEZ13" s="354"/>
      <c r="TFA13" s="354"/>
      <c r="TFB13" s="354"/>
      <c r="TFC13" s="354"/>
      <c r="TFD13" s="354"/>
      <c r="TFE13" s="354"/>
      <c r="TFF13" s="354"/>
      <c r="TFG13" s="354"/>
      <c r="TFH13" s="354"/>
      <c r="TFI13" s="354"/>
      <c r="TFJ13" s="354"/>
      <c r="TFK13" s="354"/>
      <c r="TFL13" s="354"/>
      <c r="TFM13" s="354"/>
      <c r="TFN13" s="354"/>
      <c r="TFO13" s="354"/>
      <c r="TFP13" s="354"/>
      <c r="TFQ13" s="354"/>
      <c r="TFR13" s="354"/>
      <c r="TFS13" s="354"/>
      <c r="TFT13" s="354"/>
      <c r="TFU13" s="354"/>
      <c r="TFV13" s="354"/>
      <c r="TFW13" s="354"/>
      <c r="TFX13" s="354"/>
      <c r="TFY13" s="354"/>
      <c r="TFZ13" s="354"/>
      <c r="TGA13" s="354"/>
      <c r="TGB13" s="354"/>
      <c r="TGC13" s="354"/>
      <c r="TGD13" s="354"/>
      <c r="TGE13" s="354"/>
      <c r="TGF13" s="354"/>
      <c r="TGG13" s="354"/>
      <c r="TGH13" s="354"/>
      <c r="TGI13" s="354"/>
      <c r="TGJ13" s="354"/>
      <c r="TGK13" s="354"/>
      <c r="TGL13" s="354"/>
      <c r="TGM13" s="354"/>
      <c r="TGN13" s="354"/>
      <c r="TGO13" s="354"/>
      <c r="TGP13" s="354"/>
      <c r="TGQ13" s="354"/>
      <c r="TGR13" s="354"/>
      <c r="TGS13" s="354"/>
      <c r="TGT13" s="354"/>
      <c r="TGU13" s="354"/>
      <c r="TGV13" s="354"/>
      <c r="TGW13" s="354"/>
      <c r="TGX13" s="354"/>
      <c r="TGY13" s="354"/>
      <c r="TGZ13" s="354"/>
      <c r="THA13" s="354"/>
      <c r="THB13" s="354"/>
      <c r="THC13" s="354"/>
      <c r="THD13" s="354"/>
      <c r="THE13" s="354"/>
      <c r="THF13" s="354"/>
      <c r="THG13" s="354"/>
      <c r="THH13" s="354"/>
      <c r="THI13" s="354"/>
      <c r="THJ13" s="354"/>
      <c r="THK13" s="354"/>
      <c r="THL13" s="354"/>
      <c r="THM13" s="354"/>
      <c r="THN13" s="354"/>
      <c r="THO13" s="354"/>
      <c r="THP13" s="354"/>
      <c r="THQ13" s="354"/>
      <c r="THR13" s="354"/>
      <c r="THS13" s="354"/>
      <c r="THT13" s="354"/>
      <c r="THU13" s="354"/>
      <c r="THV13" s="354"/>
      <c r="THW13" s="354"/>
      <c r="THX13" s="354"/>
      <c r="THY13" s="354"/>
      <c r="THZ13" s="354"/>
      <c r="TIA13" s="354"/>
      <c r="TIB13" s="354"/>
      <c r="TIC13" s="354"/>
      <c r="TID13" s="354"/>
      <c r="TIE13" s="354"/>
      <c r="TIF13" s="354"/>
      <c r="TIG13" s="354"/>
      <c r="TIH13" s="354"/>
      <c r="TII13" s="354"/>
      <c r="TIJ13" s="354"/>
      <c r="TIK13" s="354"/>
      <c r="TIL13" s="354"/>
      <c r="TIM13" s="354"/>
      <c r="TIN13" s="354"/>
      <c r="TIO13" s="354"/>
      <c r="TIP13" s="354"/>
      <c r="TIQ13" s="354"/>
      <c r="TIR13" s="354"/>
      <c r="TIS13" s="354"/>
      <c r="TIT13" s="354"/>
      <c r="TIU13" s="354"/>
      <c r="TIV13" s="354"/>
      <c r="TIW13" s="354"/>
      <c r="TIX13" s="354"/>
      <c r="TIY13" s="354"/>
      <c r="TIZ13" s="354"/>
      <c r="TJA13" s="354"/>
      <c r="TJB13" s="354"/>
      <c r="TJC13" s="354"/>
      <c r="TJD13" s="354"/>
      <c r="TJE13" s="354"/>
      <c r="TJF13" s="354"/>
      <c r="TJG13" s="354"/>
      <c r="TJH13" s="354"/>
      <c r="TJI13" s="354"/>
      <c r="TJJ13" s="354"/>
      <c r="TJK13" s="354"/>
      <c r="TJL13" s="354"/>
      <c r="TJM13" s="354"/>
      <c r="TJN13" s="354"/>
      <c r="TJO13" s="354"/>
      <c r="TJP13" s="354"/>
      <c r="TJQ13" s="354"/>
      <c r="TJR13" s="354"/>
      <c r="TJS13" s="354"/>
      <c r="TJT13" s="354"/>
      <c r="TJU13" s="354"/>
      <c r="TJV13" s="354"/>
      <c r="TJW13" s="354"/>
      <c r="TJX13" s="354"/>
      <c r="TJY13" s="354"/>
      <c r="TJZ13" s="354"/>
      <c r="TKA13" s="354"/>
      <c r="TKB13" s="354"/>
      <c r="TKC13" s="354"/>
      <c r="TKD13" s="354"/>
      <c r="TKE13" s="354"/>
      <c r="TKF13" s="354"/>
      <c r="TKG13" s="354"/>
      <c r="TKH13" s="354"/>
      <c r="TKI13" s="354"/>
      <c r="TKJ13" s="354"/>
      <c r="TKK13" s="354"/>
      <c r="TKL13" s="354"/>
      <c r="TKM13" s="354"/>
      <c r="TKN13" s="354"/>
      <c r="TKO13" s="354"/>
      <c r="TKP13" s="354"/>
      <c r="TKQ13" s="354"/>
      <c r="TKR13" s="354"/>
      <c r="TKS13" s="354"/>
      <c r="TKT13" s="354"/>
      <c r="TKU13" s="354"/>
      <c r="TKV13" s="354"/>
      <c r="TKW13" s="354"/>
      <c r="TKX13" s="354"/>
      <c r="TKY13" s="354"/>
      <c r="TKZ13" s="354"/>
      <c r="TLA13" s="354"/>
      <c r="TLB13" s="354"/>
      <c r="TLC13" s="354"/>
      <c r="TLD13" s="354"/>
      <c r="TLE13" s="354"/>
      <c r="TLF13" s="354"/>
      <c r="TLG13" s="354"/>
      <c r="TLH13" s="354"/>
      <c r="TLI13" s="354"/>
      <c r="TLJ13" s="354"/>
      <c r="TLK13" s="354"/>
      <c r="TLL13" s="354"/>
      <c r="TLM13" s="354"/>
      <c r="TLN13" s="354"/>
      <c r="TLO13" s="354"/>
      <c r="TLP13" s="354"/>
      <c r="TLQ13" s="354"/>
      <c r="TLR13" s="354"/>
      <c r="TLS13" s="354"/>
      <c r="TLT13" s="354"/>
      <c r="TLU13" s="354"/>
      <c r="TLV13" s="354"/>
      <c r="TLW13" s="354"/>
      <c r="TLX13" s="354"/>
      <c r="TLY13" s="354"/>
      <c r="TLZ13" s="354"/>
      <c r="TMA13" s="354"/>
      <c r="TMB13" s="354"/>
      <c r="TMC13" s="354"/>
      <c r="TMD13" s="354"/>
      <c r="TME13" s="354"/>
      <c r="TMF13" s="354"/>
      <c r="TMG13" s="354"/>
      <c r="TMH13" s="354"/>
      <c r="TMI13" s="354"/>
      <c r="TMJ13" s="354"/>
      <c r="TMK13" s="354"/>
      <c r="TML13" s="354"/>
      <c r="TMM13" s="354"/>
      <c r="TMN13" s="354"/>
      <c r="TMO13" s="354"/>
      <c r="TMP13" s="354"/>
      <c r="TMQ13" s="354"/>
      <c r="TMR13" s="354"/>
      <c r="TMS13" s="354"/>
      <c r="TMT13" s="354"/>
      <c r="TMU13" s="354"/>
      <c r="TMV13" s="354"/>
      <c r="TMW13" s="354"/>
      <c r="TMX13" s="354"/>
      <c r="TMY13" s="354"/>
      <c r="TMZ13" s="354"/>
      <c r="TNA13" s="354"/>
      <c r="TNB13" s="354"/>
      <c r="TNC13" s="354"/>
      <c r="TND13" s="354"/>
      <c r="TNE13" s="354"/>
      <c r="TNF13" s="354"/>
      <c r="TNG13" s="354"/>
      <c r="TNH13" s="354"/>
      <c r="TNI13" s="354"/>
      <c r="TNJ13" s="354"/>
      <c r="TNK13" s="354"/>
      <c r="TNL13" s="354"/>
      <c r="TNM13" s="354"/>
      <c r="TNN13" s="354"/>
      <c r="TNO13" s="354"/>
      <c r="TNP13" s="354"/>
      <c r="TNQ13" s="354"/>
      <c r="TNR13" s="354"/>
      <c r="TNS13" s="354"/>
      <c r="TNT13" s="354"/>
      <c r="TNU13" s="354"/>
      <c r="TNV13" s="354"/>
      <c r="TNW13" s="354"/>
      <c r="TNX13" s="354"/>
      <c r="TNY13" s="354"/>
      <c r="TNZ13" s="354"/>
      <c r="TOA13" s="354"/>
      <c r="TOB13" s="354"/>
      <c r="TOC13" s="354"/>
      <c r="TOD13" s="354"/>
      <c r="TOE13" s="354"/>
      <c r="TOF13" s="354"/>
      <c r="TOG13" s="354"/>
      <c r="TOH13" s="354"/>
      <c r="TOI13" s="354"/>
      <c r="TOJ13" s="354"/>
      <c r="TOK13" s="354"/>
      <c r="TOL13" s="354"/>
      <c r="TOM13" s="354"/>
      <c r="TON13" s="354"/>
      <c r="TOO13" s="354"/>
      <c r="TOP13" s="354"/>
      <c r="TOQ13" s="354"/>
      <c r="TOR13" s="354"/>
      <c r="TOS13" s="354"/>
      <c r="TOT13" s="354"/>
      <c r="TOU13" s="354"/>
      <c r="TOV13" s="354"/>
      <c r="TOW13" s="354"/>
      <c r="TOX13" s="354"/>
      <c r="TOY13" s="354"/>
      <c r="TOZ13" s="354"/>
      <c r="TPA13" s="354"/>
      <c r="TPB13" s="354"/>
      <c r="TPC13" s="354"/>
      <c r="TPD13" s="354"/>
      <c r="TPE13" s="354"/>
      <c r="TPF13" s="354"/>
      <c r="TPG13" s="354"/>
      <c r="TPH13" s="354"/>
      <c r="TPI13" s="354"/>
      <c r="TPJ13" s="354"/>
      <c r="TPK13" s="354"/>
      <c r="TPL13" s="354"/>
      <c r="TPM13" s="354"/>
      <c r="TPN13" s="354"/>
      <c r="TPO13" s="354"/>
      <c r="TPP13" s="354"/>
      <c r="TPQ13" s="354"/>
      <c r="TPR13" s="354"/>
      <c r="TPS13" s="354"/>
      <c r="TPT13" s="354"/>
      <c r="TPU13" s="354"/>
      <c r="TPV13" s="354"/>
      <c r="TPW13" s="354"/>
      <c r="TPX13" s="354"/>
      <c r="TPY13" s="354"/>
      <c r="TPZ13" s="354"/>
      <c r="TQA13" s="354"/>
      <c r="TQB13" s="354"/>
      <c r="TQC13" s="354"/>
      <c r="TQD13" s="354"/>
      <c r="TQE13" s="354"/>
      <c r="TQF13" s="354"/>
      <c r="TQG13" s="354"/>
      <c r="TQH13" s="354"/>
      <c r="TQI13" s="354"/>
      <c r="TQJ13" s="354"/>
      <c r="TQK13" s="354"/>
      <c r="TQL13" s="354"/>
      <c r="TQM13" s="354"/>
      <c r="TQN13" s="354"/>
      <c r="TQO13" s="354"/>
      <c r="TQP13" s="354"/>
      <c r="TQQ13" s="354"/>
      <c r="TQR13" s="354"/>
      <c r="TQS13" s="354"/>
      <c r="TQT13" s="354"/>
      <c r="TQU13" s="354"/>
      <c r="TQV13" s="354"/>
      <c r="TQW13" s="354"/>
      <c r="TQX13" s="354"/>
      <c r="TQY13" s="354"/>
      <c r="TQZ13" s="354"/>
      <c r="TRA13" s="354"/>
      <c r="TRB13" s="354"/>
      <c r="TRC13" s="354"/>
      <c r="TRD13" s="354"/>
      <c r="TRE13" s="354"/>
      <c r="TRF13" s="354"/>
      <c r="TRG13" s="354"/>
      <c r="TRH13" s="354"/>
      <c r="TRI13" s="354"/>
      <c r="TRJ13" s="354"/>
      <c r="TRK13" s="354"/>
      <c r="TRL13" s="354"/>
      <c r="TRM13" s="354"/>
      <c r="TRN13" s="354"/>
      <c r="TRO13" s="354"/>
      <c r="TRP13" s="354"/>
      <c r="TRQ13" s="354"/>
      <c r="TRR13" s="354"/>
      <c r="TRS13" s="354"/>
      <c r="TRT13" s="354"/>
      <c r="TRU13" s="354"/>
      <c r="TRV13" s="354"/>
      <c r="TRW13" s="354"/>
      <c r="TRX13" s="354"/>
      <c r="TRY13" s="354"/>
      <c r="TRZ13" s="354"/>
      <c r="TSA13" s="354"/>
      <c r="TSB13" s="354"/>
      <c r="TSC13" s="354"/>
      <c r="TSD13" s="354"/>
      <c r="TSE13" s="354"/>
      <c r="TSF13" s="354"/>
      <c r="TSG13" s="354"/>
      <c r="TSH13" s="354"/>
      <c r="TSI13" s="354"/>
      <c r="TSJ13" s="354"/>
      <c r="TSK13" s="354"/>
      <c r="TSL13" s="354"/>
      <c r="TSM13" s="354"/>
      <c r="TSN13" s="354"/>
      <c r="TSO13" s="354"/>
      <c r="TSP13" s="354"/>
      <c r="TSQ13" s="354"/>
      <c r="TSR13" s="354"/>
      <c r="TSS13" s="354"/>
      <c r="TST13" s="354"/>
      <c r="TSU13" s="354"/>
      <c r="TSV13" s="354"/>
      <c r="TSW13" s="354"/>
      <c r="TSX13" s="354"/>
      <c r="TSY13" s="354"/>
      <c r="TSZ13" s="354"/>
      <c r="TTA13" s="354"/>
      <c r="TTB13" s="354"/>
      <c r="TTC13" s="354"/>
      <c r="TTD13" s="354"/>
      <c r="TTE13" s="354"/>
      <c r="TTF13" s="354"/>
      <c r="TTG13" s="354"/>
      <c r="TTH13" s="354"/>
      <c r="TTI13" s="354"/>
      <c r="TTJ13" s="354"/>
      <c r="TTK13" s="354"/>
      <c r="TTL13" s="354"/>
      <c r="TTM13" s="354"/>
      <c r="TTN13" s="354"/>
      <c r="TTO13" s="354"/>
      <c r="TTP13" s="354"/>
      <c r="TTQ13" s="354"/>
      <c r="TTR13" s="354"/>
      <c r="TTS13" s="354"/>
      <c r="TTT13" s="354"/>
      <c r="TTU13" s="354"/>
      <c r="TTV13" s="354"/>
      <c r="TTW13" s="354"/>
      <c r="TTX13" s="354"/>
      <c r="TTY13" s="354"/>
      <c r="TTZ13" s="354"/>
      <c r="TUA13" s="354"/>
      <c r="TUB13" s="354"/>
      <c r="TUC13" s="354"/>
      <c r="TUD13" s="354"/>
      <c r="TUE13" s="354"/>
      <c r="TUF13" s="354"/>
      <c r="TUG13" s="354"/>
      <c r="TUH13" s="354"/>
      <c r="TUI13" s="354"/>
      <c r="TUJ13" s="354"/>
      <c r="TUK13" s="354"/>
      <c r="TUL13" s="354"/>
      <c r="TUM13" s="354"/>
      <c r="TUN13" s="354"/>
      <c r="TUO13" s="354"/>
      <c r="TUP13" s="354"/>
      <c r="TUQ13" s="354"/>
      <c r="TUR13" s="354"/>
      <c r="TUS13" s="354"/>
      <c r="TUT13" s="354"/>
      <c r="TUU13" s="354"/>
      <c r="TUV13" s="354"/>
      <c r="TUW13" s="354"/>
      <c r="TUX13" s="354"/>
      <c r="TUY13" s="354"/>
      <c r="TUZ13" s="354"/>
      <c r="TVA13" s="354"/>
      <c r="TVB13" s="354"/>
      <c r="TVC13" s="354"/>
      <c r="TVD13" s="354"/>
      <c r="TVE13" s="354"/>
      <c r="TVF13" s="354"/>
      <c r="TVG13" s="354"/>
      <c r="TVH13" s="354"/>
      <c r="TVI13" s="354"/>
      <c r="TVJ13" s="354"/>
      <c r="TVK13" s="354"/>
      <c r="TVL13" s="354"/>
      <c r="TVM13" s="354"/>
      <c r="TVN13" s="354"/>
      <c r="TVO13" s="354"/>
      <c r="TVP13" s="354"/>
      <c r="TVQ13" s="354"/>
      <c r="TVR13" s="354"/>
      <c r="TVS13" s="354"/>
      <c r="TVT13" s="354"/>
      <c r="TVU13" s="354"/>
      <c r="TVV13" s="354"/>
      <c r="TVW13" s="354"/>
      <c r="TVX13" s="354"/>
      <c r="TVY13" s="354"/>
      <c r="TVZ13" s="354"/>
      <c r="TWA13" s="354"/>
      <c r="TWB13" s="354"/>
      <c r="TWC13" s="354"/>
      <c r="TWD13" s="354"/>
      <c r="TWE13" s="354"/>
      <c r="TWF13" s="354"/>
      <c r="TWG13" s="354"/>
      <c r="TWH13" s="354"/>
      <c r="TWI13" s="354"/>
      <c r="TWJ13" s="354"/>
      <c r="TWK13" s="354"/>
      <c r="TWL13" s="354"/>
      <c r="TWM13" s="354"/>
      <c r="TWN13" s="354"/>
      <c r="TWO13" s="354"/>
      <c r="TWP13" s="354"/>
      <c r="TWQ13" s="354"/>
      <c r="TWR13" s="354"/>
      <c r="TWS13" s="354"/>
      <c r="TWT13" s="354"/>
      <c r="TWU13" s="354"/>
      <c r="TWV13" s="354"/>
      <c r="TWW13" s="354"/>
      <c r="TWX13" s="354"/>
      <c r="TWY13" s="354"/>
      <c r="TWZ13" s="354"/>
      <c r="TXA13" s="354"/>
      <c r="TXB13" s="354"/>
      <c r="TXC13" s="354"/>
      <c r="TXD13" s="354"/>
      <c r="TXE13" s="354"/>
      <c r="TXF13" s="354"/>
      <c r="TXG13" s="354"/>
      <c r="TXH13" s="354"/>
      <c r="TXI13" s="354"/>
      <c r="TXJ13" s="354"/>
      <c r="TXK13" s="354"/>
      <c r="TXL13" s="354"/>
      <c r="TXM13" s="354"/>
      <c r="TXN13" s="354"/>
      <c r="TXO13" s="354"/>
      <c r="TXP13" s="354"/>
      <c r="TXQ13" s="354"/>
      <c r="TXR13" s="354"/>
      <c r="TXS13" s="354"/>
      <c r="TXT13" s="354"/>
      <c r="TXU13" s="354"/>
      <c r="TXV13" s="354"/>
      <c r="TXW13" s="354"/>
      <c r="TXX13" s="354"/>
      <c r="TXY13" s="354"/>
      <c r="TXZ13" s="354"/>
      <c r="TYA13" s="354"/>
      <c r="TYB13" s="354"/>
      <c r="TYC13" s="354"/>
      <c r="TYD13" s="354"/>
      <c r="TYE13" s="354"/>
      <c r="TYF13" s="354"/>
      <c r="TYG13" s="354"/>
      <c r="TYH13" s="354"/>
      <c r="TYI13" s="354"/>
      <c r="TYJ13" s="354"/>
      <c r="TYK13" s="354"/>
      <c r="TYL13" s="354"/>
      <c r="TYM13" s="354"/>
      <c r="TYN13" s="354"/>
      <c r="TYO13" s="354"/>
      <c r="TYP13" s="354"/>
      <c r="TYQ13" s="354"/>
      <c r="TYR13" s="354"/>
      <c r="TYS13" s="354"/>
      <c r="TYT13" s="354"/>
      <c r="TYU13" s="354"/>
      <c r="TYV13" s="354"/>
      <c r="TYW13" s="354"/>
      <c r="TYX13" s="354"/>
      <c r="TYY13" s="354"/>
      <c r="TYZ13" s="354"/>
      <c r="TZA13" s="354"/>
      <c r="TZB13" s="354"/>
      <c r="TZC13" s="354"/>
      <c r="TZD13" s="354"/>
      <c r="TZE13" s="354"/>
      <c r="TZF13" s="354"/>
      <c r="TZG13" s="354"/>
      <c r="TZH13" s="354"/>
      <c r="TZI13" s="354"/>
      <c r="TZJ13" s="354"/>
      <c r="TZK13" s="354"/>
      <c r="TZL13" s="354"/>
      <c r="TZM13" s="354"/>
      <c r="TZN13" s="354"/>
      <c r="TZO13" s="354"/>
      <c r="TZP13" s="354"/>
      <c r="TZQ13" s="354"/>
      <c r="TZR13" s="354"/>
      <c r="TZS13" s="354"/>
      <c r="TZT13" s="354"/>
      <c r="TZU13" s="354"/>
      <c r="TZV13" s="354"/>
      <c r="TZW13" s="354"/>
      <c r="TZX13" s="354"/>
      <c r="TZY13" s="354"/>
      <c r="TZZ13" s="354"/>
      <c r="UAA13" s="354"/>
      <c r="UAB13" s="354"/>
      <c r="UAC13" s="354"/>
      <c r="UAD13" s="354"/>
      <c r="UAE13" s="354"/>
      <c r="UAF13" s="354"/>
      <c r="UAG13" s="354"/>
      <c r="UAH13" s="354"/>
      <c r="UAI13" s="354"/>
      <c r="UAJ13" s="354"/>
      <c r="UAK13" s="354"/>
      <c r="UAL13" s="354"/>
      <c r="UAM13" s="354"/>
      <c r="UAN13" s="354"/>
      <c r="UAO13" s="354"/>
      <c r="UAP13" s="354"/>
      <c r="UAQ13" s="354"/>
      <c r="UAR13" s="354"/>
      <c r="UAS13" s="354"/>
      <c r="UAT13" s="354"/>
      <c r="UAU13" s="354"/>
      <c r="UAV13" s="354"/>
      <c r="UAW13" s="354"/>
      <c r="UAX13" s="354"/>
      <c r="UAY13" s="354"/>
      <c r="UAZ13" s="354"/>
      <c r="UBA13" s="354"/>
      <c r="UBB13" s="354"/>
      <c r="UBC13" s="354"/>
      <c r="UBD13" s="354"/>
      <c r="UBE13" s="354"/>
      <c r="UBF13" s="354"/>
      <c r="UBG13" s="354"/>
      <c r="UBH13" s="354"/>
      <c r="UBI13" s="354"/>
      <c r="UBJ13" s="354"/>
      <c r="UBK13" s="354"/>
      <c r="UBL13" s="354"/>
      <c r="UBM13" s="354"/>
      <c r="UBN13" s="354"/>
      <c r="UBO13" s="354"/>
      <c r="UBP13" s="354"/>
      <c r="UBQ13" s="354"/>
      <c r="UBR13" s="354"/>
      <c r="UBS13" s="354"/>
      <c r="UBT13" s="354"/>
      <c r="UBU13" s="354"/>
      <c r="UBV13" s="354"/>
      <c r="UBW13" s="354"/>
      <c r="UBX13" s="354"/>
      <c r="UBY13" s="354"/>
      <c r="UBZ13" s="354"/>
      <c r="UCA13" s="354"/>
      <c r="UCB13" s="354"/>
      <c r="UCC13" s="354"/>
      <c r="UCD13" s="354"/>
      <c r="UCE13" s="354"/>
      <c r="UCF13" s="354"/>
      <c r="UCG13" s="354"/>
      <c r="UCH13" s="354"/>
      <c r="UCI13" s="354"/>
      <c r="UCJ13" s="354"/>
      <c r="UCK13" s="354"/>
      <c r="UCL13" s="354"/>
      <c r="UCM13" s="354"/>
      <c r="UCN13" s="354"/>
      <c r="UCO13" s="354"/>
      <c r="UCP13" s="354"/>
      <c r="UCQ13" s="354"/>
      <c r="UCR13" s="354"/>
      <c r="UCS13" s="354"/>
      <c r="UCT13" s="354"/>
      <c r="UCU13" s="354"/>
      <c r="UCV13" s="354"/>
      <c r="UCW13" s="354"/>
      <c r="UCX13" s="354"/>
      <c r="UCY13" s="354"/>
      <c r="UCZ13" s="354"/>
      <c r="UDA13" s="354"/>
      <c r="UDB13" s="354"/>
      <c r="UDC13" s="354"/>
      <c r="UDD13" s="354"/>
      <c r="UDE13" s="354"/>
      <c r="UDF13" s="354"/>
      <c r="UDG13" s="354"/>
      <c r="UDH13" s="354"/>
      <c r="UDI13" s="354"/>
      <c r="UDJ13" s="354"/>
      <c r="UDK13" s="354"/>
      <c r="UDL13" s="354"/>
      <c r="UDM13" s="354"/>
      <c r="UDN13" s="354"/>
      <c r="UDO13" s="354"/>
      <c r="UDP13" s="354"/>
      <c r="UDQ13" s="354"/>
      <c r="UDR13" s="354"/>
      <c r="UDS13" s="354"/>
      <c r="UDT13" s="354"/>
      <c r="UDU13" s="354"/>
      <c r="UDV13" s="354"/>
      <c r="UDW13" s="354"/>
      <c r="UDX13" s="354"/>
      <c r="UDY13" s="354"/>
      <c r="UDZ13" s="354"/>
      <c r="UEA13" s="354"/>
      <c r="UEB13" s="354"/>
      <c r="UEC13" s="354"/>
      <c r="UED13" s="354"/>
      <c r="UEE13" s="354"/>
      <c r="UEF13" s="354"/>
      <c r="UEG13" s="354"/>
      <c r="UEH13" s="354"/>
      <c r="UEI13" s="354"/>
      <c r="UEJ13" s="354"/>
      <c r="UEK13" s="354"/>
      <c r="UEL13" s="354"/>
      <c r="UEM13" s="354"/>
      <c r="UEN13" s="354"/>
      <c r="UEO13" s="354"/>
      <c r="UEP13" s="354"/>
      <c r="UEQ13" s="354"/>
      <c r="UER13" s="354"/>
      <c r="UES13" s="354"/>
      <c r="UET13" s="354"/>
      <c r="UEU13" s="354"/>
      <c r="UEV13" s="354"/>
      <c r="UEW13" s="354"/>
      <c r="UEX13" s="354"/>
      <c r="UEY13" s="354"/>
      <c r="UEZ13" s="354"/>
      <c r="UFA13" s="354"/>
      <c r="UFB13" s="354"/>
      <c r="UFC13" s="354"/>
      <c r="UFD13" s="354"/>
      <c r="UFE13" s="354"/>
      <c r="UFF13" s="354"/>
      <c r="UFG13" s="354"/>
      <c r="UFH13" s="354"/>
      <c r="UFI13" s="354"/>
      <c r="UFJ13" s="354"/>
      <c r="UFK13" s="354"/>
      <c r="UFL13" s="354"/>
      <c r="UFM13" s="354"/>
      <c r="UFN13" s="354"/>
      <c r="UFO13" s="354"/>
      <c r="UFP13" s="354"/>
      <c r="UFQ13" s="354"/>
      <c r="UFR13" s="354"/>
      <c r="UFS13" s="354"/>
      <c r="UFT13" s="354"/>
      <c r="UFU13" s="354"/>
      <c r="UFV13" s="354"/>
      <c r="UFW13" s="354"/>
      <c r="UFX13" s="354"/>
      <c r="UFY13" s="354"/>
      <c r="UFZ13" s="354"/>
      <c r="UGA13" s="354"/>
      <c r="UGB13" s="354"/>
      <c r="UGC13" s="354"/>
      <c r="UGD13" s="354"/>
      <c r="UGE13" s="354"/>
      <c r="UGF13" s="354"/>
      <c r="UGG13" s="354"/>
      <c r="UGH13" s="354"/>
      <c r="UGI13" s="354"/>
      <c r="UGJ13" s="354"/>
      <c r="UGK13" s="354"/>
      <c r="UGL13" s="354"/>
      <c r="UGM13" s="354"/>
      <c r="UGN13" s="354"/>
      <c r="UGO13" s="354"/>
      <c r="UGP13" s="354"/>
      <c r="UGQ13" s="354"/>
      <c r="UGR13" s="354"/>
      <c r="UGS13" s="354"/>
      <c r="UGT13" s="354"/>
      <c r="UGU13" s="354"/>
      <c r="UGV13" s="354"/>
      <c r="UGW13" s="354"/>
      <c r="UGX13" s="354"/>
      <c r="UGY13" s="354"/>
      <c r="UGZ13" s="354"/>
      <c r="UHA13" s="354"/>
      <c r="UHB13" s="354"/>
      <c r="UHC13" s="354"/>
      <c r="UHD13" s="354"/>
      <c r="UHE13" s="354"/>
      <c r="UHF13" s="354"/>
      <c r="UHG13" s="354"/>
      <c r="UHH13" s="354"/>
      <c r="UHI13" s="354"/>
      <c r="UHJ13" s="354"/>
      <c r="UHK13" s="354"/>
      <c r="UHL13" s="354"/>
      <c r="UHM13" s="354"/>
      <c r="UHN13" s="354"/>
      <c r="UHO13" s="354"/>
      <c r="UHP13" s="354"/>
      <c r="UHQ13" s="354"/>
      <c r="UHR13" s="354"/>
      <c r="UHS13" s="354"/>
      <c r="UHT13" s="354"/>
      <c r="UHU13" s="354"/>
      <c r="UHV13" s="354"/>
      <c r="UHW13" s="354"/>
      <c r="UHX13" s="354"/>
      <c r="UHY13" s="354"/>
      <c r="UHZ13" s="354"/>
      <c r="UIA13" s="354"/>
      <c r="UIB13" s="354"/>
      <c r="UIC13" s="354"/>
      <c r="UID13" s="354"/>
      <c r="UIE13" s="354"/>
      <c r="UIF13" s="354"/>
      <c r="UIG13" s="354"/>
      <c r="UIH13" s="354"/>
      <c r="UII13" s="354"/>
      <c r="UIJ13" s="354"/>
      <c r="UIK13" s="354"/>
      <c r="UIL13" s="354"/>
      <c r="UIM13" s="354"/>
      <c r="UIN13" s="354"/>
      <c r="UIO13" s="354"/>
      <c r="UIP13" s="354"/>
      <c r="UIQ13" s="354"/>
      <c r="UIR13" s="354"/>
      <c r="UIS13" s="354"/>
      <c r="UIT13" s="354"/>
      <c r="UIU13" s="354"/>
      <c r="UIV13" s="354"/>
      <c r="UIW13" s="354"/>
      <c r="UIX13" s="354"/>
      <c r="UIY13" s="354"/>
      <c r="UIZ13" s="354"/>
      <c r="UJA13" s="354"/>
      <c r="UJB13" s="354"/>
      <c r="UJC13" s="354"/>
      <c r="UJD13" s="354"/>
      <c r="UJE13" s="354"/>
      <c r="UJF13" s="354"/>
      <c r="UJG13" s="354"/>
      <c r="UJH13" s="354"/>
      <c r="UJI13" s="354"/>
      <c r="UJJ13" s="354"/>
      <c r="UJK13" s="354"/>
      <c r="UJL13" s="354"/>
      <c r="UJM13" s="354"/>
      <c r="UJN13" s="354"/>
      <c r="UJO13" s="354"/>
      <c r="UJP13" s="354"/>
      <c r="UJQ13" s="354"/>
      <c r="UJR13" s="354"/>
      <c r="UJS13" s="354"/>
      <c r="UJT13" s="354"/>
      <c r="UJU13" s="354"/>
      <c r="UJV13" s="354"/>
      <c r="UJW13" s="354"/>
      <c r="UJX13" s="354"/>
      <c r="UJY13" s="354"/>
      <c r="UJZ13" s="354"/>
      <c r="UKA13" s="354"/>
      <c r="UKB13" s="354"/>
      <c r="UKC13" s="354"/>
      <c r="UKD13" s="354"/>
      <c r="UKE13" s="354"/>
      <c r="UKF13" s="354"/>
      <c r="UKG13" s="354"/>
      <c r="UKH13" s="354"/>
      <c r="UKI13" s="354"/>
      <c r="UKJ13" s="354"/>
      <c r="UKK13" s="354"/>
      <c r="UKL13" s="354"/>
      <c r="UKM13" s="354"/>
      <c r="UKN13" s="354"/>
      <c r="UKO13" s="354"/>
      <c r="UKP13" s="354"/>
      <c r="UKQ13" s="354"/>
      <c r="UKR13" s="354"/>
      <c r="UKS13" s="354"/>
      <c r="UKT13" s="354"/>
      <c r="UKU13" s="354"/>
      <c r="UKV13" s="354"/>
      <c r="UKW13" s="354"/>
      <c r="UKX13" s="354"/>
      <c r="UKY13" s="354"/>
      <c r="UKZ13" s="354"/>
      <c r="ULA13" s="354"/>
      <c r="ULB13" s="354"/>
      <c r="ULC13" s="354"/>
      <c r="ULD13" s="354"/>
      <c r="ULE13" s="354"/>
      <c r="ULF13" s="354"/>
      <c r="ULG13" s="354"/>
      <c r="ULH13" s="354"/>
      <c r="ULI13" s="354"/>
      <c r="ULJ13" s="354"/>
      <c r="ULK13" s="354"/>
      <c r="ULL13" s="354"/>
      <c r="ULM13" s="354"/>
      <c r="ULN13" s="354"/>
      <c r="ULO13" s="354"/>
      <c r="ULP13" s="354"/>
      <c r="ULQ13" s="354"/>
      <c r="ULR13" s="354"/>
      <c r="ULS13" s="354"/>
      <c r="ULT13" s="354"/>
      <c r="ULU13" s="354"/>
      <c r="ULV13" s="354"/>
      <c r="ULW13" s="354"/>
      <c r="ULX13" s="354"/>
      <c r="ULY13" s="354"/>
      <c r="ULZ13" s="354"/>
      <c r="UMA13" s="354"/>
      <c r="UMB13" s="354"/>
      <c r="UMC13" s="354"/>
      <c r="UMD13" s="354"/>
      <c r="UME13" s="354"/>
      <c r="UMF13" s="354"/>
      <c r="UMG13" s="354"/>
      <c r="UMH13" s="354"/>
      <c r="UMI13" s="354"/>
      <c r="UMJ13" s="354"/>
      <c r="UMK13" s="354"/>
      <c r="UML13" s="354"/>
      <c r="UMM13" s="354"/>
      <c r="UMN13" s="354"/>
      <c r="UMO13" s="354"/>
      <c r="UMP13" s="354"/>
      <c r="UMQ13" s="354"/>
      <c r="UMR13" s="354"/>
      <c r="UMS13" s="354"/>
      <c r="UMT13" s="354"/>
      <c r="UMU13" s="354"/>
      <c r="UMV13" s="354"/>
      <c r="UMW13" s="354"/>
      <c r="UMX13" s="354"/>
      <c r="UMY13" s="354"/>
      <c r="UMZ13" s="354"/>
      <c r="UNA13" s="354"/>
      <c r="UNB13" s="354"/>
      <c r="UNC13" s="354"/>
      <c r="UND13" s="354"/>
      <c r="UNE13" s="354"/>
      <c r="UNF13" s="354"/>
      <c r="UNG13" s="354"/>
      <c r="UNH13" s="354"/>
      <c r="UNI13" s="354"/>
      <c r="UNJ13" s="354"/>
      <c r="UNK13" s="354"/>
      <c r="UNL13" s="354"/>
      <c r="UNM13" s="354"/>
      <c r="UNN13" s="354"/>
      <c r="UNO13" s="354"/>
      <c r="UNP13" s="354"/>
      <c r="UNQ13" s="354"/>
      <c r="UNR13" s="354"/>
      <c r="UNS13" s="354"/>
      <c r="UNT13" s="354"/>
      <c r="UNU13" s="354"/>
      <c r="UNV13" s="354"/>
      <c r="UNW13" s="354"/>
      <c r="UNX13" s="354"/>
      <c r="UNY13" s="354"/>
      <c r="UNZ13" s="354"/>
      <c r="UOA13" s="354"/>
      <c r="UOB13" s="354"/>
      <c r="UOC13" s="354"/>
      <c r="UOD13" s="354"/>
      <c r="UOE13" s="354"/>
      <c r="UOF13" s="354"/>
      <c r="UOG13" s="354"/>
      <c r="UOH13" s="354"/>
      <c r="UOI13" s="354"/>
      <c r="UOJ13" s="354"/>
      <c r="UOK13" s="354"/>
      <c r="UOL13" s="354"/>
      <c r="UOM13" s="354"/>
      <c r="UON13" s="354"/>
      <c r="UOO13" s="354"/>
      <c r="UOP13" s="354"/>
      <c r="UOQ13" s="354"/>
      <c r="UOR13" s="354"/>
      <c r="UOS13" s="354"/>
      <c r="UOT13" s="354"/>
      <c r="UOU13" s="354"/>
      <c r="UOV13" s="354"/>
      <c r="UOW13" s="354"/>
      <c r="UOX13" s="354"/>
      <c r="UOY13" s="354"/>
      <c r="UOZ13" s="354"/>
      <c r="UPA13" s="354"/>
      <c r="UPB13" s="354"/>
      <c r="UPC13" s="354"/>
      <c r="UPD13" s="354"/>
      <c r="UPE13" s="354"/>
      <c r="UPF13" s="354"/>
      <c r="UPG13" s="354"/>
      <c r="UPH13" s="354"/>
      <c r="UPI13" s="354"/>
      <c r="UPJ13" s="354"/>
      <c r="UPK13" s="354"/>
      <c r="UPL13" s="354"/>
      <c r="UPM13" s="354"/>
      <c r="UPN13" s="354"/>
      <c r="UPO13" s="354"/>
      <c r="UPP13" s="354"/>
      <c r="UPQ13" s="354"/>
      <c r="UPR13" s="354"/>
      <c r="UPS13" s="354"/>
      <c r="UPT13" s="354"/>
      <c r="UPU13" s="354"/>
      <c r="UPV13" s="354"/>
      <c r="UPW13" s="354"/>
      <c r="UPX13" s="354"/>
      <c r="UPY13" s="354"/>
      <c r="UPZ13" s="354"/>
      <c r="UQA13" s="354"/>
      <c r="UQB13" s="354"/>
      <c r="UQC13" s="354"/>
      <c r="UQD13" s="354"/>
      <c r="UQE13" s="354"/>
      <c r="UQF13" s="354"/>
      <c r="UQG13" s="354"/>
      <c r="UQH13" s="354"/>
      <c r="UQI13" s="354"/>
      <c r="UQJ13" s="354"/>
      <c r="UQK13" s="354"/>
      <c r="UQL13" s="354"/>
      <c r="UQM13" s="354"/>
      <c r="UQN13" s="354"/>
      <c r="UQO13" s="354"/>
      <c r="UQP13" s="354"/>
      <c r="UQQ13" s="354"/>
      <c r="UQR13" s="354"/>
      <c r="UQS13" s="354"/>
      <c r="UQT13" s="354"/>
      <c r="UQU13" s="354"/>
      <c r="UQV13" s="354"/>
      <c r="UQW13" s="354"/>
      <c r="UQX13" s="354"/>
      <c r="UQY13" s="354"/>
      <c r="UQZ13" s="354"/>
      <c r="URA13" s="354"/>
      <c r="URB13" s="354"/>
      <c r="URC13" s="354"/>
      <c r="URD13" s="354"/>
      <c r="URE13" s="354"/>
      <c r="URF13" s="354"/>
      <c r="URG13" s="354"/>
      <c r="URH13" s="354"/>
      <c r="URI13" s="354"/>
      <c r="URJ13" s="354"/>
      <c r="URK13" s="354"/>
      <c r="URL13" s="354"/>
      <c r="URM13" s="354"/>
      <c r="URN13" s="354"/>
      <c r="URO13" s="354"/>
      <c r="URP13" s="354"/>
      <c r="URQ13" s="354"/>
      <c r="URR13" s="354"/>
      <c r="URS13" s="354"/>
      <c r="URT13" s="354"/>
      <c r="URU13" s="354"/>
      <c r="URV13" s="354"/>
      <c r="URW13" s="354"/>
      <c r="URX13" s="354"/>
      <c r="URY13" s="354"/>
      <c r="URZ13" s="354"/>
      <c r="USA13" s="354"/>
      <c r="USB13" s="354"/>
      <c r="USC13" s="354"/>
      <c r="USD13" s="354"/>
      <c r="USE13" s="354"/>
      <c r="USF13" s="354"/>
      <c r="USG13" s="354"/>
      <c r="USH13" s="354"/>
      <c r="USI13" s="354"/>
      <c r="USJ13" s="354"/>
      <c r="USK13" s="354"/>
      <c r="USL13" s="354"/>
      <c r="USM13" s="354"/>
      <c r="USN13" s="354"/>
      <c r="USO13" s="354"/>
      <c r="USP13" s="354"/>
      <c r="USQ13" s="354"/>
      <c r="USR13" s="354"/>
      <c r="USS13" s="354"/>
      <c r="UST13" s="354"/>
      <c r="USU13" s="354"/>
      <c r="USV13" s="354"/>
      <c r="USW13" s="354"/>
      <c r="USX13" s="354"/>
      <c r="USY13" s="354"/>
      <c r="USZ13" s="354"/>
      <c r="UTA13" s="354"/>
      <c r="UTB13" s="354"/>
      <c r="UTC13" s="354"/>
      <c r="UTD13" s="354"/>
      <c r="UTE13" s="354"/>
      <c r="UTF13" s="354"/>
      <c r="UTG13" s="354"/>
      <c r="UTH13" s="354"/>
      <c r="UTI13" s="354"/>
      <c r="UTJ13" s="354"/>
      <c r="UTK13" s="354"/>
      <c r="UTL13" s="354"/>
      <c r="UTM13" s="354"/>
      <c r="UTN13" s="354"/>
      <c r="UTO13" s="354"/>
      <c r="UTP13" s="354"/>
      <c r="UTQ13" s="354"/>
      <c r="UTR13" s="354"/>
      <c r="UTS13" s="354"/>
      <c r="UTT13" s="354"/>
      <c r="UTU13" s="354"/>
      <c r="UTV13" s="354"/>
      <c r="UTW13" s="354"/>
      <c r="UTX13" s="354"/>
      <c r="UTY13" s="354"/>
      <c r="UTZ13" s="354"/>
      <c r="UUA13" s="354"/>
      <c r="UUB13" s="354"/>
      <c r="UUC13" s="354"/>
      <c r="UUD13" s="354"/>
      <c r="UUE13" s="354"/>
      <c r="UUF13" s="354"/>
      <c r="UUG13" s="354"/>
      <c r="UUH13" s="354"/>
      <c r="UUI13" s="354"/>
      <c r="UUJ13" s="354"/>
      <c r="UUK13" s="354"/>
      <c r="UUL13" s="354"/>
      <c r="UUM13" s="354"/>
      <c r="UUN13" s="354"/>
      <c r="UUO13" s="354"/>
      <c r="UUP13" s="354"/>
      <c r="UUQ13" s="354"/>
      <c r="UUR13" s="354"/>
      <c r="UUS13" s="354"/>
      <c r="UUT13" s="354"/>
      <c r="UUU13" s="354"/>
      <c r="UUV13" s="354"/>
      <c r="UUW13" s="354"/>
      <c r="UUX13" s="354"/>
      <c r="UUY13" s="354"/>
      <c r="UUZ13" s="354"/>
      <c r="UVA13" s="354"/>
      <c r="UVB13" s="354"/>
      <c r="UVC13" s="354"/>
      <c r="UVD13" s="354"/>
      <c r="UVE13" s="354"/>
      <c r="UVF13" s="354"/>
      <c r="UVG13" s="354"/>
      <c r="UVH13" s="354"/>
      <c r="UVI13" s="354"/>
      <c r="UVJ13" s="354"/>
      <c r="UVK13" s="354"/>
      <c r="UVL13" s="354"/>
      <c r="UVM13" s="354"/>
      <c r="UVN13" s="354"/>
      <c r="UVO13" s="354"/>
      <c r="UVP13" s="354"/>
      <c r="UVQ13" s="354"/>
      <c r="UVR13" s="354"/>
      <c r="UVS13" s="354"/>
      <c r="UVT13" s="354"/>
      <c r="UVU13" s="354"/>
      <c r="UVV13" s="354"/>
      <c r="UVW13" s="354"/>
      <c r="UVX13" s="354"/>
      <c r="UVY13" s="354"/>
      <c r="UVZ13" s="354"/>
      <c r="UWA13" s="354"/>
      <c r="UWB13" s="354"/>
      <c r="UWC13" s="354"/>
      <c r="UWD13" s="354"/>
      <c r="UWE13" s="354"/>
      <c r="UWF13" s="354"/>
      <c r="UWG13" s="354"/>
      <c r="UWH13" s="354"/>
      <c r="UWI13" s="354"/>
      <c r="UWJ13" s="354"/>
      <c r="UWK13" s="354"/>
      <c r="UWL13" s="354"/>
      <c r="UWM13" s="354"/>
      <c r="UWN13" s="354"/>
      <c r="UWO13" s="354"/>
      <c r="UWP13" s="354"/>
      <c r="UWQ13" s="354"/>
      <c r="UWR13" s="354"/>
      <c r="UWS13" s="354"/>
      <c r="UWT13" s="354"/>
      <c r="UWU13" s="354"/>
      <c r="UWV13" s="354"/>
      <c r="UWW13" s="354"/>
      <c r="UWX13" s="354"/>
      <c r="UWY13" s="354"/>
      <c r="UWZ13" s="354"/>
      <c r="UXA13" s="354"/>
      <c r="UXB13" s="354"/>
      <c r="UXC13" s="354"/>
      <c r="UXD13" s="354"/>
      <c r="UXE13" s="354"/>
      <c r="UXF13" s="354"/>
      <c r="UXG13" s="354"/>
      <c r="UXH13" s="354"/>
      <c r="UXI13" s="354"/>
      <c r="UXJ13" s="354"/>
      <c r="UXK13" s="354"/>
      <c r="UXL13" s="354"/>
      <c r="UXM13" s="354"/>
      <c r="UXN13" s="354"/>
      <c r="UXO13" s="354"/>
      <c r="UXP13" s="354"/>
      <c r="UXQ13" s="354"/>
      <c r="UXR13" s="354"/>
      <c r="UXS13" s="354"/>
      <c r="UXT13" s="354"/>
      <c r="UXU13" s="354"/>
      <c r="UXV13" s="354"/>
      <c r="UXW13" s="354"/>
      <c r="UXX13" s="354"/>
      <c r="UXY13" s="354"/>
      <c r="UXZ13" s="354"/>
      <c r="UYA13" s="354"/>
      <c r="UYB13" s="354"/>
      <c r="UYC13" s="354"/>
      <c r="UYD13" s="354"/>
      <c r="UYE13" s="354"/>
      <c r="UYF13" s="354"/>
      <c r="UYG13" s="354"/>
      <c r="UYH13" s="354"/>
      <c r="UYI13" s="354"/>
      <c r="UYJ13" s="354"/>
      <c r="UYK13" s="354"/>
      <c r="UYL13" s="354"/>
      <c r="UYM13" s="354"/>
      <c r="UYN13" s="354"/>
      <c r="UYO13" s="354"/>
      <c r="UYP13" s="354"/>
      <c r="UYQ13" s="354"/>
      <c r="UYR13" s="354"/>
      <c r="UYS13" s="354"/>
      <c r="UYT13" s="354"/>
      <c r="UYU13" s="354"/>
      <c r="UYV13" s="354"/>
      <c r="UYW13" s="354"/>
      <c r="UYX13" s="354"/>
      <c r="UYY13" s="354"/>
      <c r="UYZ13" s="354"/>
      <c r="UZA13" s="354"/>
      <c r="UZB13" s="354"/>
      <c r="UZC13" s="354"/>
      <c r="UZD13" s="354"/>
      <c r="UZE13" s="354"/>
      <c r="UZF13" s="354"/>
      <c r="UZG13" s="354"/>
      <c r="UZH13" s="354"/>
      <c r="UZI13" s="354"/>
      <c r="UZJ13" s="354"/>
      <c r="UZK13" s="354"/>
      <c r="UZL13" s="354"/>
      <c r="UZM13" s="354"/>
      <c r="UZN13" s="354"/>
      <c r="UZO13" s="354"/>
      <c r="UZP13" s="354"/>
      <c r="UZQ13" s="354"/>
      <c r="UZR13" s="354"/>
      <c r="UZS13" s="354"/>
      <c r="UZT13" s="354"/>
      <c r="UZU13" s="354"/>
      <c r="UZV13" s="354"/>
      <c r="UZW13" s="354"/>
      <c r="UZX13" s="354"/>
      <c r="UZY13" s="354"/>
      <c r="UZZ13" s="354"/>
      <c r="VAA13" s="354"/>
      <c r="VAB13" s="354"/>
      <c r="VAC13" s="354"/>
      <c r="VAD13" s="354"/>
      <c r="VAE13" s="354"/>
      <c r="VAF13" s="354"/>
      <c r="VAG13" s="354"/>
      <c r="VAH13" s="354"/>
      <c r="VAI13" s="354"/>
      <c r="VAJ13" s="354"/>
      <c r="VAK13" s="354"/>
      <c r="VAL13" s="354"/>
      <c r="VAM13" s="354"/>
      <c r="VAN13" s="354"/>
      <c r="VAO13" s="354"/>
      <c r="VAP13" s="354"/>
      <c r="VAQ13" s="354"/>
      <c r="VAR13" s="354"/>
      <c r="VAS13" s="354"/>
      <c r="VAT13" s="354"/>
      <c r="VAU13" s="354"/>
      <c r="VAV13" s="354"/>
      <c r="VAW13" s="354"/>
      <c r="VAX13" s="354"/>
      <c r="VAY13" s="354"/>
      <c r="VAZ13" s="354"/>
      <c r="VBA13" s="354"/>
      <c r="VBB13" s="354"/>
      <c r="VBC13" s="354"/>
      <c r="VBD13" s="354"/>
      <c r="VBE13" s="354"/>
      <c r="VBF13" s="354"/>
      <c r="VBG13" s="354"/>
      <c r="VBH13" s="354"/>
      <c r="VBI13" s="354"/>
      <c r="VBJ13" s="354"/>
      <c r="VBK13" s="354"/>
      <c r="VBL13" s="354"/>
      <c r="VBM13" s="354"/>
      <c r="VBN13" s="354"/>
      <c r="VBO13" s="354"/>
      <c r="VBP13" s="354"/>
      <c r="VBQ13" s="354"/>
      <c r="VBR13" s="354"/>
      <c r="VBS13" s="354"/>
      <c r="VBT13" s="354"/>
      <c r="VBU13" s="354"/>
      <c r="VBV13" s="354"/>
      <c r="VBW13" s="354"/>
      <c r="VBX13" s="354"/>
      <c r="VBY13" s="354"/>
      <c r="VBZ13" s="354"/>
      <c r="VCA13" s="354"/>
      <c r="VCB13" s="354"/>
      <c r="VCC13" s="354"/>
      <c r="VCD13" s="354"/>
      <c r="VCE13" s="354"/>
      <c r="VCF13" s="354"/>
      <c r="VCG13" s="354"/>
      <c r="VCH13" s="354"/>
      <c r="VCI13" s="354"/>
      <c r="VCJ13" s="354"/>
      <c r="VCK13" s="354"/>
      <c r="VCL13" s="354"/>
      <c r="VCM13" s="354"/>
      <c r="VCN13" s="354"/>
      <c r="VCO13" s="354"/>
      <c r="VCP13" s="354"/>
      <c r="VCQ13" s="354"/>
      <c r="VCR13" s="354"/>
      <c r="VCS13" s="354"/>
      <c r="VCT13" s="354"/>
      <c r="VCU13" s="354"/>
      <c r="VCV13" s="354"/>
      <c r="VCW13" s="354"/>
      <c r="VCX13" s="354"/>
      <c r="VCY13" s="354"/>
      <c r="VCZ13" s="354"/>
      <c r="VDA13" s="354"/>
      <c r="VDB13" s="354"/>
      <c r="VDC13" s="354"/>
      <c r="VDD13" s="354"/>
      <c r="VDE13" s="354"/>
      <c r="VDF13" s="354"/>
      <c r="VDG13" s="354"/>
      <c r="VDH13" s="354"/>
      <c r="VDI13" s="354"/>
      <c r="VDJ13" s="354"/>
      <c r="VDK13" s="354"/>
      <c r="VDL13" s="354"/>
      <c r="VDM13" s="354"/>
      <c r="VDN13" s="354"/>
      <c r="VDO13" s="354"/>
      <c r="VDP13" s="354"/>
      <c r="VDQ13" s="354"/>
      <c r="VDR13" s="354"/>
      <c r="VDS13" s="354"/>
      <c r="VDT13" s="354"/>
      <c r="VDU13" s="354"/>
      <c r="VDV13" s="354"/>
      <c r="VDW13" s="354"/>
      <c r="VDX13" s="354"/>
      <c r="VDY13" s="354"/>
      <c r="VDZ13" s="354"/>
      <c r="VEA13" s="354"/>
      <c r="VEB13" s="354"/>
      <c r="VEC13" s="354"/>
      <c r="VED13" s="354"/>
      <c r="VEE13" s="354"/>
      <c r="VEF13" s="354"/>
      <c r="VEG13" s="354"/>
      <c r="VEH13" s="354"/>
      <c r="VEI13" s="354"/>
      <c r="VEJ13" s="354"/>
      <c r="VEK13" s="354"/>
      <c r="VEL13" s="354"/>
      <c r="VEM13" s="354"/>
      <c r="VEN13" s="354"/>
      <c r="VEO13" s="354"/>
      <c r="VEP13" s="354"/>
      <c r="VEQ13" s="354"/>
      <c r="VER13" s="354"/>
      <c r="VES13" s="354"/>
      <c r="VET13" s="354"/>
      <c r="VEU13" s="354"/>
      <c r="VEV13" s="354"/>
      <c r="VEW13" s="354"/>
      <c r="VEX13" s="354"/>
      <c r="VEY13" s="354"/>
      <c r="VEZ13" s="354"/>
      <c r="VFA13" s="354"/>
      <c r="VFB13" s="354"/>
      <c r="VFC13" s="354"/>
      <c r="VFD13" s="354"/>
      <c r="VFE13" s="354"/>
      <c r="VFF13" s="354"/>
      <c r="VFG13" s="354"/>
      <c r="VFH13" s="354"/>
      <c r="VFI13" s="354"/>
      <c r="VFJ13" s="354"/>
      <c r="VFK13" s="354"/>
      <c r="VFL13" s="354"/>
      <c r="VFM13" s="354"/>
      <c r="VFN13" s="354"/>
      <c r="VFO13" s="354"/>
      <c r="VFP13" s="354"/>
      <c r="VFQ13" s="354"/>
      <c r="VFR13" s="354"/>
      <c r="VFS13" s="354"/>
      <c r="VFT13" s="354"/>
      <c r="VFU13" s="354"/>
      <c r="VFV13" s="354"/>
      <c r="VFW13" s="354"/>
      <c r="VFX13" s="354"/>
      <c r="VFY13" s="354"/>
      <c r="VFZ13" s="354"/>
      <c r="VGA13" s="354"/>
      <c r="VGB13" s="354"/>
      <c r="VGC13" s="354"/>
      <c r="VGD13" s="354"/>
      <c r="VGE13" s="354"/>
      <c r="VGF13" s="354"/>
      <c r="VGG13" s="354"/>
      <c r="VGH13" s="354"/>
      <c r="VGI13" s="354"/>
      <c r="VGJ13" s="354"/>
      <c r="VGK13" s="354"/>
      <c r="VGL13" s="354"/>
      <c r="VGM13" s="354"/>
      <c r="VGN13" s="354"/>
      <c r="VGO13" s="354"/>
      <c r="VGP13" s="354"/>
      <c r="VGQ13" s="354"/>
      <c r="VGR13" s="354"/>
      <c r="VGS13" s="354"/>
      <c r="VGT13" s="354"/>
      <c r="VGU13" s="354"/>
      <c r="VGV13" s="354"/>
      <c r="VGW13" s="354"/>
      <c r="VGX13" s="354"/>
      <c r="VGY13" s="354"/>
      <c r="VGZ13" s="354"/>
      <c r="VHA13" s="354"/>
      <c r="VHB13" s="354"/>
      <c r="VHC13" s="354"/>
      <c r="VHD13" s="354"/>
      <c r="VHE13" s="354"/>
      <c r="VHF13" s="354"/>
      <c r="VHG13" s="354"/>
      <c r="VHH13" s="354"/>
      <c r="VHI13" s="354"/>
      <c r="VHJ13" s="354"/>
      <c r="VHK13" s="354"/>
      <c r="VHL13" s="354"/>
      <c r="VHM13" s="354"/>
      <c r="VHN13" s="354"/>
      <c r="VHO13" s="354"/>
      <c r="VHP13" s="354"/>
      <c r="VHQ13" s="354"/>
      <c r="VHR13" s="354"/>
      <c r="VHS13" s="354"/>
      <c r="VHT13" s="354"/>
      <c r="VHU13" s="354"/>
      <c r="VHV13" s="354"/>
      <c r="VHW13" s="354"/>
      <c r="VHX13" s="354"/>
      <c r="VHY13" s="354"/>
      <c r="VHZ13" s="354"/>
      <c r="VIA13" s="354"/>
      <c r="VIB13" s="354"/>
      <c r="VIC13" s="354"/>
      <c r="VID13" s="354"/>
      <c r="VIE13" s="354"/>
      <c r="VIF13" s="354"/>
      <c r="VIG13" s="354"/>
      <c r="VIH13" s="354"/>
      <c r="VII13" s="354"/>
      <c r="VIJ13" s="354"/>
      <c r="VIK13" s="354"/>
      <c r="VIL13" s="354"/>
      <c r="VIM13" s="354"/>
      <c r="VIN13" s="354"/>
      <c r="VIO13" s="354"/>
      <c r="VIP13" s="354"/>
      <c r="VIQ13" s="354"/>
      <c r="VIR13" s="354"/>
      <c r="VIS13" s="354"/>
      <c r="VIT13" s="354"/>
      <c r="VIU13" s="354"/>
      <c r="VIV13" s="354"/>
      <c r="VIW13" s="354"/>
      <c r="VIX13" s="354"/>
      <c r="VIY13" s="354"/>
      <c r="VIZ13" s="354"/>
      <c r="VJA13" s="354"/>
      <c r="VJB13" s="354"/>
      <c r="VJC13" s="354"/>
      <c r="VJD13" s="354"/>
      <c r="VJE13" s="354"/>
      <c r="VJF13" s="354"/>
      <c r="VJG13" s="354"/>
      <c r="VJH13" s="354"/>
      <c r="VJI13" s="354"/>
      <c r="VJJ13" s="354"/>
      <c r="VJK13" s="354"/>
      <c r="VJL13" s="354"/>
      <c r="VJM13" s="354"/>
      <c r="VJN13" s="354"/>
      <c r="VJO13" s="354"/>
      <c r="VJP13" s="354"/>
      <c r="VJQ13" s="354"/>
      <c r="VJR13" s="354"/>
      <c r="VJS13" s="354"/>
      <c r="VJT13" s="354"/>
      <c r="VJU13" s="354"/>
      <c r="VJV13" s="354"/>
      <c r="VJW13" s="354"/>
      <c r="VJX13" s="354"/>
      <c r="VJY13" s="354"/>
      <c r="VJZ13" s="354"/>
      <c r="VKA13" s="354"/>
      <c r="VKB13" s="354"/>
      <c r="VKC13" s="354"/>
      <c r="VKD13" s="354"/>
      <c r="VKE13" s="354"/>
      <c r="VKF13" s="354"/>
      <c r="VKG13" s="354"/>
      <c r="VKH13" s="354"/>
      <c r="VKI13" s="354"/>
      <c r="VKJ13" s="354"/>
      <c r="VKK13" s="354"/>
      <c r="VKL13" s="354"/>
      <c r="VKM13" s="354"/>
      <c r="VKN13" s="354"/>
      <c r="VKO13" s="354"/>
      <c r="VKP13" s="354"/>
      <c r="VKQ13" s="354"/>
      <c r="VKR13" s="354"/>
      <c r="VKS13" s="354"/>
      <c r="VKT13" s="354"/>
      <c r="VKU13" s="354"/>
      <c r="VKV13" s="354"/>
      <c r="VKW13" s="354"/>
      <c r="VKX13" s="354"/>
      <c r="VKY13" s="354"/>
      <c r="VKZ13" s="354"/>
      <c r="VLA13" s="354"/>
      <c r="VLB13" s="354"/>
      <c r="VLC13" s="354"/>
      <c r="VLD13" s="354"/>
      <c r="VLE13" s="354"/>
      <c r="VLF13" s="354"/>
      <c r="VLG13" s="354"/>
      <c r="VLH13" s="354"/>
      <c r="VLI13" s="354"/>
      <c r="VLJ13" s="354"/>
      <c r="VLK13" s="354"/>
      <c r="VLL13" s="354"/>
      <c r="VLM13" s="354"/>
      <c r="VLN13" s="354"/>
      <c r="VLO13" s="354"/>
      <c r="VLP13" s="354"/>
      <c r="VLQ13" s="354"/>
      <c r="VLR13" s="354"/>
      <c r="VLS13" s="354"/>
      <c r="VLT13" s="354"/>
      <c r="VLU13" s="354"/>
      <c r="VLV13" s="354"/>
      <c r="VLW13" s="354"/>
      <c r="VLX13" s="354"/>
      <c r="VLY13" s="354"/>
      <c r="VLZ13" s="354"/>
      <c r="VMA13" s="354"/>
      <c r="VMB13" s="354"/>
      <c r="VMC13" s="354"/>
      <c r="VMD13" s="354"/>
      <c r="VME13" s="354"/>
      <c r="VMF13" s="354"/>
      <c r="VMG13" s="354"/>
      <c r="VMH13" s="354"/>
      <c r="VMI13" s="354"/>
      <c r="VMJ13" s="354"/>
      <c r="VMK13" s="354"/>
      <c r="VML13" s="354"/>
      <c r="VMM13" s="354"/>
      <c r="VMN13" s="354"/>
      <c r="VMO13" s="354"/>
      <c r="VMP13" s="354"/>
      <c r="VMQ13" s="354"/>
      <c r="VMR13" s="354"/>
      <c r="VMS13" s="354"/>
      <c r="VMT13" s="354"/>
      <c r="VMU13" s="354"/>
      <c r="VMV13" s="354"/>
      <c r="VMW13" s="354"/>
      <c r="VMX13" s="354"/>
      <c r="VMY13" s="354"/>
      <c r="VMZ13" s="354"/>
      <c r="VNA13" s="354"/>
      <c r="VNB13" s="354"/>
      <c r="VNC13" s="354"/>
      <c r="VND13" s="354"/>
      <c r="VNE13" s="354"/>
      <c r="VNF13" s="354"/>
      <c r="VNG13" s="354"/>
      <c r="VNH13" s="354"/>
      <c r="VNI13" s="354"/>
      <c r="VNJ13" s="354"/>
      <c r="VNK13" s="354"/>
      <c r="VNL13" s="354"/>
      <c r="VNM13" s="354"/>
      <c r="VNN13" s="354"/>
      <c r="VNO13" s="354"/>
      <c r="VNP13" s="354"/>
      <c r="VNQ13" s="354"/>
      <c r="VNR13" s="354"/>
      <c r="VNS13" s="354"/>
      <c r="VNT13" s="354"/>
      <c r="VNU13" s="354"/>
      <c r="VNV13" s="354"/>
      <c r="VNW13" s="354"/>
      <c r="VNX13" s="354"/>
      <c r="VNY13" s="354"/>
      <c r="VNZ13" s="354"/>
      <c r="VOA13" s="354"/>
      <c r="VOB13" s="354"/>
      <c r="VOC13" s="354"/>
      <c r="VOD13" s="354"/>
      <c r="VOE13" s="354"/>
      <c r="VOF13" s="354"/>
      <c r="VOG13" s="354"/>
      <c r="VOH13" s="354"/>
      <c r="VOI13" s="354"/>
      <c r="VOJ13" s="354"/>
      <c r="VOK13" s="354"/>
      <c r="VOL13" s="354"/>
      <c r="VOM13" s="354"/>
      <c r="VON13" s="354"/>
      <c r="VOO13" s="354"/>
      <c r="VOP13" s="354"/>
      <c r="VOQ13" s="354"/>
      <c r="VOR13" s="354"/>
      <c r="VOS13" s="354"/>
      <c r="VOT13" s="354"/>
      <c r="VOU13" s="354"/>
      <c r="VOV13" s="354"/>
      <c r="VOW13" s="354"/>
      <c r="VOX13" s="354"/>
      <c r="VOY13" s="354"/>
      <c r="VOZ13" s="354"/>
      <c r="VPA13" s="354"/>
      <c r="VPB13" s="354"/>
      <c r="VPC13" s="354"/>
      <c r="VPD13" s="354"/>
      <c r="VPE13" s="354"/>
      <c r="VPF13" s="354"/>
      <c r="VPG13" s="354"/>
      <c r="VPH13" s="354"/>
      <c r="VPI13" s="354"/>
      <c r="VPJ13" s="354"/>
      <c r="VPK13" s="354"/>
      <c r="VPL13" s="354"/>
      <c r="VPM13" s="354"/>
      <c r="VPN13" s="354"/>
      <c r="VPO13" s="354"/>
      <c r="VPP13" s="354"/>
      <c r="VPQ13" s="354"/>
      <c r="VPR13" s="354"/>
      <c r="VPS13" s="354"/>
      <c r="VPT13" s="354"/>
      <c r="VPU13" s="354"/>
      <c r="VPV13" s="354"/>
      <c r="VPW13" s="354"/>
      <c r="VPX13" s="354"/>
      <c r="VPY13" s="354"/>
      <c r="VPZ13" s="354"/>
      <c r="VQA13" s="354"/>
      <c r="VQB13" s="354"/>
      <c r="VQC13" s="354"/>
      <c r="VQD13" s="354"/>
      <c r="VQE13" s="354"/>
      <c r="VQF13" s="354"/>
      <c r="VQG13" s="354"/>
      <c r="VQH13" s="354"/>
      <c r="VQI13" s="354"/>
      <c r="VQJ13" s="354"/>
      <c r="VQK13" s="354"/>
      <c r="VQL13" s="354"/>
      <c r="VQM13" s="354"/>
      <c r="VQN13" s="354"/>
      <c r="VQO13" s="354"/>
      <c r="VQP13" s="354"/>
      <c r="VQQ13" s="354"/>
      <c r="VQR13" s="354"/>
      <c r="VQS13" s="354"/>
      <c r="VQT13" s="354"/>
      <c r="VQU13" s="354"/>
      <c r="VQV13" s="354"/>
      <c r="VQW13" s="354"/>
      <c r="VQX13" s="354"/>
      <c r="VQY13" s="354"/>
      <c r="VQZ13" s="354"/>
      <c r="VRA13" s="354"/>
      <c r="VRB13" s="354"/>
      <c r="VRC13" s="354"/>
      <c r="VRD13" s="354"/>
      <c r="VRE13" s="354"/>
      <c r="VRF13" s="354"/>
      <c r="VRG13" s="354"/>
      <c r="VRH13" s="354"/>
      <c r="VRI13" s="354"/>
      <c r="VRJ13" s="354"/>
      <c r="VRK13" s="354"/>
      <c r="VRL13" s="354"/>
      <c r="VRM13" s="354"/>
      <c r="VRN13" s="354"/>
      <c r="VRO13" s="354"/>
      <c r="VRP13" s="354"/>
      <c r="VRQ13" s="354"/>
      <c r="VRR13" s="354"/>
      <c r="VRS13" s="354"/>
      <c r="VRT13" s="354"/>
      <c r="VRU13" s="354"/>
      <c r="VRV13" s="354"/>
      <c r="VRW13" s="354"/>
      <c r="VRX13" s="354"/>
      <c r="VRY13" s="354"/>
      <c r="VRZ13" s="354"/>
      <c r="VSA13" s="354"/>
      <c r="VSB13" s="354"/>
      <c r="VSC13" s="354"/>
      <c r="VSD13" s="354"/>
      <c r="VSE13" s="354"/>
      <c r="VSF13" s="354"/>
      <c r="VSG13" s="354"/>
      <c r="VSH13" s="354"/>
      <c r="VSI13" s="354"/>
      <c r="VSJ13" s="354"/>
      <c r="VSK13" s="354"/>
      <c r="VSL13" s="354"/>
      <c r="VSM13" s="354"/>
      <c r="VSN13" s="354"/>
      <c r="VSO13" s="354"/>
      <c r="VSP13" s="354"/>
      <c r="VSQ13" s="354"/>
      <c r="VSR13" s="354"/>
      <c r="VSS13" s="354"/>
      <c r="VST13" s="354"/>
      <c r="VSU13" s="354"/>
      <c r="VSV13" s="354"/>
      <c r="VSW13" s="354"/>
      <c r="VSX13" s="354"/>
      <c r="VSY13" s="354"/>
      <c r="VSZ13" s="354"/>
      <c r="VTA13" s="354"/>
      <c r="VTB13" s="354"/>
      <c r="VTC13" s="354"/>
      <c r="VTD13" s="354"/>
      <c r="VTE13" s="354"/>
      <c r="VTF13" s="354"/>
      <c r="VTG13" s="354"/>
      <c r="VTH13" s="354"/>
      <c r="VTI13" s="354"/>
      <c r="VTJ13" s="354"/>
      <c r="VTK13" s="354"/>
      <c r="VTL13" s="354"/>
      <c r="VTM13" s="354"/>
      <c r="VTN13" s="354"/>
      <c r="VTO13" s="354"/>
      <c r="VTP13" s="354"/>
      <c r="VTQ13" s="354"/>
      <c r="VTR13" s="354"/>
      <c r="VTS13" s="354"/>
      <c r="VTT13" s="354"/>
      <c r="VTU13" s="354"/>
      <c r="VTV13" s="354"/>
      <c r="VTW13" s="354"/>
      <c r="VTX13" s="354"/>
      <c r="VTY13" s="354"/>
      <c r="VTZ13" s="354"/>
      <c r="VUA13" s="354"/>
      <c r="VUB13" s="354"/>
      <c r="VUC13" s="354"/>
      <c r="VUD13" s="354"/>
      <c r="VUE13" s="354"/>
      <c r="VUF13" s="354"/>
      <c r="VUG13" s="354"/>
      <c r="VUH13" s="354"/>
      <c r="VUI13" s="354"/>
      <c r="VUJ13" s="354"/>
      <c r="VUK13" s="354"/>
      <c r="VUL13" s="354"/>
      <c r="VUM13" s="354"/>
      <c r="VUN13" s="354"/>
      <c r="VUO13" s="354"/>
      <c r="VUP13" s="354"/>
      <c r="VUQ13" s="354"/>
      <c r="VUR13" s="354"/>
      <c r="VUS13" s="354"/>
      <c r="VUT13" s="354"/>
      <c r="VUU13" s="354"/>
      <c r="VUV13" s="354"/>
      <c r="VUW13" s="354"/>
      <c r="VUX13" s="354"/>
      <c r="VUY13" s="354"/>
      <c r="VUZ13" s="354"/>
      <c r="VVA13" s="354"/>
      <c r="VVB13" s="354"/>
      <c r="VVC13" s="354"/>
      <c r="VVD13" s="354"/>
      <c r="VVE13" s="354"/>
      <c r="VVF13" s="354"/>
      <c r="VVG13" s="354"/>
      <c r="VVH13" s="354"/>
      <c r="VVI13" s="354"/>
      <c r="VVJ13" s="354"/>
      <c r="VVK13" s="354"/>
      <c r="VVL13" s="354"/>
      <c r="VVM13" s="354"/>
      <c r="VVN13" s="354"/>
      <c r="VVO13" s="354"/>
      <c r="VVP13" s="354"/>
      <c r="VVQ13" s="354"/>
      <c r="VVR13" s="354"/>
      <c r="VVS13" s="354"/>
      <c r="VVT13" s="354"/>
      <c r="VVU13" s="354"/>
      <c r="VVV13" s="354"/>
      <c r="VVW13" s="354"/>
      <c r="VVX13" s="354"/>
      <c r="VVY13" s="354"/>
      <c r="VVZ13" s="354"/>
      <c r="VWA13" s="354"/>
      <c r="VWB13" s="354"/>
      <c r="VWC13" s="354"/>
      <c r="VWD13" s="354"/>
      <c r="VWE13" s="354"/>
      <c r="VWF13" s="354"/>
      <c r="VWG13" s="354"/>
      <c r="VWH13" s="354"/>
      <c r="VWI13" s="354"/>
      <c r="VWJ13" s="354"/>
      <c r="VWK13" s="354"/>
      <c r="VWL13" s="354"/>
      <c r="VWM13" s="354"/>
      <c r="VWN13" s="354"/>
      <c r="VWO13" s="354"/>
      <c r="VWP13" s="354"/>
      <c r="VWQ13" s="354"/>
      <c r="VWR13" s="354"/>
      <c r="VWS13" s="354"/>
      <c r="VWT13" s="354"/>
      <c r="VWU13" s="354"/>
      <c r="VWV13" s="354"/>
      <c r="VWW13" s="354"/>
      <c r="VWX13" s="354"/>
      <c r="VWY13" s="354"/>
      <c r="VWZ13" s="354"/>
      <c r="VXA13" s="354"/>
      <c r="VXB13" s="354"/>
      <c r="VXC13" s="354"/>
      <c r="VXD13" s="354"/>
      <c r="VXE13" s="354"/>
      <c r="VXF13" s="354"/>
      <c r="VXG13" s="354"/>
      <c r="VXH13" s="354"/>
      <c r="VXI13" s="354"/>
      <c r="VXJ13" s="354"/>
      <c r="VXK13" s="354"/>
      <c r="VXL13" s="354"/>
      <c r="VXM13" s="354"/>
      <c r="VXN13" s="354"/>
      <c r="VXO13" s="354"/>
      <c r="VXP13" s="354"/>
      <c r="VXQ13" s="354"/>
      <c r="VXR13" s="354"/>
      <c r="VXS13" s="354"/>
      <c r="VXT13" s="354"/>
      <c r="VXU13" s="354"/>
      <c r="VXV13" s="354"/>
      <c r="VXW13" s="354"/>
      <c r="VXX13" s="354"/>
      <c r="VXY13" s="354"/>
      <c r="VXZ13" s="354"/>
      <c r="VYA13" s="354"/>
      <c r="VYB13" s="354"/>
      <c r="VYC13" s="354"/>
      <c r="VYD13" s="354"/>
      <c r="VYE13" s="354"/>
      <c r="VYF13" s="354"/>
      <c r="VYG13" s="354"/>
      <c r="VYH13" s="354"/>
      <c r="VYI13" s="354"/>
      <c r="VYJ13" s="354"/>
      <c r="VYK13" s="354"/>
      <c r="VYL13" s="354"/>
      <c r="VYM13" s="354"/>
      <c r="VYN13" s="354"/>
      <c r="VYO13" s="354"/>
      <c r="VYP13" s="354"/>
      <c r="VYQ13" s="354"/>
      <c r="VYR13" s="354"/>
      <c r="VYS13" s="354"/>
      <c r="VYT13" s="354"/>
      <c r="VYU13" s="354"/>
      <c r="VYV13" s="354"/>
      <c r="VYW13" s="354"/>
      <c r="VYX13" s="354"/>
      <c r="VYY13" s="354"/>
      <c r="VYZ13" s="354"/>
      <c r="VZA13" s="354"/>
      <c r="VZB13" s="354"/>
      <c r="VZC13" s="354"/>
      <c r="VZD13" s="354"/>
      <c r="VZE13" s="354"/>
      <c r="VZF13" s="354"/>
      <c r="VZG13" s="354"/>
      <c r="VZH13" s="354"/>
      <c r="VZI13" s="354"/>
      <c r="VZJ13" s="354"/>
      <c r="VZK13" s="354"/>
      <c r="VZL13" s="354"/>
      <c r="VZM13" s="354"/>
      <c r="VZN13" s="354"/>
      <c r="VZO13" s="354"/>
      <c r="VZP13" s="354"/>
      <c r="VZQ13" s="354"/>
      <c r="VZR13" s="354"/>
      <c r="VZS13" s="354"/>
      <c r="VZT13" s="354"/>
      <c r="VZU13" s="354"/>
      <c r="VZV13" s="354"/>
      <c r="VZW13" s="354"/>
      <c r="VZX13" s="354"/>
      <c r="VZY13" s="354"/>
      <c r="VZZ13" s="354"/>
      <c r="WAA13" s="354"/>
      <c r="WAB13" s="354"/>
      <c r="WAC13" s="354"/>
      <c r="WAD13" s="354"/>
      <c r="WAE13" s="354"/>
      <c r="WAF13" s="354"/>
      <c r="WAG13" s="354"/>
      <c r="WAH13" s="354"/>
      <c r="WAI13" s="354"/>
      <c r="WAJ13" s="354"/>
      <c r="WAK13" s="354"/>
      <c r="WAL13" s="354"/>
      <c r="WAM13" s="354"/>
      <c r="WAN13" s="354"/>
      <c r="WAO13" s="354"/>
      <c r="WAP13" s="354"/>
      <c r="WAQ13" s="354"/>
      <c r="WAR13" s="354"/>
      <c r="WAS13" s="354"/>
      <c r="WAT13" s="354"/>
      <c r="WAU13" s="354"/>
      <c r="WAV13" s="354"/>
      <c r="WAW13" s="354"/>
      <c r="WAX13" s="354"/>
      <c r="WAY13" s="354"/>
      <c r="WAZ13" s="354"/>
      <c r="WBA13" s="354"/>
      <c r="WBB13" s="354"/>
      <c r="WBC13" s="354"/>
      <c r="WBD13" s="354"/>
      <c r="WBE13" s="354"/>
      <c r="WBF13" s="354"/>
      <c r="WBG13" s="354"/>
      <c r="WBH13" s="354"/>
      <c r="WBI13" s="354"/>
      <c r="WBJ13" s="354"/>
      <c r="WBK13" s="354"/>
      <c r="WBL13" s="354"/>
      <c r="WBM13" s="354"/>
      <c r="WBN13" s="354"/>
      <c r="WBO13" s="354"/>
      <c r="WBP13" s="354"/>
      <c r="WBQ13" s="354"/>
      <c r="WBR13" s="354"/>
      <c r="WBS13" s="354"/>
      <c r="WBT13" s="354"/>
      <c r="WBU13" s="354"/>
      <c r="WBV13" s="354"/>
      <c r="WBW13" s="354"/>
      <c r="WBX13" s="354"/>
      <c r="WBY13" s="354"/>
      <c r="WBZ13" s="354"/>
      <c r="WCA13" s="354"/>
      <c r="WCB13" s="354"/>
      <c r="WCC13" s="354"/>
      <c r="WCD13" s="354"/>
      <c r="WCE13" s="354"/>
      <c r="WCF13" s="354"/>
      <c r="WCG13" s="354"/>
      <c r="WCH13" s="354"/>
      <c r="WCI13" s="354"/>
      <c r="WCJ13" s="354"/>
      <c r="WCK13" s="354"/>
      <c r="WCL13" s="354"/>
      <c r="WCM13" s="354"/>
      <c r="WCN13" s="354"/>
      <c r="WCO13" s="354"/>
      <c r="WCP13" s="354"/>
      <c r="WCQ13" s="354"/>
      <c r="WCR13" s="354"/>
      <c r="WCS13" s="354"/>
      <c r="WCT13" s="354"/>
      <c r="WCU13" s="354"/>
      <c r="WCV13" s="354"/>
      <c r="WCW13" s="354"/>
      <c r="WCX13" s="354"/>
      <c r="WCY13" s="354"/>
      <c r="WCZ13" s="354"/>
      <c r="WDA13" s="354"/>
      <c r="WDB13" s="354"/>
      <c r="WDC13" s="354"/>
      <c r="WDD13" s="354"/>
      <c r="WDE13" s="354"/>
      <c r="WDF13" s="354"/>
      <c r="WDG13" s="354"/>
      <c r="WDH13" s="354"/>
      <c r="WDI13" s="354"/>
      <c r="WDJ13" s="354"/>
      <c r="WDK13" s="354"/>
      <c r="WDL13" s="354"/>
      <c r="WDM13" s="354"/>
      <c r="WDN13" s="354"/>
      <c r="WDO13" s="354"/>
      <c r="WDP13" s="354"/>
      <c r="WDQ13" s="354"/>
      <c r="WDR13" s="354"/>
      <c r="WDS13" s="354"/>
      <c r="WDT13" s="354"/>
      <c r="WDU13" s="354"/>
      <c r="WDV13" s="354"/>
      <c r="WDW13" s="354"/>
      <c r="WDX13" s="354"/>
      <c r="WDY13" s="354"/>
      <c r="WDZ13" s="354"/>
      <c r="WEA13" s="354"/>
      <c r="WEB13" s="354"/>
      <c r="WEC13" s="354"/>
      <c r="WED13" s="354"/>
      <c r="WEE13" s="354"/>
      <c r="WEF13" s="354"/>
      <c r="WEG13" s="354"/>
      <c r="WEH13" s="354"/>
      <c r="WEI13" s="354"/>
      <c r="WEJ13" s="354"/>
      <c r="WEK13" s="354"/>
      <c r="WEL13" s="354"/>
      <c r="WEM13" s="354"/>
      <c r="WEN13" s="354"/>
      <c r="WEO13" s="354"/>
      <c r="WEP13" s="354"/>
      <c r="WEQ13" s="354"/>
      <c r="WER13" s="354"/>
      <c r="WES13" s="354"/>
      <c r="WET13" s="354"/>
      <c r="WEU13" s="354"/>
      <c r="WEV13" s="354"/>
      <c r="WEW13" s="354"/>
      <c r="WEX13" s="354"/>
      <c r="WEY13" s="354"/>
      <c r="WEZ13" s="354"/>
      <c r="WFA13" s="354"/>
      <c r="WFB13" s="354"/>
      <c r="WFC13" s="354"/>
      <c r="WFD13" s="354"/>
      <c r="WFE13" s="354"/>
      <c r="WFF13" s="354"/>
      <c r="WFG13" s="354"/>
      <c r="WFH13" s="354"/>
      <c r="WFI13" s="354"/>
      <c r="WFJ13" s="354"/>
      <c r="WFK13" s="354"/>
      <c r="WFL13" s="354"/>
      <c r="WFM13" s="354"/>
      <c r="WFN13" s="354"/>
      <c r="WFO13" s="354"/>
      <c r="WFP13" s="354"/>
      <c r="WFQ13" s="354"/>
      <c r="WFR13" s="354"/>
      <c r="WFS13" s="354"/>
      <c r="WFT13" s="354"/>
      <c r="WFU13" s="354"/>
      <c r="WFV13" s="354"/>
      <c r="WFW13" s="354"/>
      <c r="WFX13" s="354"/>
      <c r="WFY13" s="354"/>
      <c r="WFZ13" s="354"/>
      <c r="WGA13" s="354"/>
      <c r="WGB13" s="354"/>
      <c r="WGC13" s="354"/>
      <c r="WGD13" s="354"/>
      <c r="WGE13" s="354"/>
      <c r="WGF13" s="354"/>
      <c r="WGG13" s="354"/>
      <c r="WGH13" s="354"/>
      <c r="WGI13" s="354"/>
      <c r="WGJ13" s="354"/>
      <c r="WGK13" s="354"/>
      <c r="WGL13" s="354"/>
      <c r="WGM13" s="354"/>
      <c r="WGN13" s="354"/>
      <c r="WGO13" s="354"/>
      <c r="WGP13" s="354"/>
      <c r="WGQ13" s="354"/>
      <c r="WGR13" s="354"/>
      <c r="WGS13" s="354"/>
      <c r="WGT13" s="354"/>
      <c r="WGU13" s="354"/>
      <c r="WGV13" s="354"/>
      <c r="WGW13" s="354"/>
      <c r="WGX13" s="354"/>
      <c r="WGY13" s="354"/>
      <c r="WGZ13" s="354"/>
      <c r="WHA13" s="354"/>
      <c r="WHB13" s="354"/>
      <c r="WHC13" s="354"/>
      <c r="WHD13" s="354"/>
      <c r="WHE13" s="354"/>
      <c r="WHF13" s="354"/>
      <c r="WHG13" s="354"/>
      <c r="WHH13" s="354"/>
      <c r="WHI13" s="354"/>
      <c r="WHJ13" s="354"/>
      <c r="WHK13" s="354"/>
      <c r="WHL13" s="354"/>
      <c r="WHM13" s="354"/>
      <c r="WHN13" s="354"/>
      <c r="WHO13" s="354"/>
      <c r="WHP13" s="354"/>
      <c r="WHQ13" s="354"/>
      <c r="WHR13" s="354"/>
      <c r="WHS13" s="354"/>
      <c r="WHT13" s="354"/>
      <c r="WHU13" s="354"/>
      <c r="WHV13" s="354"/>
      <c r="WHW13" s="354"/>
      <c r="WHX13" s="354"/>
      <c r="WHY13" s="354"/>
      <c r="WHZ13" s="354"/>
      <c r="WIA13" s="354"/>
      <c r="WIB13" s="354"/>
      <c r="WIC13" s="354"/>
      <c r="WID13" s="354"/>
      <c r="WIE13" s="354"/>
      <c r="WIF13" s="354"/>
      <c r="WIG13" s="354"/>
      <c r="WIH13" s="354"/>
      <c r="WII13" s="354"/>
      <c r="WIJ13" s="354"/>
      <c r="WIK13" s="354"/>
      <c r="WIL13" s="354"/>
      <c r="WIM13" s="354"/>
      <c r="WIN13" s="354"/>
      <c r="WIO13" s="354"/>
      <c r="WIP13" s="354"/>
      <c r="WIQ13" s="354"/>
      <c r="WIR13" s="354"/>
      <c r="WIS13" s="354"/>
      <c r="WIT13" s="354"/>
      <c r="WIU13" s="354"/>
      <c r="WIV13" s="354"/>
      <c r="WIW13" s="354"/>
      <c r="WIX13" s="354"/>
      <c r="WIY13" s="354"/>
      <c r="WIZ13" s="354"/>
      <c r="WJA13" s="354"/>
      <c r="WJB13" s="354"/>
      <c r="WJC13" s="354"/>
      <c r="WJD13" s="354"/>
      <c r="WJE13" s="354"/>
      <c r="WJF13" s="354"/>
      <c r="WJG13" s="354"/>
      <c r="WJH13" s="354"/>
      <c r="WJI13" s="354"/>
      <c r="WJJ13" s="354"/>
      <c r="WJK13" s="354"/>
      <c r="WJL13" s="354"/>
      <c r="WJM13" s="354"/>
      <c r="WJN13" s="354"/>
      <c r="WJO13" s="354"/>
      <c r="WJP13" s="354"/>
      <c r="WJQ13" s="354"/>
      <c r="WJR13" s="354"/>
      <c r="WJS13" s="354"/>
      <c r="WJT13" s="354"/>
      <c r="WJU13" s="354"/>
      <c r="WJV13" s="354"/>
      <c r="WJW13" s="354"/>
      <c r="WJX13" s="354"/>
      <c r="WJY13" s="354"/>
      <c r="WJZ13" s="354"/>
      <c r="WKA13" s="354"/>
      <c r="WKB13" s="354"/>
      <c r="WKC13" s="354"/>
      <c r="WKD13" s="354"/>
      <c r="WKE13" s="354"/>
      <c r="WKF13" s="354"/>
      <c r="WKG13" s="354"/>
      <c r="WKH13" s="354"/>
      <c r="WKI13" s="354"/>
      <c r="WKJ13" s="354"/>
      <c r="WKK13" s="354"/>
      <c r="WKL13" s="354"/>
      <c r="WKM13" s="354"/>
      <c r="WKN13" s="354"/>
      <c r="WKO13" s="354"/>
      <c r="WKP13" s="354"/>
      <c r="WKQ13" s="354"/>
      <c r="WKR13" s="354"/>
      <c r="WKS13" s="354"/>
      <c r="WKT13" s="354"/>
      <c r="WKU13" s="354"/>
      <c r="WKV13" s="354"/>
      <c r="WKW13" s="354"/>
      <c r="WKX13" s="354"/>
      <c r="WKY13" s="354"/>
      <c r="WKZ13" s="354"/>
      <c r="WLA13" s="354"/>
      <c r="WLB13" s="354"/>
      <c r="WLC13" s="354"/>
      <c r="WLD13" s="354"/>
      <c r="WLE13" s="354"/>
      <c r="WLF13" s="354"/>
      <c r="WLG13" s="354"/>
      <c r="WLH13" s="354"/>
      <c r="WLI13" s="354"/>
      <c r="WLJ13" s="354"/>
      <c r="WLK13" s="354"/>
      <c r="WLL13" s="354"/>
      <c r="WLM13" s="354"/>
      <c r="WLN13" s="354"/>
      <c r="WLO13" s="354"/>
      <c r="WLP13" s="354"/>
      <c r="WLQ13" s="354"/>
      <c r="WLR13" s="354"/>
      <c r="WLS13" s="354"/>
      <c r="WLT13" s="354"/>
      <c r="WLU13" s="354"/>
      <c r="WLV13" s="354"/>
      <c r="WLW13" s="354"/>
      <c r="WLX13" s="354"/>
      <c r="WLY13" s="354"/>
      <c r="WLZ13" s="354"/>
      <c r="WMA13" s="354"/>
      <c r="WMB13" s="354"/>
      <c r="WMC13" s="354"/>
      <c r="WMD13" s="354"/>
      <c r="WME13" s="354"/>
      <c r="WMF13" s="354"/>
      <c r="WMG13" s="354"/>
      <c r="WMH13" s="354"/>
      <c r="WMI13" s="354"/>
      <c r="WMJ13" s="354"/>
      <c r="WMK13" s="354"/>
      <c r="WML13" s="354"/>
      <c r="WMM13" s="354"/>
      <c r="WMN13" s="354"/>
      <c r="WMO13" s="354"/>
      <c r="WMP13" s="354"/>
      <c r="WMQ13" s="354"/>
      <c r="WMR13" s="354"/>
      <c r="WMS13" s="354"/>
      <c r="WMT13" s="354"/>
      <c r="WMU13" s="354"/>
      <c r="WMV13" s="354"/>
      <c r="WMW13" s="354"/>
      <c r="WMX13" s="354"/>
      <c r="WMY13" s="354"/>
      <c r="WMZ13" s="354"/>
      <c r="WNA13" s="354"/>
      <c r="WNB13" s="354"/>
      <c r="WNC13" s="354"/>
      <c r="WND13" s="354"/>
      <c r="WNE13" s="354"/>
      <c r="WNF13" s="354"/>
      <c r="WNG13" s="354"/>
      <c r="WNH13" s="354"/>
      <c r="WNI13" s="354"/>
      <c r="WNJ13" s="354"/>
      <c r="WNK13" s="354"/>
      <c r="WNL13" s="354"/>
      <c r="WNM13" s="354"/>
      <c r="WNN13" s="354"/>
      <c r="WNO13" s="354"/>
      <c r="WNP13" s="354"/>
      <c r="WNQ13" s="354"/>
      <c r="WNR13" s="354"/>
      <c r="WNS13" s="354"/>
      <c r="WNT13" s="354"/>
      <c r="WNU13" s="354"/>
      <c r="WNV13" s="354"/>
      <c r="WNW13" s="354"/>
      <c r="WNX13" s="354"/>
      <c r="WNY13" s="354"/>
      <c r="WNZ13" s="354"/>
      <c r="WOA13" s="354"/>
      <c r="WOB13" s="354"/>
      <c r="WOC13" s="354"/>
      <c r="WOD13" s="354"/>
      <c r="WOE13" s="354"/>
      <c r="WOF13" s="354"/>
      <c r="WOG13" s="354"/>
      <c r="WOH13" s="354"/>
      <c r="WOI13" s="354"/>
      <c r="WOJ13" s="354"/>
      <c r="WOK13" s="354"/>
      <c r="WOL13" s="354"/>
      <c r="WOM13" s="354"/>
      <c r="WON13" s="354"/>
      <c r="WOO13" s="354"/>
      <c r="WOP13" s="354"/>
      <c r="WOQ13" s="354"/>
      <c r="WOR13" s="354"/>
      <c r="WOS13" s="354"/>
      <c r="WOT13" s="354"/>
      <c r="WOU13" s="354"/>
      <c r="WOV13" s="354"/>
      <c r="WOW13" s="354"/>
      <c r="WOX13" s="354"/>
      <c r="WOY13" s="354"/>
      <c r="WOZ13" s="354"/>
      <c r="WPA13" s="354"/>
      <c r="WPB13" s="354"/>
      <c r="WPC13" s="354"/>
      <c r="WPD13" s="354"/>
      <c r="WPE13" s="354"/>
      <c r="WPF13" s="354"/>
      <c r="WPG13" s="354"/>
      <c r="WPH13" s="354"/>
      <c r="WPI13" s="354"/>
      <c r="WPJ13" s="354"/>
      <c r="WPK13" s="354"/>
      <c r="WPL13" s="354"/>
      <c r="WPM13" s="354"/>
      <c r="WPN13" s="354"/>
      <c r="WPO13" s="354"/>
      <c r="WPP13" s="354"/>
      <c r="WPQ13" s="354"/>
      <c r="WPR13" s="354"/>
      <c r="WPS13" s="354"/>
      <c r="WPT13" s="354"/>
      <c r="WPU13" s="354"/>
      <c r="WPV13" s="354"/>
      <c r="WPW13" s="354"/>
      <c r="WPX13" s="354"/>
      <c r="WPY13" s="354"/>
      <c r="WPZ13" s="354"/>
      <c r="WQA13" s="354"/>
      <c r="WQB13" s="354"/>
      <c r="WQC13" s="354"/>
      <c r="WQD13" s="354"/>
      <c r="WQE13" s="354"/>
      <c r="WQF13" s="354"/>
      <c r="WQG13" s="354"/>
      <c r="WQH13" s="354"/>
      <c r="WQI13" s="354"/>
      <c r="WQJ13" s="354"/>
      <c r="WQK13" s="354"/>
      <c r="WQL13" s="354"/>
      <c r="WQM13" s="354"/>
      <c r="WQN13" s="354"/>
      <c r="WQO13" s="354"/>
      <c r="WQP13" s="354"/>
      <c r="WQQ13" s="354"/>
      <c r="WQR13" s="354"/>
      <c r="WQS13" s="354"/>
      <c r="WQT13" s="354"/>
      <c r="WQU13" s="354"/>
      <c r="WQV13" s="354"/>
      <c r="WQW13" s="354"/>
      <c r="WQX13" s="354"/>
      <c r="WQY13" s="354"/>
      <c r="WQZ13" s="354"/>
      <c r="WRA13" s="354"/>
      <c r="WRB13" s="354"/>
      <c r="WRC13" s="354"/>
      <c r="WRD13" s="354"/>
      <c r="WRE13" s="354"/>
      <c r="WRF13" s="354"/>
      <c r="WRG13" s="354"/>
      <c r="WRH13" s="354"/>
      <c r="WRI13" s="354"/>
      <c r="WRJ13" s="354"/>
      <c r="WRK13" s="354"/>
      <c r="WRL13" s="354"/>
      <c r="WRM13" s="354"/>
      <c r="WRN13" s="354"/>
      <c r="WRO13" s="354"/>
      <c r="WRP13" s="354"/>
      <c r="WRQ13" s="354"/>
      <c r="WRR13" s="354"/>
      <c r="WRS13" s="354"/>
      <c r="WRT13" s="354"/>
      <c r="WRU13" s="354"/>
      <c r="WRV13" s="354"/>
      <c r="WRW13" s="354"/>
      <c r="WRX13" s="354"/>
      <c r="WRY13" s="354"/>
      <c r="WRZ13" s="354"/>
      <c r="WSA13" s="354"/>
      <c r="WSB13" s="354"/>
      <c r="WSC13" s="354"/>
      <c r="WSD13" s="354"/>
      <c r="WSE13" s="354"/>
      <c r="WSF13" s="354"/>
      <c r="WSG13" s="354"/>
      <c r="WSH13" s="354"/>
      <c r="WSI13" s="354"/>
      <c r="WSJ13" s="354"/>
      <c r="WSK13" s="354"/>
      <c r="WSL13" s="354"/>
      <c r="WSM13" s="354"/>
      <c r="WSN13" s="354"/>
      <c r="WSO13" s="354"/>
      <c r="WSP13" s="354"/>
      <c r="WSQ13" s="354"/>
      <c r="WSR13" s="354"/>
      <c r="WSS13" s="354"/>
      <c r="WST13" s="354"/>
      <c r="WSU13" s="354"/>
      <c r="WSV13" s="354"/>
      <c r="WSW13" s="354"/>
      <c r="WSX13" s="354"/>
      <c r="WSY13" s="354"/>
      <c r="WSZ13" s="354"/>
      <c r="WTA13" s="354"/>
      <c r="WTB13" s="354"/>
      <c r="WTC13" s="354"/>
      <c r="WTD13" s="354"/>
      <c r="WTE13" s="354"/>
      <c r="WTF13" s="354"/>
      <c r="WTG13" s="354"/>
      <c r="WTH13" s="354"/>
      <c r="WTI13" s="354"/>
      <c r="WTJ13" s="354"/>
      <c r="WTK13" s="354"/>
      <c r="WTL13" s="354"/>
      <c r="WTM13" s="354"/>
      <c r="WTN13" s="354"/>
      <c r="WTO13" s="354"/>
      <c r="WTP13" s="354"/>
      <c r="WTQ13" s="354"/>
      <c r="WTR13" s="354"/>
      <c r="WTS13" s="354"/>
      <c r="WTT13" s="354"/>
      <c r="WTU13" s="354"/>
      <c r="WTV13" s="354"/>
      <c r="WTW13" s="354"/>
      <c r="WTX13" s="354"/>
      <c r="WTY13" s="354"/>
      <c r="WTZ13" s="354"/>
      <c r="WUA13" s="354"/>
      <c r="WUB13" s="354"/>
      <c r="WUC13" s="354"/>
      <c r="WUD13" s="354"/>
      <c r="WUE13" s="354"/>
      <c r="WUF13" s="354"/>
      <c r="WUG13" s="354"/>
      <c r="WUH13" s="354"/>
      <c r="WUI13" s="354"/>
      <c r="WUJ13" s="354"/>
      <c r="WUK13" s="354"/>
      <c r="WUL13" s="354"/>
      <c r="WUM13" s="354"/>
      <c r="WUN13" s="354"/>
      <c r="WUO13" s="354"/>
      <c r="WUP13" s="354"/>
      <c r="WUQ13" s="354"/>
      <c r="WUR13" s="354"/>
      <c r="WUS13" s="354"/>
      <c r="WUT13" s="354"/>
      <c r="WUU13" s="354"/>
      <c r="WUV13" s="354"/>
      <c r="WUW13" s="354"/>
      <c r="WUX13" s="354"/>
      <c r="WUY13" s="354"/>
      <c r="WUZ13" s="354"/>
      <c r="WVA13" s="354"/>
      <c r="WVB13" s="354"/>
      <c r="WVC13" s="354"/>
      <c r="WVD13" s="354"/>
      <c r="WVE13" s="354"/>
      <c r="WVF13" s="354"/>
      <c r="WVG13" s="354"/>
      <c r="WVH13" s="354"/>
      <c r="WVI13" s="354"/>
      <c r="WVJ13" s="354"/>
      <c r="WVK13" s="354"/>
      <c r="WVL13" s="354"/>
      <c r="WVM13" s="354"/>
      <c r="WVN13" s="354"/>
      <c r="WVO13" s="354"/>
      <c r="WVP13" s="354"/>
      <c r="WVQ13" s="354"/>
      <c r="WVR13" s="354"/>
      <c r="WVS13" s="354"/>
      <c r="WVT13" s="354"/>
      <c r="WVU13" s="354"/>
      <c r="WVV13" s="354"/>
      <c r="WVW13" s="354"/>
      <c r="WVX13" s="354"/>
      <c r="WVY13" s="354"/>
      <c r="WVZ13" s="354"/>
      <c r="WWA13" s="354"/>
      <c r="WWB13" s="354"/>
      <c r="WWC13" s="354"/>
      <c r="WWD13" s="354"/>
      <c r="WWE13" s="354"/>
      <c r="WWF13" s="354"/>
      <c r="WWG13" s="354"/>
      <c r="WWH13" s="354"/>
      <c r="WWI13" s="354"/>
      <c r="WWJ13" s="354"/>
      <c r="WWK13" s="354"/>
      <c r="WWL13" s="354"/>
      <c r="WWM13" s="354"/>
      <c r="WWN13" s="354"/>
      <c r="WWO13" s="354"/>
      <c r="WWP13" s="354"/>
      <c r="WWQ13" s="354"/>
      <c r="WWR13" s="354"/>
      <c r="WWS13" s="354"/>
      <c r="WWT13" s="354"/>
      <c r="WWU13" s="354"/>
      <c r="WWV13" s="354"/>
      <c r="WWW13" s="354"/>
      <c r="WWX13" s="354"/>
      <c r="WWY13" s="354"/>
      <c r="WWZ13" s="354"/>
      <c r="WXA13" s="354"/>
      <c r="WXB13" s="354"/>
      <c r="WXC13" s="354"/>
      <c r="WXD13" s="354"/>
      <c r="WXE13" s="354"/>
      <c r="WXF13" s="354"/>
      <c r="WXG13" s="354"/>
      <c r="WXH13" s="354"/>
      <c r="WXI13" s="354"/>
      <c r="WXJ13" s="354"/>
      <c r="WXK13" s="354"/>
      <c r="WXL13" s="354"/>
      <c r="WXM13" s="354"/>
      <c r="WXN13" s="354"/>
      <c r="WXO13" s="354"/>
      <c r="WXP13" s="354"/>
      <c r="WXQ13" s="354"/>
      <c r="WXR13" s="354"/>
      <c r="WXS13" s="354"/>
      <c r="WXT13" s="354"/>
      <c r="WXU13" s="354"/>
      <c r="WXV13" s="354"/>
      <c r="WXW13" s="354"/>
      <c r="WXX13" s="354"/>
      <c r="WXY13" s="354"/>
      <c r="WXZ13" s="354"/>
      <c r="WYA13" s="354"/>
      <c r="WYB13" s="354"/>
      <c r="WYC13" s="354"/>
      <c r="WYD13" s="354"/>
      <c r="WYE13" s="354"/>
      <c r="WYF13" s="354"/>
      <c r="WYG13" s="354"/>
      <c r="WYH13" s="354"/>
      <c r="WYI13" s="354"/>
      <c r="WYJ13" s="354"/>
      <c r="WYK13" s="354"/>
      <c r="WYL13" s="354"/>
      <c r="WYM13" s="354"/>
      <c r="WYN13" s="354"/>
      <c r="WYO13" s="354"/>
      <c r="WYP13" s="354"/>
      <c r="WYQ13" s="354"/>
      <c r="WYR13" s="354"/>
      <c r="WYS13" s="354"/>
      <c r="WYT13" s="354"/>
      <c r="WYU13" s="354"/>
      <c r="WYV13" s="354"/>
      <c r="WYW13" s="354"/>
      <c r="WYX13" s="354"/>
      <c r="WYY13" s="354"/>
      <c r="WYZ13" s="354"/>
      <c r="WZA13" s="354"/>
      <c r="WZB13" s="354"/>
      <c r="WZC13" s="354"/>
      <c r="WZD13" s="354"/>
      <c r="WZE13" s="354"/>
      <c r="WZF13" s="354"/>
      <c r="WZG13" s="354"/>
      <c r="WZH13" s="354"/>
      <c r="WZI13" s="354"/>
      <c r="WZJ13" s="354"/>
      <c r="WZK13" s="354"/>
      <c r="WZL13" s="354"/>
      <c r="WZM13" s="354"/>
      <c r="WZN13" s="354"/>
      <c r="WZO13" s="354"/>
      <c r="WZP13" s="354"/>
      <c r="WZQ13" s="354"/>
      <c r="WZR13" s="354"/>
      <c r="WZS13" s="354"/>
      <c r="WZT13" s="354"/>
      <c r="WZU13" s="354"/>
      <c r="WZV13" s="354"/>
      <c r="WZW13" s="354"/>
      <c r="WZX13" s="354"/>
      <c r="WZY13" s="354"/>
      <c r="WZZ13" s="354"/>
      <c r="XAA13" s="354"/>
      <c r="XAB13" s="354"/>
      <c r="XAC13" s="354"/>
      <c r="XAD13" s="354"/>
      <c r="XAE13" s="354"/>
      <c r="XAF13" s="354"/>
      <c r="XAG13" s="354"/>
      <c r="XAH13" s="354"/>
      <c r="XAI13" s="354"/>
      <c r="XAJ13" s="354"/>
      <c r="XAK13" s="354"/>
      <c r="XAL13" s="354"/>
      <c r="XAM13" s="354"/>
      <c r="XAN13" s="354"/>
      <c r="XAO13" s="354"/>
      <c r="XAP13" s="354"/>
      <c r="XAQ13" s="354"/>
      <c r="XAR13" s="354"/>
      <c r="XAS13" s="354"/>
      <c r="XAT13" s="354"/>
      <c r="XAU13" s="354"/>
      <c r="XAV13" s="354"/>
      <c r="XAW13" s="354"/>
      <c r="XAX13" s="354"/>
      <c r="XAY13" s="354"/>
      <c r="XAZ13" s="354"/>
      <c r="XBA13" s="354"/>
      <c r="XBB13" s="354"/>
      <c r="XBC13" s="354"/>
      <c r="XBD13" s="354"/>
      <c r="XBE13" s="354"/>
      <c r="XBF13" s="354"/>
      <c r="XBG13" s="354"/>
      <c r="XBH13" s="354"/>
      <c r="XBI13" s="354"/>
      <c r="XBJ13" s="354"/>
      <c r="XBK13" s="354"/>
      <c r="XBL13" s="354"/>
      <c r="XBM13" s="354"/>
      <c r="XBN13" s="354"/>
      <c r="XBO13" s="354"/>
      <c r="XBP13" s="354"/>
      <c r="XBQ13" s="354"/>
      <c r="XBR13" s="354"/>
      <c r="XBS13" s="354"/>
      <c r="XBT13" s="354"/>
      <c r="XBU13" s="354"/>
      <c r="XBV13" s="354"/>
      <c r="XBW13" s="354"/>
      <c r="XBX13" s="354"/>
      <c r="XBY13" s="354"/>
      <c r="XBZ13" s="354"/>
      <c r="XCA13" s="354"/>
      <c r="XCB13" s="354"/>
      <c r="XCC13" s="354"/>
      <c r="XCD13" s="354"/>
      <c r="XCE13" s="354"/>
      <c r="XCF13" s="354"/>
      <c r="XCG13" s="354"/>
      <c r="XCH13" s="354"/>
      <c r="XCI13" s="354"/>
      <c r="XCJ13" s="354"/>
      <c r="XCK13" s="354"/>
      <c r="XCL13" s="354"/>
      <c r="XCM13" s="354"/>
      <c r="XCN13" s="354"/>
      <c r="XCO13" s="354"/>
      <c r="XCP13" s="354"/>
      <c r="XCQ13" s="354"/>
      <c r="XCR13" s="354"/>
      <c r="XCS13" s="354"/>
      <c r="XCT13" s="354"/>
      <c r="XCU13" s="354"/>
      <c r="XCV13" s="354"/>
      <c r="XCW13" s="354"/>
      <c r="XCX13" s="354"/>
      <c r="XCY13" s="354"/>
      <c r="XCZ13" s="354"/>
      <c r="XDA13" s="354"/>
      <c r="XDB13" s="354"/>
      <c r="XDC13" s="354"/>
      <c r="XDD13" s="354"/>
      <c r="XDE13" s="354"/>
      <c r="XDF13" s="354"/>
      <c r="XDG13" s="354"/>
      <c r="XDH13" s="354"/>
      <c r="XDI13" s="354"/>
      <c r="XDJ13" s="354"/>
      <c r="XDK13" s="354"/>
      <c r="XDL13" s="354"/>
      <c r="XDM13" s="354"/>
      <c r="XDN13" s="354"/>
      <c r="XDO13" s="354"/>
      <c r="XDP13" s="354"/>
      <c r="XDQ13" s="354"/>
      <c r="XDR13" s="354"/>
      <c r="XDS13" s="354"/>
      <c r="XDT13" s="354"/>
      <c r="XDU13" s="354"/>
      <c r="XDV13" s="354"/>
      <c r="XDW13" s="354"/>
      <c r="XDX13" s="354"/>
      <c r="XDY13" s="354"/>
      <c r="XDZ13" s="354"/>
      <c r="XEA13" s="354"/>
      <c r="XEB13" s="354"/>
      <c r="XEC13" s="354"/>
      <c r="XED13" s="354"/>
      <c r="XEE13" s="354"/>
      <c r="XEF13" s="354"/>
      <c r="XEG13" s="354"/>
      <c r="XEH13" s="356"/>
      <c r="XEI13" s="354"/>
    </row>
    <row r="14" spans="1:16363" s="519" customFormat="1" ht="16.45" customHeight="1" x14ac:dyDescent="0.3">
      <c r="A14" s="551">
        <f ca="1">(DATEDIF($FR$1,TODAY(),"y"))+DQ14</f>
        <v>1</v>
      </c>
      <c r="B14" s="551">
        <f ca="1">(DATEDIF($FR$1,TODAY(),"ym"))+DR14</f>
        <v>5</v>
      </c>
      <c r="C14" s="551">
        <f ca="1">(DATEDIF($FR$1,TODAY(),"md"))+DS14</f>
        <v>8</v>
      </c>
      <c r="D14" s="551">
        <f ca="1">IF(C14&gt;30,B14+1,B14)</f>
        <v>5</v>
      </c>
      <c r="E14" s="551"/>
      <c r="F14" s="551"/>
      <c r="G14" s="551"/>
      <c r="H14" s="551"/>
      <c r="I14" s="634">
        <v>70</v>
      </c>
      <c r="J14" s="576"/>
      <c r="K14" s="575"/>
      <c r="L14" s="575"/>
      <c r="M14" s="577"/>
      <c r="N14" s="519" t="str">
        <f>N13</f>
        <v>Т.Г. Закрайновой</v>
      </c>
      <c r="O14" s="519" t="str">
        <f>O13</f>
        <v>учителю</v>
      </c>
      <c r="P14" s="519" t="str">
        <f>P13</f>
        <v>Т.Г. Закрайнову</v>
      </c>
      <c r="Q14" s="519" t="str">
        <f>Q13</f>
        <v>учителя</v>
      </c>
      <c r="R14" s="519" t="str">
        <f>CONCATENATE(LEFT(V14,1),".",LEFT(W14,1),". ",U14)</f>
        <v>Т.Г. Закрайнова</v>
      </c>
      <c r="S14" s="972" t="str">
        <f>V13</f>
        <v>Тамара</v>
      </c>
      <c r="T14" s="972" t="str">
        <f t="shared" si="0"/>
        <v>Закрайнова Тамара Геннадьевна</v>
      </c>
      <c r="U14" s="519" t="str">
        <f>U13</f>
        <v>Закрайнова</v>
      </c>
      <c r="V14" s="519" t="str">
        <f>V13</f>
        <v>Тамара</v>
      </c>
      <c r="W14" s="519" t="str">
        <f>W13</f>
        <v>Геннадьевна</v>
      </c>
      <c r="X14" s="575"/>
      <c r="Y14" s="578">
        <v>729</v>
      </c>
      <c r="Z14" s="519" t="s">
        <v>1686</v>
      </c>
      <c r="AA14" s="519" t="s">
        <v>15</v>
      </c>
      <c r="AB14" s="942">
        <v>0.4</v>
      </c>
      <c r="AC14" s="519" t="s">
        <v>531</v>
      </c>
      <c r="AD14" s="605">
        <f>AE14-25</f>
        <v>-15</v>
      </c>
      <c r="AE14" s="556">
        <f>AB14*25</f>
        <v>10</v>
      </c>
      <c r="AF14" s="556">
        <f>AB14</f>
        <v>0.4</v>
      </c>
      <c r="AG14" s="579"/>
      <c r="AH14" s="556"/>
      <c r="AI14" s="608"/>
      <c r="AJ14" s="580">
        <f t="shared" si="1"/>
        <v>0.4</v>
      </c>
      <c r="AP14" s="979"/>
      <c r="AU14" s="581"/>
      <c r="AX14" s="576"/>
      <c r="BC14" s="576"/>
      <c r="BD14" s="531"/>
      <c r="BE14" s="972"/>
      <c r="BF14" s="581"/>
      <c r="BG14" s="581"/>
      <c r="BH14" s="581"/>
      <c r="BI14" s="581"/>
      <c r="BL14" s="575">
        <f>BL13</f>
        <v>1</v>
      </c>
      <c r="BM14" s="581"/>
      <c r="BS14" s="575"/>
      <c r="BT14" s="575"/>
      <c r="BU14" s="575" t="s">
        <v>1940</v>
      </c>
      <c r="BV14" s="576" t="s">
        <v>1941</v>
      </c>
      <c r="BW14" s="576">
        <v>45033</v>
      </c>
      <c r="BX14" s="576">
        <v>45169</v>
      </c>
      <c r="BY14" s="581" t="s">
        <v>1943</v>
      </c>
      <c r="BZ14" s="575">
        <v>405</v>
      </c>
      <c r="CD14" s="576"/>
      <c r="CE14" s="576"/>
      <c r="CF14" s="581"/>
      <c r="CG14" s="581"/>
      <c r="CH14" s="581"/>
      <c r="CI14" s="581"/>
      <c r="CJ14" s="581"/>
      <c r="CK14" s="582"/>
      <c r="CL14" s="576"/>
      <c r="CM14" s="575"/>
      <c r="CN14" s="575"/>
      <c r="CO14" s="575"/>
      <c r="CP14" s="575"/>
      <c r="CZ14" s="576"/>
      <c r="DA14" s="519" t="str">
        <f ca="1">IF(CZ14="","",DATEDIF(CZ14,TODAY(),"y"))</f>
        <v/>
      </c>
      <c r="DF14" s="581"/>
      <c r="DG14" s="581"/>
      <c r="DH14" s="581"/>
      <c r="DJ14" s="576"/>
      <c r="DT14" s="583"/>
      <c r="DU14" s="583"/>
      <c r="DV14" s="583"/>
      <c r="EC14" s="583"/>
      <c r="ED14" s="583"/>
      <c r="EK14" s="961">
        <v>13196</v>
      </c>
      <c r="EL14" s="984">
        <f>IF(AC14="ч",AB14,IF(AC14="(ч)",AB14,0))</f>
        <v>0</v>
      </c>
      <c r="EM14" s="984">
        <f>IF(AC14="ст",AB14,IF(AC14="(ст)",AB14,0))</f>
        <v>0.4</v>
      </c>
      <c r="EN14" s="989">
        <f t="shared" si="5"/>
        <v>0.2</v>
      </c>
      <c r="EO14" s="584">
        <f>IF(EN14=0.2,EO13,0)</f>
        <v>0</v>
      </c>
      <c r="EP14" s="556"/>
      <c r="EQ14" s="556"/>
      <c r="ER14" s="584">
        <f>IF(AB14&gt;=0,IF(AA14="повар",0.12,IF(AA14="уборщик служебных помещений",0.12,IF(AA14="кухонный рабочий",0.12,IF(AA14="рабочий по КОРЗ",0.12,IF(AA14="зав. производством (шеф-повар)",0.12,0))))))</f>
        <v>0</v>
      </c>
      <c r="ES14" s="614">
        <f>IF(AB14&gt;=0,IF(AA14="сторож",0.4,0))</f>
        <v>0</v>
      </c>
      <c r="ET14" s="528">
        <f>IF(AA14&gt;=0,IF(AB14&gt;0,IF(AA14="учитель (обучение на дому)",0,IF(AA14="учитель","500",0)),0),0)</f>
        <v>0</v>
      </c>
      <c r="EU14" s="528">
        <f>IF(AK14="",0,IF(AK14="уч. группа2","100",IF(AK14="учебная группа","200",IF(AK14="монтесори","200",IF(AK14="метод. кабинет","100",IF(AK14="мастерская","300",IF(AK14="кабинет5/2","100","200")))))))</f>
        <v>0</v>
      </c>
      <c r="EV14" s="617"/>
      <c r="EW14" s="554">
        <f>IF(AB14&gt;0,EK14*(1+EO14+EN14),0)</f>
        <v>15835.199999999999</v>
      </c>
      <c r="EX14" s="943">
        <f t="shared" si="3"/>
        <v>6334.08</v>
      </c>
      <c r="EY14" s="564">
        <f>EP14*EW13</f>
        <v>0</v>
      </c>
      <c r="EZ14" s="564">
        <f>EW13*EQ14</f>
        <v>0</v>
      </c>
      <c r="FA14" s="564">
        <f>EW14*ER14</f>
        <v>0</v>
      </c>
      <c r="FB14" s="564"/>
      <c r="FC14" s="528">
        <f t="shared" si="25"/>
        <v>0</v>
      </c>
      <c r="FD14" s="528">
        <f t="shared" si="25"/>
        <v>0</v>
      </c>
      <c r="FE14" s="528">
        <f t="shared" si="25"/>
        <v>0</v>
      </c>
      <c r="FF14" s="564">
        <f>IF(AL14=0,0,8000)</f>
        <v>0</v>
      </c>
      <c r="FG14" s="564">
        <f>IF(BS14=0,0,IF(AC14&lt;&gt;"Д/О",IF(BS14=0,6189.23,IF(BS14=1,6189.23,IF(BS14=2,6189.23,0))),0))</f>
        <v>0</v>
      </c>
      <c r="FH14" s="564"/>
      <c r="FI14" s="564"/>
      <c r="FJ14" s="943"/>
      <c r="FK14" s="564"/>
      <c r="FL14" s="943"/>
      <c r="FM14" s="564"/>
      <c r="FN14" s="943"/>
      <c r="FO14" s="943"/>
      <c r="FP14" s="1020"/>
      <c r="FQ14" s="585"/>
      <c r="FR14" s="585"/>
    </row>
    <row r="15" spans="1:16363" s="254" customFormat="1" ht="16.45" customHeight="1" thickBot="1" x14ac:dyDescent="0.35">
      <c r="A15" s="533">
        <f ca="1">(DATEDIF($FR$1,TODAY(),"y"))+DQ15</f>
        <v>1</v>
      </c>
      <c r="B15" s="533">
        <f ca="1">(DATEDIF($FR$1,TODAY(),"ym"))+DR15</f>
        <v>5</v>
      </c>
      <c r="C15" s="533">
        <f ca="1">(DATEDIF($FR$1,TODAY(),"md"))+DS15</f>
        <v>8</v>
      </c>
      <c r="D15" s="533">
        <f ca="1">IF(C15&gt;30,B15+1,B15)</f>
        <v>5</v>
      </c>
      <c r="E15" s="533"/>
      <c r="F15" s="533"/>
      <c r="G15" s="533"/>
      <c r="H15" s="533"/>
      <c r="I15" s="266">
        <v>70</v>
      </c>
      <c r="J15" s="261"/>
      <c r="K15" s="260"/>
      <c r="M15" s="513"/>
      <c r="N15" s="254" t="str">
        <f>N13</f>
        <v>Т.Г. Закрайновой</v>
      </c>
      <c r="O15" s="254" t="str">
        <f>O14</f>
        <v>учителю</v>
      </c>
      <c r="P15" s="254" t="str">
        <f>P13</f>
        <v>Т.Г. Закрайнову</v>
      </c>
      <c r="Q15" s="254" t="str">
        <f>Q13</f>
        <v>учителя</v>
      </c>
      <c r="R15" s="254" t="str">
        <f>CONCATENATE(LEFT(V15,1),".",LEFT(W15,1),". ",U15)</f>
        <v>Т.Г. Закрайнова</v>
      </c>
      <c r="S15" s="973" t="str">
        <f>W13</f>
        <v>Геннадьевна</v>
      </c>
      <c r="T15" s="973" t="str">
        <f t="shared" si="0"/>
        <v>Закрайнова Тамара Геннадьевна</v>
      </c>
      <c r="U15" s="254" t="str">
        <f>U13</f>
        <v>Закрайнова</v>
      </c>
      <c r="V15" s="254" t="str">
        <f>V13</f>
        <v>Тамара</v>
      </c>
      <c r="W15" s="254" t="str">
        <f>W13</f>
        <v>Геннадьевна</v>
      </c>
      <c r="X15" s="260"/>
      <c r="Y15" s="262">
        <v>729</v>
      </c>
      <c r="Z15" s="600"/>
      <c r="AB15" s="609"/>
      <c r="AE15" s="256"/>
      <c r="AF15" s="256"/>
      <c r="AG15" s="538"/>
      <c r="AH15" s="256"/>
      <c r="AI15" s="609"/>
      <c r="AJ15" s="539">
        <f t="shared" si="1"/>
        <v>0</v>
      </c>
      <c r="AP15" s="980"/>
      <c r="AU15" s="259"/>
      <c r="AX15" s="261"/>
      <c r="BC15" s="261"/>
      <c r="BD15" s="524"/>
      <c r="BE15" s="973"/>
      <c r="BF15" s="259"/>
      <c r="BG15" s="259"/>
      <c r="BH15" s="259"/>
      <c r="BI15" s="259"/>
      <c r="BL15" s="260">
        <f>BL13</f>
        <v>1</v>
      </c>
      <c r="BM15" s="259"/>
      <c r="BS15" s="260"/>
      <c r="BT15" s="260"/>
      <c r="BU15" s="260"/>
      <c r="BV15" s="261"/>
      <c r="BW15" s="261"/>
      <c r="BX15" s="261"/>
      <c r="BY15" s="259"/>
      <c r="BZ15" s="260"/>
      <c r="CD15" s="261"/>
      <c r="CE15" s="261"/>
      <c r="CF15" s="259"/>
      <c r="CG15" s="259"/>
      <c r="CH15" s="259"/>
      <c r="CI15" s="259"/>
      <c r="CJ15" s="259"/>
      <c r="CL15" s="261"/>
      <c r="CM15" s="260"/>
      <c r="CN15" s="260"/>
      <c r="CO15" s="260"/>
      <c r="CP15" s="260"/>
      <c r="CR15" s="254" t="str">
        <f>IF(CK15="соотв.",IF(BL15=1,3,IF(BL15=2,2)),IF(CK15="первая",4,IF(CK15="","",5)))</f>
        <v/>
      </c>
      <c r="CZ15" s="261"/>
      <c r="DF15" s="259"/>
      <c r="DG15" s="259"/>
      <c r="DH15" s="259"/>
      <c r="DJ15" s="261"/>
      <c r="EK15" s="961">
        <v>0</v>
      </c>
      <c r="EL15" s="985">
        <f>IF(AC15="ч",AB15,IF(AC15="(ч)",AB15,0))</f>
        <v>0</v>
      </c>
      <c r="EM15" s="985">
        <f>IF(AC15="ст",AB15,IF(AC15="(ст)",AB15,0))</f>
        <v>0</v>
      </c>
      <c r="EN15" s="990">
        <f t="shared" si="5"/>
        <v>0</v>
      </c>
      <c r="EO15" s="264">
        <f>IF(EN15=0.2,EO13,0)</f>
        <v>0</v>
      </c>
      <c r="EP15" s="606"/>
      <c r="EQ15" s="256"/>
      <c r="ER15" s="264">
        <f>IF(AB15&gt;=0,IF(AA15="повар",0.12,IF(AA15="уборщик служебных помещений",0.12,IF(AA15="кухонный рабочий",0.12,IF(AA15="рабочий по КОРЗ",0.12,IF(AA15="зав. производством (шеф-повар)",0.12,0))))))</f>
        <v>0</v>
      </c>
      <c r="ES15" s="615">
        <f>IF(AB15&gt;=0,IF(AA15="сторож",0.4,0))</f>
        <v>0</v>
      </c>
      <c r="ET15" s="569">
        <f>IF(AA15&gt;=0,IF(AB15&gt;0,IF(AA15="учитель (обучение на дому)",0,IF(AA15="учитель","500",0)),0),0)</f>
        <v>0</v>
      </c>
      <c r="EU15" s="569">
        <f>IF(AK15="",0,IF(AK15="уч. группа2","100",IF(AK15="учебная группа","200",IF(AK15="монтесори","200",IF(AK15="метод. кабинет","100",IF(AK15="мастерская","300",IF(AK15="кабинет5/2","100","200")))))))</f>
        <v>0</v>
      </c>
      <c r="EV15" s="618"/>
      <c r="EW15" s="965">
        <f>IF(AB15&gt;0,EK15*(1+EO15+EN15),0)</f>
        <v>0</v>
      </c>
      <c r="EX15" s="346">
        <f t="shared" si="3"/>
        <v>0</v>
      </c>
      <c r="EY15" s="566">
        <f>EP15*EW13</f>
        <v>0</v>
      </c>
      <c r="EZ15" s="566">
        <f>EW13*EQ15</f>
        <v>0</v>
      </c>
      <c r="FA15" s="566">
        <f>EW15*ER15</f>
        <v>0</v>
      </c>
      <c r="FB15" s="566"/>
      <c r="FC15" s="569">
        <f t="shared" si="25"/>
        <v>0</v>
      </c>
      <c r="FD15" s="569">
        <f t="shared" si="25"/>
        <v>0</v>
      </c>
      <c r="FE15" s="569">
        <f t="shared" si="25"/>
        <v>0</v>
      </c>
      <c r="FF15" s="566">
        <f>IF(AL15=0,0,8000)</f>
        <v>0</v>
      </c>
      <c r="FG15" s="566">
        <f>IF(BS15=0,0,IF(AC15&lt;&gt;"Д/О",IF(BS15=0,6189.23,IF(BS15=1,6189.23,IF(BS15=2,6189.23,0))),0))</f>
        <v>0</v>
      </c>
      <c r="FH15" s="566"/>
      <c r="FI15" s="566"/>
      <c r="FJ15" s="346"/>
      <c r="FK15" s="566"/>
      <c r="FL15" s="346"/>
      <c r="FM15" s="566"/>
      <c r="FN15" s="346"/>
      <c r="FO15" s="346"/>
      <c r="FP15" s="1021"/>
      <c r="FQ15" s="570"/>
      <c r="FR15" s="570"/>
    </row>
    <row r="16" spans="1:16363" s="292" customFormat="1" x14ac:dyDescent="0.3">
      <c r="I16" s="937"/>
      <c r="J16" s="295"/>
      <c r="K16" s="294"/>
      <c r="L16" s="294"/>
      <c r="M16" s="295"/>
      <c r="S16" s="976"/>
      <c r="T16" s="1011"/>
      <c r="U16" s="290"/>
      <c r="V16" s="290"/>
      <c r="W16" s="290"/>
      <c r="X16" s="294"/>
      <c r="AB16" s="946"/>
      <c r="AE16" s="541"/>
      <c r="AF16" s="296"/>
      <c r="AG16" s="542"/>
      <c r="AH16" s="296"/>
      <c r="AI16" s="610"/>
      <c r="AJ16" s="543"/>
      <c r="AP16" s="981"/>
      <c r="AU16" s="293"/>
      <c r="AX16" s="295"/>
      <c r="BC16" s="295"/>
      <c r="BD16" s="525"/>
      <c r="BE16" s="976"/>
      <c r="BF16" s="293"/>
      <c r="BG16" s="293"/>
      <c r="BH16" s="293"/>
      <c r="BI16" s="293"/>
      <c r="BJ16" s="293"/>
      <c r="BK16" s="293"/>
      <c r="BL16" s="294"/>
      <c r="BM16" s="293"/>
      <c r="BS16" s="294"/>
      <c r="BT16" s="294"/>
      <c r="BU16" s="294"/>
      <c r="BV16" s="295"/>
      <c r="BW16" s="295"/>
      <c r="BX16" s="295"/>
      <c r="BY16" s="293"/>
      <c r="BZ16" s="294"/>
      <c r="CD16" s="295"/>
      <c r="CE16" s="295"/>
      <c r="CF16" s="293"/>
      <c r="CG16" s="293"/>
      <c r="CH16" s="293"/>
      <c r="CI16" s="293"/>
      <c r="CJ16" s="293"/>
      <c r="CL16" s="295"/>
      <c r="CM16" s="294"/>
      <c r="CN16" s="294"/>
      <c r="CO16" s="294"/>
      <c r="CP16" s="294"/>
      <c r="CZ16" s="295"/>
      <c r="DF16" s="293"/>
      <c r="DG16" s="293"/>
      <c r="DH16" s="293"/>
      <c r="DJ16" s="295"/>
      <c r="EC16" s="454"/>
      <c r="ED16" s="454"/>
      <c r="EH16" s="439"/>
      <c r="EI16" s="439"/>
      <c r="EJ16" s="439"/>
      <c r="EK16" s="962"/>
      <c r="EL16" s="987"/>
      <c r="EM16" s="987"/>
      <c r="EN16" s="991"/>
      <c r="EO16" s="297"/>
      <c r="EP16" s="296"/>
      <c r="ER16" s="297"/>
      <c r="ES16" s="522"/>
      <c r="ET16" s="527"/>
      <c r="EU16" s="527"/>
      <c r="EV16" s="527"/>
      <c r="EW16" s="967"/>
      <c r="EX16" s="949"/>
      <c r="EY16" s="522"/>
      <c r="EZ16" s="522"/>
      <c r="FA16" s="522"/>
      <c r="FB16" s="522"/>
      <c r="FC16" s="527"/>
      <c r="FD16" s="527"/>
      <c r="FE16" s="527"/>
      <c r="FF16" s="522"/>
      <c r="FG16" s="522"/>
      <c r="FH16" s="522"/>
      <c r="FI16" s="522"/>
      <c r="FJ16" s="296"/>
      <c r="FK16" s="522"/>
      <c r="FL16" s="993"/>
      <c r="FM16" s="994"/>
      <c r="FN16" s="993"/>
      <c r="FO16" s="993"/>
      <c r="FP16" s="1023"/>
      <c r="FQ16" s="572"/>
      <c r="FR16" s="572"/>
    </row>
    <row r="17" spans="9:174" s="292" customFormat="1" x14ac:dyDescent="0.3">
      <c r="I17" s="937"/>
      <c r="J17" s="295"/>
      <c r="K17" s="294"/>
      <c r="L17" s="294"/>
      <c r="M17" s="295"/>
      <c r="S17" s="976"/>
      <c r="T17" s="1011"/>
      <c r="U17" s="290"/>
      <c r="V17" s="290"/>
      <c r="W17" s="290"/>
      <c r="X17" s="294"/>
      <c r="AB17" s="946"/>
      <c r="AE17" s="541"/>
      <c r="AF17" s="296"/>
      <c r="AG17" s="542"/>
      <c r="AH17" s="296"/>
      <c r="AI17" s="610"/>
      <c r="AJ17" s="543"/>
      <c r="AP17" s="981"/>
      <c r="AU17" s="293"/>
      <c r="AX17" s="295"/>
      <c r="BC17" s="295"/>
      <c r="BD17" s="525"/>
      <c r="BE17" s="976"/>
      <c r="BF17" s="293"/>
      <c r="BG17" s="293"/>
      <c r="BH17" s="293"/>
      <c r="BI17" s="293"/>
      <c r="BJ17" s="293"/>
      <c r="BK17" s="293"/>
      <c r="BL17" s="294"/>
      <c r="BM17" s="293"/>
      <c r="BS17" s="294"/>
      <c r="BT17" s="294"/>
      <c r="BU17" s="294"/>
      <c r="BV17" s="295"/>
      <c r="BW17" s="295"/>
      <c r="BX17" s="295"/>
      <c r="BY17" s="293"/>
      <c r="BZ17" s="294"/>
      <c r="CD17" s="295"/>
      <c r="CE17" s="295"/>
      <c r="CF17" s="293"/>
      <c r="CG17" s="293"/>
      <c r="CH17" s="293"/>
      <c r="CI17" s="293"/>
      <c r="CJ17" s="293"/>
      <c r="CL17" s="295"/>
      <c r="CM17" s="294"/>
      <c r="CN17" s="294"/>
      <c r="CO17" s="294"/>
      <c r="CP17" s="294"/>
      <c r="CZ17" s="295"/>
      <c r="DF17" s="293"/>
      <c r="DG17" s="293"/>
      <c r="DH17" s="293"/>
      <c r="DJ17" s="295"/>
      <c r="EC17" s="454"/>
      <c r="ED17" s="454"/>
      <c r="EH17" s="439"/>
      <c r="EI17" s="439"/>
      <c r="EJ17" s="439"/>
      <c r="EK17" s="962"/>
      <c r="EL17" s="987"/>
      <c r="EM17" s="987"/>
      <c r="EN17" s="991"/>
      <c r="EO17" s="297"/>
      <c r="EP17" s="296"/>
      <c r="ER17" s="297"/>
      <c r="ES17" s="522"/>
      <c r="ET17" s="527"/>
      <c r="EU17" s="527"/>
      <c r="EV17" s="527"/>
      <c r="EW17" s="967"/>
      <c r="EX17" s="949"/>
      <c r="EY17" s="522"/>
      <c r="EZ17" s="522"/>
      <c r="FA17" s="522"/>
      <c r="FB17" s="522"/>
      <c r="FC17" s="527"/>
      <c r="FD17" s="527"/>
      <c r="FE17" s="527"/>
      <c r="FF17" s="522"/>
      <c r="FG17" s="522"/>
      <c r="FH17" s="522"/>
      <c r="FI17" s="522"/>
      <c r="FJ17" s="296"/>
      <c r="FK17" s="522"/>
      <c r="FL17" s="993"/>
      <c r="FM17" s="994"/>
      <c r="FN17" s="993"/>
      <c r="FO17" s="993"/>
      <c r="FP17" s="1023"/>
      <c r="FQ17" s="572"/>
      <c r="FR17" s="572"/>
    </row>
    <row r="18" spans="9:174" s="292" customFormat="1" x14ac:dyDescent="0.3">
      <c r="I18" s="937"/>
      <c r="J18" s="295"/>
      <c r="K18" s="294"/>
      <c r="L18" s="294"/>
      <c r="M18" s="295"/>
      <c r="S18" s="976"/>
      <c r="T18" s="1011"/>
      <c r="U18" s="290"/>
      <c r="V18" s="290"/>
      <c r="W18" s="290"/>
      <c r="X18" s="294"/>
      <c r="AB18" s="946"/>
      <c r="AE18" s="541"/>
      <c r="AF18" s="296"/>
      <c r="AG18" s="542"/>
      <c r="AH18" s="296"/>
      <c r="AI18" s="610"/>
      <c r="AJ18" s="543"/>
      <c r="AP18" s="981"/>
      <c r="AU18" s="293"/>
      <c r="AX18" s="295"/>
      <c r="BC18" s="295"/>
      <c r="BD18" s="525"/>
      <c r="BE18" s="976"/>
      <c r="BF18" s="293"/>
      <c r="BG18" s="293"/>
      <c r="BH18" s="293"/>
      <c r="BI18" s="293"/>
      <c r="BJ18" s="293"/>
      <c r="BK18" s="293"/>
      <c r="BL18" s="294"/>
      <c r="BM18" s="293"/>
      <c r="BS18" s="294"/>
      <c r="BT18" s="294"/>
      <c r="BU18" s="294"/>
      <c r="BV18" s="295"/>
      <c r="BW18" s="295"/>
      <c r="BX18" s="295"/>
      <c r="BY18" s="293"/>
      <c r="BZ18" s="294"/>
      <c r="CD18" s="295"/>
      <c r="CE18" s="295"/>
      <c r="CF18" s="293"/>
      <c r="CG18" s="293"/>
      <c r="CH18" s="293"/>
      <c r="CI18" s="293"/>
      <c r="CJ18" s="293"/>
      <c r="CL18" s="295"/>
      <c r="CM18" s="294"/>
      <c r="CN18" s="294"/>
      <c r="CO18" s="294"/>
      <c r="CP18" s="294"/>
      <c r="CZ18" s="295"/>
      <c r="DF18" s="293"/>
      <c r="DG18" s="293"/>
      <c r="DH18" s="293"/>
      <c r="DJ18" s="295"/>
      <c r="EC18" s="454"/>
      <c r="ED18" s="454"/>
      <c r="EH18" s="439"/>
      <c r="EI18" s="439"/>
      <c r="EJ18" s="439"/>
      <c r="EK18" s="962"/>
      <c r="EL18" s="987"/>
      <c r="EM18" s="987"/>
      <c r="EN18" s="991"/>
      <c r="EO18" s="297"/>
      <c r="EP18" s="296"/>
      <c r="ER18" s="297"/>
      <c r="ES18" s="522"/>
      <c r="ET18" s="527"/>
      <c r="EU18" s="527"/>
      <c r="EV18" s="527"/>
      <c r="EW18" s="967"/>
      <c r="EX18" s="949"/>
      <c r="EY18" s="522"/>
      <c r="EZ18" s="522"/>
      <c r="FA18" s="522"/>
      <c r="FB18" s="522"/>
      <c r="FC18" s="527"/>
      <c r="FD18" s="527"/>
      <c r="FE18" s="527"/>
      <c r="FF18" s="522"/>
      <c r="FG18" s="522"/>
      <c r="FH18" s="522"/>
      <c r="FI18" s="522"/>
      <c r="FJ18" s="296"/>
      <c r="FK18" s="522"/>
      <c r="FL18" s="993"/>
      <c r="FM18" s="994"/>
      <c r="FN18" s="993"/>
      <c r="FO18" s="993"/>
      <c r="FP18" s="1023"/>
      <c r="FQ18" s="572"/>
      <c r="FR18" s="572"/>
    </row>
    <row r="19" spans="9:174" s="292" customFormat="1" x14ac:dyDescent="0.3">
      <c r="I19" s="937"/>
      <c r="J19" s="295"/>
      <c r="K19" s="294"/>
      <c r="L19" s="294"/>
      <c r="M19" s="295"/>
      <c r="S19" s="976"/>
      <c r="T19" s="1011"/>
      <c r="U19" s="290"/>
      <c r="V19" s="290"/>
      <c r="W19" s="290"/>
      <c r="X19" s="294"/>
      <c r="AB19" s="946"/>
      <c r="AE19" s="541"/>
      <c r="AF19" s="296"/>
      <c r="AG19" s="542"/>
      <c r="AH19" s="296"/>
      <c r="AI19" s="610"/>
      <c r="AJ19" s="543"/>
      <c r="AP19" s="981"/>
      <c r="AU19" s="293"/>
      <c r="AX19" s="295"/>
      <c r="BC19" s="295"/>
      <c r="BD19" s="525"/>
      <c r="BE19" s="976"/>
      <c r="BF19" s="293"/>
      <c r="BG19" s="293"/>
      <c r="BH19" s="293"/>
      <c r="BI19" s="293"/>
      <c r="BJ19" s="293"/>
      <c r="BK19" s="293"/>
      <c r="BL19" s="294"/>
      <c r="BM19" s="293"/>
      <c r="BS19" s="294"/>
      <c r="BT19" s="294"/>
      <c r="BU19" s="294"/>
      <c r="BV19" s="295"/>
      <c r="BW19" s="295"/>
      <c r="BX19" s="295"/>
      <c r="BY19" s="293"/>
      <c r="BZ19" s="294"/>
      <c r="CD19" s="295"/>
      <c r="CE19" s="295"/>
      <c r="CF19" s="293"/>
      <c r="CG19" s="293"/>
      <c r="CH19" s="293"/>
      <c r="CI19" s="293"/>
      <c r="CJ19" s="293"/>
      <c r="CL19" s="295"/>
      <c r="CM19" s="294"/>
      <c r="CN19" s="294"/>
      <c r="CO19" s="294"/>
      <c r="CP19" s="294"/>
      <c r="CZ19" s="295"/>
      <c r="DF19" s="293"/>
      <c r="DG19" s="293"/>
      <c r="DH19" s="293"/>
      <c r="DJ19" s="295"/>
      <c r="EC19" s="454"/>
      <c r="ED19" s="454"/>
      <c r="EH19" s="439"/>
      <c r="EI19" s="439"/>
      <c r="EJ19" s="439"/>
      <c r="EK19" s="962"/>
      <c r="EL19" s="987"/>
      <c r="EM19" s="987"/>
      <c r="EN19" s="991"/>
      <c r="EO19" s="297"/>
      <c r="EP19" s="296"/>
      <c r="ER19" s="297"/>
      <c r="ES19" s="522"/>
      <c r="ET19" s="527"/>
      <c r="EU19" s="527"/>
      <c r="EV19" s="527"/>
      <c r="EW19" s="967"/>
      <c r="EX19" s="949"/>
      <c r="EY19" s="522"/>
      <c r="EZ19" s="522"/>
      <c r="FA19" s="522"/>
      <c r="FB19" s="522"/>
      <c r="FC19" s="527"/>
      <c r="FD19" s="527"/>
      <c r="FE19" s="527"/>
      <c r="FF19" s="522"/>
      <c r="FG19" s="522"/>
      <c r="FH19" s="522"/>
      <c r="FI19" s="522"/>
      <c r="FJ19" s="296"/>
      <c r="FK19" s="522"/>
      <c r="FL19" s="993"/>
      <c r="FM19" s="994"/>
      <c r="FN19" s="993"/>
      <c r="FO19" s="993"/>
      <c r="FP19" s="1023"/>
      <c r="FQ19" s="572"/>
      <c r="FR19" s="572"/>
    </row>
    <row r="20" spans="9:174" s="292" customFormat="1" x14ac:dyDescent="0.3">
      <c r="I20" s="937"/>
      <c r="J20" s="295"/>
      <c r="K20" s="294"/>
      <c r="L20" s="294"/>
      <c r="M20" s="295"/>
      <c r="S20" s="976"/>
      <c r="T20" s="1011"/>
      <c r="U20" s="290"/>
      <c r="V20" s="290"/>
      <c r="W20" s="290"/>
      <c r="X20" s="294"/>
      <c r="AB20" s="946"/>
      <c r="AE20" s="541"/>
      <c r="AF20" s="296"/>
      <c r="AG20" s="542"/>
      <c r="AH20" s="296"/>
      <c r="AI20" s="610"/>
      <c r="AJ20" s="543"/>
      <c r="AP20" s="981"/>
      <c r="AU20" s="293"/>
      <c r="AX20" s="295"/>
      <c r="BC20" s="295"/>
      <c r="BD20" s="525"/>
      <c r="BE20" s="976"/>
      <c r="BF20" s="293"/>
      <c r="BG20" s="293"/>
      <c r="BH20" s="293"/>
      <c r="BI20" s="293"/>
      <c r="BJ20" s="293"/>
      <c r="BK20" s="293"/>
      <c r="BL20" s="294"/>
      <c r="BM20" s="293"/>
      <c r="BS20" s="294"/>
      <c r="BT20" s="294"/>
      <c r="BU20" s="294"/>
      <c r="BV20" s="295"/>
      <c r="BW20" s="295"/>
      <c r="BX20" s="295"/>
      <c r="BY20" s="293"/>
      <c r="BZ20" s="294"/>
      <c r="CD20" s="295"/>
      <c r="CE20" s="295"/>
      <c r="CF20" s="293"/>
      <c r="CG20" s="293"/>
      <c r="CH20" s="293"/>
      <c r="CI20" s="293"/>
      <c r="CJ20" s="293"/>
      <c r="CL20" s="295"/>
      <c r="CM20" s="294"/>
      <c r="CN20" s="294"/>
      <c r="CO20" s="294"/>
      <c r="CP20" s="294"/>
      <c r="CZ20" s="295"/>
      <c r="DF20" s="293"/>
      <c r="DG20" s="293"/>
      <c r="DH20" s="293"/>
      <c r="DJ20" s="295"/>
      <c r="EC20" s="454"/>
      <c r="ED20" s="454"/>
      <c r="EH20" s="439"/>
      <c r="EI20" s="439"/>
      <c r="EJ20" s="439"/>
      <c r="EK20" s="962"/>
      <c r="EL20" s="987"/>
      <c r="EM20" s="987"/>
      <c r="EN20" s="991"/>
      <c r="EO20" s="297"/>
      <c r="EP20" s="296"/>
      <c r="ER20" s="297"/>
      <c r="ES20" s="522"/>
      <c r="ET20" s="527"/>
      <c r="EU20" s="527"/>
      <c r="EV20" s="527"/>
      <c r="EW20" s="967"/>
      <c r="EX20" s="949"/>
      <c r="EY20" s="522"/>
      <c r="EZ20" s="522"/>
      <c r="FA20" s="522"/>
      <c r="FB20" s="522"/>
      <c r="FC20" s="527"/>
      <c r="FD20" s="527"/>
      <c r="FE20" s="527"/>
      <c r="FF20" s="522"/>
      <c r="FG20" s="522"/>
      <c r="FH20" s="522"/>
      <c r="FI20" s="522"/>
      <c r="FJ20" s="296"/>
      <c r="FK20" s="522"/>
      <c r="FL20" s="993"/>
      <c r="FM20" s="994"/>
      <c r="FN20" s="993"/>
      <c r="FO20" s="993"/>
      <c r="FP20" s="1023"/>
      <c r="FQ20" s="572"/>
      <c r="FR20" s="572"/>
    </row>
    <row r="21" spans="9:174" s="292" customFormat="1" x14ac:dyDescent="0.3">
      <c r="I21" s="937"/>
      <c r="J21" s="295"/>
      <c r="K21" s="294"/>
      <c r="L21" s="294"/>
      <c r="M21" s="295"/>
      <c r="S21" s="976"/>
      <c r="T21" s="1011"/>
      <c r="U21" s="290"/>
      <c r="V21" s="290"/>
      <c r="W21" s="290"/>
      <c r="X21" s="294"/>
      <c r="AB21" s="946"/>
      <c r="AE21" s="541"/>
      <c r="AF21" s="296"/>
      <c r="AG21" s="542"/>
      <c r="AH21" s="296"/>
      <c r="AI21" s="610"/>
      <c r="AJ21" s="543"/>
      <c r="AP21" s="981"/>
      <c r="AU21" s="293"/>
      <c r="AX21" s="295"/>
      <c r="BC21" s="295"/>
      <c r="BD21" s="525"/>
      <c r="BE21" s="976"/>
      <c r="BF21" s="293"/>
      <c r="BG21" s="293"/>
      <c r="BH21" s="293"/>
      <c r="BI21" s="293"/>
      <c r="BJ21" s="293"/>
      <c r="BK21" s="293"/>
      <c r="BL21" s="294"/>
      <c r="BM21" s="293"/>
      <c r="BS21" s="294"/>
      <c r="BT21" s="294"/>
      <c r="BU21" s="294"/>
      <c r="BV21" s="295"/>
      <c r="BW21" s="295"/>
      <c r="BX21" s="295"/>
      <c r="BY21" s="293"/>
      <c r="BZ21" s="294"/>
      <c r="CD21" s="295"/>
      <c r="CE21" s="295"/>
      <c r="CF21" s="293"/>
      <c r="CG21" s="293"/>
      <c r="CH21" s="293"/>
      <c r="CI21" s="293"/>
      <c r="CJ21" s="293"/>
      <c r="CL21" s="295"/>
      <c r="CM21" s="294"/>
      <c r="CN21" s="294"/>
      <c r="CO21" s="294"/>
      <c r="CP21" s="294"/>
      <c r="CZ21" s="295"/>
      <c r="DF21" s="293"/>
      <c r="DG21" s="293"/>
      <c r="DH21" s="293"/>
      <c r="DJ21" s="295"/>
      <c r="EC21" s="454"/>
      <c r="ED21" s="454"/>
      <c r="EH21" s="439"/>
      <c r="EI21" s="439"/>
      <c r="EJ21" s="439"/>
      <c r="EK21" s="962"/>
      <c r="EL21" s="987"/>
      <c r="EM21" s="987"/>
      <c r="EN21" s="991"/>
      <c r="EO21" s="297"/>
      <c r="EP21" s="296"/>
      <c r="ER21" s="297"/>
      <c r="ES21" s="522"/>
      <c r="ET21" s="527"/>
      <c r="EU21" s="527"/>
      <c r="EV21" s="527"/>
      <c r="EW21" s="967"/>
      <c r="EX21" s="949"/>
      <c r="EY21" s="522"/>
      <c r="EZ21" s="522"/>
      <c r="FA21" s="522"/>
      <c r="FB21" s="522"/>
      <c r="FC21" s="527"/>
      <c r="FD21" s="527"/>
      <c r="FE21" s="527"/>
      <c r="FF21" s="522"/>
      <c r="FG21" s="522"/>
      <c r="FH21" s="522"/>
      <c r="FI21" s="522"/>
      <c r="FJ21" s="296"/>
      <c r="FK21" s="522"/>
      <c r="FL21" s="993"/>
      <c r="FM21" s="994"/>
      <c r="FN21" s="993"/>
      <c r="FO21" s="993"/>
      <c r="FP21" s="1023"/>
      <c r="FQ21" s="572"/>
      <c r="FR21" s="572"/>
    </row>
    <row r="22" spans="9:174" s="292" customFormat="1" x14ac:dyDescent="0.3">
      <c r="I22" s="937"/>
      <c r="J22" s="295"/>
      <c r="K22" s="294"/>
      <c r="L22" s="294"/>
      <c r="M22" s="295"/>
      <c r="S22" s="976"/>
      <c r="T22" s="1011"/>
      <c r="U22" s="290"/>
      <c r="V22" s="290"/>
      <c r="W22" s="290"/>
      <c r="X22" s="294"/>
      <c r="AB22" s="946"/>
      <c r="AE22" s="541"/>
      <c r="AF22" s="296"/>
      <c r="AG22" s="542"/>
      <c r="AH22" s="296"/>
      <c r="AI22" s="610"/>
      <c r="AJ22" s="543"/>
      <c r="AP22" s="981"/>
      <c r="AU22" s="293"/>
      <c r="AX22" s="295"/>
      <c r="BC22" s="295"/>
      <c r="BD22" s="525"/>
      <c r="BE22" s="976"/>
      <c r="BF22" s="293"/>
      <c r="BG22" s="293"/>
      <c r="BH22" s="293"/>
      <c r="BI22" s="293"/>
      <c r="BJ22" s="293"/>
      <c r="BK22" s="293"/>
      <c r="BL22" s="294"/>
      <c r="BM22" s="293"/>
      <c r="BS22" s="294"/>
      <c r="BT22" s="294"/>
      <c r="BU22" s="294"/>
      <c r="BV22" s="295"/>
      <c r="BW22" s="295"/>
      <c r="BX22" s="295"/>
      <c r="BY22" s="293"/>
      <c r="BZ22" s="294"/>
      <c r="CD22" s="295"/>
      <c r="CE22" s="295"/>
      <c r="CF22" s="293"/>
      <c r="CG22" s="293"/>
      <c r="CH22" s="293"/>
      <c r="CI22" s="293"/>
      <c r="CJ22" s="293"/>
      <c r="CL22" s="295"/>
      <c r="CM22" s="294"/>
      <c r="CN22" s="294"/>
      <c r="CO22" s="294"/>
      <c r="CP22" s="294"/>
      <c r="CZ22" s="295"/>
      <c r="DF22" s="293"/>
      <c r="DG22" s="293"/>
      <c r="DH22" s="293"/>
      <c r="DJ22" s="295"/>
      <c r="EC22" s="454"/>
      <c r="ED22" s="454"/>
      <c r="EH22" s="439"/>
      <c r="EI22" s="439"/>
      <c r="EJ22" s="439"/>
      <c r="EK22" s="962"/>
      <c r="EL22" s="987"/>
      <c r="EM22" s="987"/>
      <c r="EN22" s="991"/>
      <c r="EO22" s="297"/>
      <c r="EP22" s="296"/>
      <c r="ER22" s="297"/>
      <c r="ES22" s="522"/>
      <c r="ET22" s="527"/>
      <c r="EU22" s="527"/>
      <c r="EV22" s="527"/>
      <c r="EW22" s="967"/>
      <c r="EX22" s="949"/>
      <c r="EY22" s="522"/>
      <c r="EZ22" s="522"/>
      <c r="FA22" s="522"/>
      <c r="FB22" s="522"/>
      <c r="FC22" s="527"/>
      <c r="FD22" s="527"/>
      <c r="FE22" s="527"/>
      <c r="FF22" s="522"/>
      <c r="FG22" s="522"/>
      <c r="FH22" s="522"/>
      <c r="FI22" s="522"/>
      <c r="FJ22" s="296"/>
      <c r="FK22" s="522"/>
      <c r="FL22" s="993"/>
      <c r="FM22" s="994"/>
      <c r="FN22" s="993"/>
      <c r="FO22" s="993"/>
      <c r="FP22" s="1023"/>
      <c r="FQ22" s="572"/>
      <c r="FR22" s="572"/>
    </row>
    <row r="23" spans="9:174" s="292" customFormat="1" x14ac:dyDescent="0.3">
      <c r="I23" s="937"/>
      <c r="J23" s="295"/>
      <c r="K23" s="294"/>
      <c r="L23" s="294"/>
      <c r="M23" s="295"/>
      <c r="S23" s="976"/>
      <c r="T23" s="1011"/>
      <c r="U23" s="290"/>
      <c r="V23" s="290"/>
      <c r="W23" s="290"/>
      <c r="X23" s="294"/>
      <c r="AB23" s="946"/>
      <c r="AE23" s="541"/>
      <c r="AF23" s="296"/>
      <c r="AG23" s="542"/>
      <c r="AH23" s="296"/>
      <c r="AI23" s="610"/>
      <c r="AJ23" s="543"/>
      <c r="AP23" s="981"/>
      <c r="AU23" s="293"/>
      <c r="AX23" s="295"/>
      <c r="BC23" s="295"/>
      <c r="BD23" s="525"/>
      <c r="BE23" s="976"/>
      <c r="BF23" s="293"/>
      <c r="BG23" s="293"/>
      <c r="BH23" s="293"/>
      <c r="BI23" s="293"/>
      <c r="BJ23" s="293"/>
      <c r="BK23" s="293"/>
      <c r="BL23" s="294"/>
      <c r="BM23" s="293"/>
      <c r="BS23" s="294"/>
      <c r="BT23" s="294"/>
      <c r="BU23" s="294"/>
      <c r="BV23" s="295"/>
      <c r="BW23" s="295"/>
      <c r="BX23" s="295"/>
      <c r="BY23" s="293"/>
      <c r="BZ23" s="294"/>
      <c r="CD23" s="295"/>
      <c r="CE23" s="295"/>
      <c r="CF23" s="293"/>
      <c r="CG23" s="293"/>
      <c r="CH23" s="293"/>
      <c r="CI23" s="293"/>
      <c r="CJ23" s="293"/>
      <c r="CL23" s="295"/>
      <c r="CM23" s="294"/>
      <c r="CN23" s="294"/>
      <c r="CO23" s="294"/>
      <c r="CP23" s="294"/>
      <c r="CZ23" s="295"/>
      <c r="DF23" s="293"/>
      <c r="DG23" s="293"/>
      <c r="DH23" s="293"/>
      <c r="DJ23" s="295"/>
      <c r="EC23" s="454"/>
      <c r="ED23" s="454"/>
      <c r="EH23" s="439"/>
      <c r="EI23" s="439"/>
      <c r="EJ23" s="439"/>
      <c r="EK23" s="962"/>
      <c r="EL23" s="987"/>
      <c r="EM23" s="987"/>
      <c r="EN23" s="991"/>
      <c r="EO23" s="297"/>
      <c r="EP23" s="296"/>
      <c r="ER23" s="297"/>
      <c r="ES23" s="522"/>
      <c r="ET23" s="527"/>
      <c r="EU23" s="527"/>
      <c r="EV23" s="527"/>
      <c r="EW23" s="967"/>
      <c r="EX23" s="949"/>
      <c r="EY23" s="522"/>
      <c r="EZ23" s="522"/>
      <c r="FA23" s="522"/>
      <c r="FB23" s="522"/>
      <c r="FC23" s="527"/>
      <c r="FD23" s="527"/>
      <c r="FE23" s="527"/>
      <c r="FF23" s="522"/>
      <c r="FG23" s="522"/>
      <c r="FH23" s="522"/>
      <c r="FI23" s="522"/>
      <c r="FJ23" s="296"/>
      <c r="FK23" s="522"/>
      <c r="FL23" s="993"/>
      <c r="FM23" s="994"/>
      <c r="FN23" s="993"/>
      <c r="FO23" s="993"/>
      <c r="FP23" s="1023"/>
      <c r="FQ23" s="572"/>
      <c r="FR23" s="572"/>
    </row>
    <row r="24" spans="9:174" s="292" customFormat="1" x14ac:dyDescent="0.3">
      <c r="I24" s="937"/>
      <c r="J24" s="295"/>
      <c r="K24" s="294"/>
      <c r="L24" s="294"/>
      <c r="M24" s="295"/>
      <c r="S24" s="976"/>
      <c r="T24" s="1011"/>
      <c r="U24" s="290"/>
      <c r="V24" s="290"/>
      <c r="W24" s="290"/>
      <c r="X24" s="294"/>
      <c r="AB24" s="946"/>
      <c r="AE24" s="541"/>
      <c r="AF24" s="296"/>
      <c r="AG24" s="542"/>
      <c r="AH24" s="296"/>
      <c r="AI24" s="610"/>
      <c r="AJ24" s="543"/>
      <c r="AP24" s="981"/>
      <c r="AU24" s="293"/>
      <c r="AX24" s="295"/>
      <c r="BC24" s="295"/>
      <c r="BD24" s="525"/>
      <c r="BE24" s="976"/>
      <c r="BF24" s="293"/>
      <c r="BG24" s="293"/>
      <c r="BH24" s="293"/>
      <c r="BI24" s="293"/>
      <c r="BJ24" s="293"/>
      <c r="BK24" s="293"/>
      <c r="BL24" s="294"/>
      <c r="BM24" s="293"/>
      <c r="BS24" s="294"/>
      <c r="BT24" s="294"/>
      <c r="BU24" s="294"/>
      <c r="BV24" s="295"/>
      <c r="BW24" s="295"/>
      <c r="BX24" s="295"/>
      <c r="BY24" s="293"/>
      <c r="BZ24" s="294"/>
      <c r="CD24" s="295"/>
      <c r="CE24" s="295"/>
      <c r="CF24" s="293"/>
      <c r="CG24" s="293"/>
      <c r="CH24" s="293"/>
      <c r="CI24" s="293"/>
      <c r="CJ24" s="293"/>
      <c r="CL24" s="295"/>
      <c r="CM24" s="294"/>
      <c r="CN24" s="294"/>
      <c r="CO24" s="294"/>
      <c r="CP24" s="294"/>
      <c r="CZ24" s="295"/>
      <c r="DF24" s="293"/>
      <c r="DG24" s="293"/>
      <c r="DH24" s="293"/>
      <c r="DJ24" s="295"/>
      <c r="EC24" s="454"/>
      <c r="ED24" s="454"/>
      <c r="EH24" s="439"/>
      <c r="EI24" s="439"/>
      <c r="EJ24" s="439"/>
      <c r="EK24" s="962"/>
      <c r="EL24" s="987"/>
      <c r="EM24" s="987"/>
      <c r="EN24" s="991"/>
      <c r="EO24" s="297"/>
      <c r="EP24" s="296"/>
      <c r="ER24" s="297"/>
      <c r="ES24" s="522"/>
      <c r="ET24" s="527"/>
      <c r="EU24" s="527"/>
      <c r="EV24" s="527"/>
      <c r="EW24" s="967"/>
      <c r="EX24" s="949"/>
      <c r="EY24" s="522"/>
      <c r="EZ24" s="522"/>
      <c r="FA24" s="522"/>
      <c r="FB24" s="522"/>
      <c r="FC24" s="527"/>
      <c r="FD24" s="527"/>
      <c r="FE24" s="527"/>
      <c r="FF24" s="522"/>
      <c r="FG24" s="522"/>
      <c r="FH24" s="522"/>
      <c r="FI24" s="522"/>
      <c r="FJ24" s="296"/>
      <c r="FK24" s="522"/>
      <c r="FL24" s="993"/>
      <c r="FM24" s="994"/>
      <c r="FN24" s="993"/>
      <c r="FO24" s="993"/>
      <c r="FP24" s="1023"/>
      <c r="FQ24" s="572"/>
      <c r="FR24" s="572"/>
    </row>
    <row r="25" spans="9:174" s="292" customFormat="1" x14ac:dyDescent="0.3">
      <c r="I25" s="937"/>
      <c r="J25" s="295"/>
      <c r="K25" s="294"/>
      <c r="L25" s="294"/>
      <c r="M25" s="295"/>
      <c r="S25" s="976"/>
      <c r="T25" s="1011"/>
      <c r="U25" s="290"/>
      <c r="V25" s="290"/>
      <c r="W25" s="290"/>
      <c r="X25" s="294"/>
      <c r="AB25" s="946"/>
      <c r="AE25" s="541"/>
      <c r="AF25" s="296"/>
      <c r="AG25" s="542"/>
      <c r="AH25" s="296"/>
      <c r="AI25" s="610"/>
      <c r="AJ25" s="543"/>
      <c r="AP25" s="981"/>
      <c r="AU25" s="293"/>
      <c r="AX25" s="295"/>
      <c r="BC25" s="295"/>
      <c r="BD25" s="525"/>
      <c r="BE25" s="976"/>
      <c r="BF25" s="293"/>
      <c r="BG25" s="293"/>
      <c r="BH25" s="293"/>
      <c r="BI25" s="293"/>
      <c r="BJ25" s="293"/>
      <c r="BK25" s="293"/>
      <c r="BL25" s="294"/>
      <c r="BM25" s="293"/>
      <c r="BS25" s="294"/>
      <c r="BT25" s="294"/>
      <c r="BU25" s="294"/>
      <c r="BV25" s="295"/>
      <c r="BW25" s="295"/>
      <c r="BX25" s="295"/>
      <c r="BY25" s="293"/>
      <c r="BZ25" s="294"/>
      <c r="CD25" s="295"/>
      <c r="CE25" s="295"/>
      <c r="CF25" s="293"/>
      <c r="CG25" s="293"/>
      <c r="CH25" s="293"/>
      <c r="CI25" s="293"/>
      <c r="CJ25" s="293"/>
      <c r="CL25" s="295"/>
      <c r="CM25" s="294"/>
      <c r="CN25" s="294"/>
      <c r="CO25" s="294"/>
      <c r="CP25" s="294"/>
      <c r="CZ25" s="295"/>
      <c r="DF25" s="293"/>
      <c r="DG25" s="293"/>
      <c r="DH25" s="293"/>
      <c r="DJ25" s="295"/>
      <c r="EC25" s="454"/>
      <c r="ED25" s="454"/>
      <c r="EH25" s="439"/>
      <c r="EI25" s="439"/>
      <c r="EJ25" s="439"/>
      <c r="EK25" s="962"/>
      <c r="EL25" s="987"/>
      <c r="EM25" s="987"/>
      <c r="EN25" s="991"/>
      <c r="EO25" s="297"/>
      <c r="EP25" s="296"/>
      <c r="ER25" s="297"/>
      <c r="ES25" s="522"/>
      <c r="ET25" s="527"/>
      <c r="EU25" s="527"/>
      <c r="EV25" s="527"/>
      <c r="EW25" s="967"/>
      <c r="EX25" s="949"/>
      <c r="EY25" s="522"/>
      <c r="EZ25" s="522"/>
      <c r="FA25" s="522"/>
      <c r="FB25" s="522"/>
      <c r="FC25" s="527"/>
      <c r="FD25" s="527"/>
      <c r="FE25" s="527"/>
      <c r="FF25" s="522"/>
      <c r="FG25" s="522"/>
      <c r="FH25" s="522"/>
      <c r="FI25" s="522"/>
      <c r="FJ25" s="296"/>
      <c r="FK25" s="522"/>
      <c r="FL25" s="993"/>
      <c r="FM25" s="994"/>
      <c r="FN25" s="993"/>
      <c r="FO25" s="993"/>
      <c r="FP25" s="1023"/>
      <c r="FQ25" s="572"/>
      <c r="FR25" s="572"/>
    </row>
    <row r="26" spans="9:174" s="292" customFormat="1" x14ac:dyDescent="0.3">
      <c r="I26" s="937"/>
      <c r="J26" s="295"/>
      <c r="K26" s="294"/>
      <c r="L26" s="294"/>
      <c r="M26" s="295"/>
      <c r="S26" s="976"/>
      <c r="T26" s="1011"/>
      <c r="U26" s="290"/>
      <c r="V26" s="290"/>
      <c r="W26" s="290"/>
      <c r="X26" s="294"/>
      <c r="AB26" s="946"/>
      <c r="AE26" s="541"/>
      <c r="AF26" s="296"/>
      <c r="AG26" s="542"/>
      <c r="AH26" s="296"/>
      <c r="AI26" s="610"/>
      <c r="AJ26" s="543"/>
      <c r="AP26" s="981"/>
      <c r="AU26" s="293"/>
      <c r="AX26" s="295"/>
      <c r="BC26" s="295"/>
      <c r="BD26" s="525"/>
      <c r="BE26" s="976"/>
      <c r="BF26" s="293"/>
      <c r="BG26" s="293"/>
      <c r="BH26" s="293"/>
      <c r="BI26" s="293"/>
      <c r="BJ26" s="293"/>
      <c r="BK26" s="293"/>
      <c r="BL26" s="294"/>
      <c r="BM26" s="293"/>
      <c r="BS26" s="294"/>
      <c r="BT26" s="294"/>
      <c r="BU26" s="294"/>
      <c r="BV26" s="295"/>
      <c r="BW26" s="295"/>
      <c r="BX26" s="295"/>
      <c r="BY26" s="293"/>
      <c r="BZ26" s="294"/>
      <c r="CD26" s="295"/>
      <c r="CE26" s="295"/>
      <c r="CF26" s="293"/>
      <c r="CG26" s="293"/>
      <c r="CH26" s="293"/>
      <c r="CI26" s="293"/>
      <c r="CJ26" s="293"/>
      <c r="CL26" s="295"/>
      <c r="CM26" s="294"/>
      <c r="CN26" s="294"/>
      <c r="CO26" s="294"/>
      <c r="CP26" s="294"/>
      <c r="CZ26" s="295"/>
      <c r="DF26" s="293"/>
      <c r="DG26" s="293"/>
      <c r="DH26" s="293"/>
      <c r="DJ26" s="295"/>
      <c r="EC26" s="454"/>
      <c r="ED26" s="454"/>
      <c r="EH26" s="439"/>
      <c r="EI26" s="439"/>
      <c r="EJ26" s="439"/>
      <c r="EK26" s="962"/>
      <c r="EL26" s="987"/>
      <c r="EM26" s="987"/>
      <c r="EN26" s="991"/>
      <c r="EO26" s="297"/>
      <c r="EP26" s="296"/>
      <c r="ER26" s="297"/>
      <c r="ES26" s="522"/>
      <c r="ET26" s="527"/>
      <c r="EU26" s="527"/>
      <c r="EV26" s="527"/>
      <c r="EW26" s="967"/>
      <c r="EX26" s="949"/>
      <c r="EY26" s="522"/>
      <c r="EZ26" s="522"/>
      <c r="FA26" s="522"/>
      <c r="FB26" s="522"/>
      <c r="FC26" s="527"/>
      <c r="FD26" s="527"/>
      <c r="FE26" s="527"/>
      <c r="FF26" s="522"/>
      <c r="FG26" s="522"/>
      <c r="FH26" s="522"/>
      <c r="FI26" s="522"/>
      <c r="FJ26" s="296"/>
      <c r="FK26" s="522"/>
      <c r="FL26" s="993"/>
      <c r="FM26" s="994"/>
      <c r="FN26" s="993"/>
      <c r="FO26" s="993"/>
      <c r="FP26" s="1023"/>
      <c r="FQ26" s="572"/>
      <c r="FR26" s="572"/>
    </row>
    <row r="27" spans="9:174" s="292" customFormat="1" x14ac:dyDescent="0.3">
      <c r="I27" s="937"/>
      <c r="J27" s="295"/>
      <c r="K27" s="294"/>
      <c r="L27" s="294"/>
      <c r="M27" s="295"/>
      <c r="S27" s="976"/>
      <c r="T27" s="1011"/>
      <c r="U27" s="290"/>
      <c r="V27" s="290"/>
      <c r="W27" s="290"/>
      <c r="X27" s="294"/>
      <c r="AB27" s="946"/>
      <c r="AE27" s="541"/>
      <c r="AF27" s="296"/>
      <c r="AG27" s="542"/>
      <c r="AH27" s="296"/>
      <c r="AI27" s="610"/>
      <c r="AJ27" s="543"/>
      <c r="AP27" s="981"/>
      <c r="AU27" s="293"/>
      <c r="AX27" s="295"/>
      <c r="BC27" s="295"/>
      <c r="BD27" s="525"/>
      <c r="BE27" s="976"/>
      <c r="BF27" s="293"/>
      <c r="BG27" s="293"/>
      <c r="BH27" s="293"/>
      <c r="BI27" s="293"/>
      <c r="BJ27" s="293"/>
      <c r="BK27" s="293"/>
      <c r="BL27" s="294"/>
      <c r="BM27" s="293"/>
      <c r="BS27" s="294"/>
      <c r="BT27" s="294"/>
      <c r="BU27" s="294"/>
      <c r="BV27" s="295"/>
      <c r="BW27" s="295"/>
      <c r="BX27" s="295"/>
      <c r="BY27" s="293"/>
      <c r="BZ27" s="294"/>
      <c r="CD27" s="295"/>
      <c r="CE27" s="295"/>
      <c r="CF27" s="293"/>
      <c r="CG27" s="293"/>
      <c r="CH27" s="293"/>
      <c r="CI27" s="293"/>
      <c r="CJ27" s="293"/>
      <c r="CL27" s="295"/>
      <c r="CM27" s="294"/>
      <c r="CN27" s="294"/>
      <c r="CO27" s="294"/>
      <c r="CP27" s="294"/>
      <c r="CZ27" s="295"/>
      <c r="DF27" s="293"/>
      <c r="DG27" s="293"/>
      <c r="DH27" s="293"/>
      <c r="DJ27" s="295"/>
      <c r="EC27" s="454"/>
      <c r="ED27" s="454"/>
      <c r="EH27" s="439"/>
      <c r="EI27" s="439"/>
      <c r="EJ27" s="439"/>
      <c r="EK27" s="962"/>
      <c r="EL27" s="987"/>
      <c r="EM27" s="987"/>
      <c r="EN27" s="991"/>
      <c r="EO27" s="297"/>
      <c r="EP27" s="296"/>
      <c r="ER27" s="297"/>
      <c r="ES27" s="522"/>
      <c r="ET27" s="527"/>
      <c r="EU27" s="527"/>
      <c r="EV27" s="527"/>
      <c r="EW27" s="967"/>
      <c r="EX27" s="949"/>
      <c r="EY27" s="522"/>
      <c r="EZ27" s="522"/>
      <c r="FA27" s="522"/>
      <c r="FB27" s="522"/>
      <c r="FC27" s="527"/>
      <c r="FD27" s="527"/>
      <c r="FE27" s="527"/>
      <c r="FF27" s="522"/>
      <c r="FG27" s="522"/>
      <c r="FH27" s="522"/>
      <c r="FI27" s="522"/>
      <c r="FJ27" s="296"/>
      <c r="FK27" s="522"/>
      <c r="FL27" s="993"/>
      <c r="FM27" s="994"/>
      <c r="FN27" s="993"/>
      <c r="FO27" s="993"/>
      <c r="FP27" s="1023"/>
      <c r="FQ27" s="572"/>
      <c r="FR27" s="572"/>
    </row>
    <row r="28" spans="9:174" s="292" customFormat="1" x14ac:dyDescent="0.3">
      <c r="I28" s="937"/>
      <c r="J28" s="295"/>
      <c r="K28" s="294"/>
      <c r="L28" s="294"/>
      <c r="M28" s="295"/>
      <c r="S28" s="976"/>
      <c r="T28" s="1011"/>
      <c r="U28" s="290"/>
      <c r="V28" s="290"/>
      <c r="W28" s="290"/>
      <c r="X28" s="294"/>
      <c r="AB28" s="946"/>
      <c r="AE28" s="541"/>
      <c r="AF28" s="296"/>
      <c r="AG28" s="542"/>
      <c r="AH28" s="296"/>
      <c r="AI28" s="610"/>
      <c r="AJ28" s="543"/>
      <c r="AP28" s="981"/>
      <c r="AU28" s="293"/>
      <c r="AX28" s="295"/>
      <c r="BC28" s="295"/>
      <c r="BD28" s="525"/>
      <c r="BE28" s="976"/>
      <c r="BF28" s="293"/>
      <c r="BG28" s="293"/>
      <c r="BH28" s="293"/>
      <c r="BI28" s="293"/>
      <c r="BJ28" s="293"/>
      <c r="BK28" s="293"/>
      <c r="BL28" s="294"/>
      <c r="BM28" s="293"/>
      <c r="BS28" s="294"/>
      <c r="BT28" s="294"/>
      <c r="BU28" s="294"/>
      <c r="BV28" s="295"/>
      <c r="BW28" s="295"/>
      <c r="BX28" s="295"/>
      <c r="BY28" s="293"/>
      <c r="BZ28" s="294"/>
      <c r="CD28" s="295"/>
      <c r="CE28" s="295"/>
      <c r="CF28" s="293"/>
      <c r="CG28" s="293"/>
      <c r="CH28" s="293"/>
      <c r="CI28" s="293"/>
      <c r="CJ28" s="293"/>
      <c r="CL28" s="295"/>
      <c r="CM28" s="294"/>
      <c r="CN28" s="294"/>
      <c r="CO28" s="294"/>
      <c r="CP28" s="294"/>
      <c r="CZ28" s="295"/>
      <c r="DF28" s="293"/>
      <c r="DG28" s="293"/>
      <c r="DH28" s="293"/>
      <c r="DJ28" s="295"/>
      <c r="EC28" s="454"/>
      <c r="ED28" s="454"/>
      <c r="EH28" s="439"/>
      <c r="EI28" s="439"/>
      <c r="EJ28" s="439"/>
      <c r="EK28" s="962"/>
      <c r="EL28" s="987"/>
      <c r="EM28" s="987"/>
      <c r="EN28" s="991"/>
      <c r="EO28" s="297"/>
      <c r="EP28" s="296"/>
      <c r="ER28" s="297"/>
      <c r="ES28" s="522"/>
      <c r="ET28" s="527"/>
      <c r="EU28" s="527"/>
      <c r="EV28" s="527"/>
      <c r="EW28" s="967"/>
      <c r="EX28" s="949"/>
      <c r="EY28" s="522"/>
      <c r="EZ28" s="522"/>
      <c r="FA28" s="522"/>
      <c r="FB28" s="522"/>
      <c r="FC28" s="527"/>
      <c r="FD28" s="527"/>
      <c r="FE28" s="527"/>
      <c r="FF28" s="522"/>
      <c r="FG28" s="522"/>
      <c r="FH28" s="522"/>
      <c r="FI28" s="522"/>
      <c r="FJ28" s="296"/>
      <c r="FK28" s="522"/>
      <c r="FL28" s="993"/>
      <c r="FM28" s="994"/>
      <c r="FN28" s="993"/>
      <c r="FO28" s="993"/>
      <c r="FP28" s="1023"/>
      <c r="FQ28" s="572"/>
      <c r="FR28" s="572"/>
    </row>
    <row r="29" spans="9:174" s="292" customFormat="1" x14ac:dyDescent="0.3">
      <c r="I29" s="937"/>
      <c r="J29" s="295"/>
      <c r="K29" s="294"/>
      <c r="L29" s="294"/>
      <c r="M29" s="295"/>
      <c r="S29" s="976"/>
      <c r="T29" s="1011"/>
      <c r="U29" s="290"/>
      <c r="V29" s="290"/>
      <c r="W29" s="290"/>
      <c r="X29" s="294"/>
      <c r="AB29" s="946"/>
      <c r="AE29" s="541"/>
      <c r="AF29" s="296"/>
      <c r="AG29" s="542"/>
      <c r="AH29" s="296"/>
      <c r="AI29" s="610"/>
      <c r="AJ29" s="543"/>
      <c r="AP29" s="981"/>
      <c r="AU29" s="293"/>
      <c r="AX29" s="295"/>
      <c r="BC29" s="295"/>
      <c r="BD29" s="525"/>
      <c r="BE29" s="976"/>
      <c r="BF29" s="293"/>
      <c r="BG29" s="293"/>
      <c r="BH29" s="293"/>
      <c r="BI29" s="293"/>
      <c r="BJ29" s="293"/>
      <c r="BK29" s="293"/>
      <c r="BL29" s="294"/>
      <c r="BM29" s="293"/>
      <c r="BS29" s="294"/>
      <c r="BT29" s="294"/>
      <c r="BU29" s="294"/>
      <c r="BV29" s="295"/>
      <c r="BW29" s="295"/>
      <c r="BX29" s="295"/>
      <c r="BY29" s="293"/>
      <c r="BZ29" s="294"/>
      <c r="CD29" s="295"/>
      <c r="CE29" s="295"/>
      <c r="CF29" s="293"/>
      <c r="CG29" s="293"/>
      <c r="CH29" s="293"/>
      <c r="CI29" s="293"/>
      <c r="CJ29" s="293"/>
      <c r="CL29" s="295"/>
      <c r="CM29" s="294"/>
      <c r="CN29" s="294"/>
      <c r="CO29" s="294"/>
      <c r="CP29" s="294"/>
      <c r="CZ29" s="295"/>
      <c r="DF29" s="293"/>
      <c r="DG29" s="293"/>
      <c r="DH29" s="293"/>
      <c r="DJ29" s="295"/>
      <c r="EC29" s="454"/>
      <c r="ED29" s="454"/>
      <c r="EH29" s="439"/>
      <c r="EI29" s="439"/>
      <c r="EJ29" s="439"/>
      <c r="EK29" s="962"/>
      <c r="EL29" s="987"/>
      <c r="EM29" s="987"/>
      <c r="EN29" s="991"/>
      <c r="EO29" s="297"/>
      <c r="EP29" s="296"/>
      <c r="ER29" s="297"/>
      <c r="ES29" s="522"/>
      <c r="ET29" s="527"/>
      <c r="EU29" s="527"/>
      <c r="EV29" s="527"/>
      <c r="EW29" s="967"/>
      <c r="EX29" s="949"/>
      <c r="EY29" s="522"/>
      <c r="EZ29" s="522"/>
      <c r="FA29" s="522"/>
      <c r="FB29" s="522"/>
      <c r="FC29" s="527"/>
      <c r="FD29" s="527"/>
      <c r="FE29" s="527"/>
      <c r="FF29" s="522"/>
      <c r="FG29" s="522"/>
      <c r="FH29" s="522"/>
      <c r="FI29" s="522"/>
      <c r="FJ29" s="296"/>
      <c r="FK29" s="522"/>
      <c r="FL29" s="993"/>
      <c r="FM29" s="994"/>
      <c r="FN29" s="993"/>
      <c r="FO29" s="993"/>
      <c r="FP29" s="1023"/>
      <c r="FQ29" s="572"/>
      <c r="FR29" s="572"/>
    </row>
    <row r="30" spans="9:174" s="292" customFormat="1" x14ac:dyDescent="0.3">
      <c r="I30" s="937"/>
      <c r="J30" s="295"/>
      <c r="K30" s="294"/>
      <c r="L30" s="294"/>
      <c r="M30" s="295"/>
      <c r="S30" s="976"/>
      <c r="T30" s="1011"/>
      <c r="U30" s="290"/>
      <c r="V30" s="290"/>
      <c r="W30" s="290"/>
      <c r="X30" s="294"/>
      <c r="AB30" s="946"/>
      <c r="AE30" s="541"/>
      <c r="AF30" s="296"/>
      <c r="AG30" s="542"/>
      <c r="AH30" s="296"/>
      <c r="AI30" s="610"/>
      <c r="AJ30" s="543"/>
      <c r="AP30" s="981"/>
      <c r="AU30" s="293"/>
      <c r="AX30" s="295"/>
      <c r="BC30" s="295"/>
      <c r="BD30" s="525"/>
      <c r="BE30" s="976"/>
      <c r="BF30" s="293"/>
      <c r="BG30" s="293"/>
      <c r="BH30" s="293"/>
      <c r="BI30" s="293"/>
      <c r="BJ30" s="293"/>
      <c r="BK30" s="293"/>
      <c r="BL30" s="294"/>
      <c r="BM30" s="293"/>
      <c r="BS30" s="294"/>
      <c r="BT30" s="294"/>
      <c r="BU30" s="294"/>
      <c r="BV30" s="295"/>
      <c r="BW30" s="295"/>
      <c r="BX30" s="295"/>
      <c r="BY30" s="293"/>
      <c r="BZ30" s="294"/>
      <c r="CD30" s="295"/>
      <c r="CE30" s="295"/>
      <c r="CF30" s="293"/>
      <c r="CG30" s="293"/>
      <c r="CH30" s="293"/>
      <c r="CI30" s="293"/>
      <c r="CJ30" s="293"/>
      <c r="CL30" s="295"/>
      <c r="CM30" s="294"/>
      <c r="CN30" s="294"/>
      <c r="CO30" s="294"/>
      <c r="CP30" s="294"/>
      <c r="CZ30" s="295"/>
      <c r="DF30" s="293"/>
      <c r="DG30" s="293"/>
      <c r="DH30" s="293"/>
      <c r="DJ30" s="295"/>
      <c r="EC30" s="454"/>
      <c r="ED30" s="454"/>
      <c r="EH30" s="439"/>
      <c r="EI30" s="439"/>
      <c r="EJ30" s="439"/>
      <c r="EK30" s="962"/>
      <c r="EL30" s="987"/>
      <c r="EM30" s="987"/>
      <c r="EN30" s="991"/>
      <c r="EO30" s="297"/>
      <c r="EP30" s="296"/>
      <c r="ER30" s="297"/>
      <c r="ES30" s="522"/>
      <c r="ET30" s="527"/>
      <c r="EU30" s="527"/>
      <c r="EV30" s="527"/>
      <c r="EW30" s="967"/>
      <c r="EX30" s="949"/>
      <c r="EY30" s="522"/>
      <c r="EZ30" s="522"/>
      <c r="FA30" s="522"/>
      <c r="FB30" s="522"/>
      <c r="FC30" s="527"/>
      <c r="FD30" s="527"/>
      <c r="FE30" s="527"/>
      <c r="FF30" s="522"/>
      <c r="FG30" s="522"/>
      <c r="FH30" s="522"/>
      <c r="FI30" s="522"/>
      <c r="FJ30" s="296"/>
      <c r="FK30" s="522"/>
      <c r="FL30" s="993"/>
      <c r="FM30" s="994"/>
      <c r="FN30" s="993"/>
      <c r="FO30" s="993"/>
      <c r="FP30" s="1023"/>
      <c r="FQ30" s="572"/>
      <c r="FR30" s="572"/>
    </row>
    <row r="31" spans="9:174" s="292" customFormat="1" x14ac:dyDescent="0.3">
      <c r="I31" s="937"/>
      <c r="J31" s="295"/>
      <c r="K31" s="294"/>
      <c r="L31" s="294"/>
      <c r="M31" s="295"/>
      <c r="S31" s="976"/>
      <c r="T31" s="1011"/>
      <c r="U31" s="290"/>
      <c r="V31" s="290"/>
      <c r="W31" s="290"/>
      <c r="X31" s="294"/>
      <c r="AB31" s="946"/>
      <c r="AE31" s="541"/>
      <c r="AF31" s="296"/>
      <c r="AG31" s="542"/>
      <c r="AH31" s="296"/>
      <c r="AI31" s="610"/>
      <c r="AJ31" s="543"/>
      <c r="AP31" s="981"/>
      <c r="AU31" s="293"/>
      <c r="AX31" s="295"/>
      <c r="BC31" s="295"/>
      <c r="BD31" s="525"/>
      <c r="BE31" s="976"/>
      <c r="BF31" s="293"/>
      <c r="BG31" s="293"/>
      <c r="BH31" s="293"/>
      <c r="BI31" s="293"/>
      <c r="BJ31" s="293"/>
      <c r="BK31" s="293"/>
      <c r="BL31" s="294"/>
      <c r="BM31" s="293"/>
      <c r="BS31" s="294"/>
      <c r="BT31" s="294"/>
      <c r="BU31" s="294"/>
      <c r="BV31" s="295"/>
      <c r="BW31" s="295"/>
      <c r="BX31" s="295"/>
      <c r="BY31" s="293"/>
      <c r="BZ31" s="294"/>
      <c r="CD31" s="295"/>
      <c r="CE31" s="295"/>
      <c r="CF31" s="293"/>
      <c r="CG31" s="293"/>
      <c r="CH31" s="293"/>
      <c r="CI31" s="293"/>
      <c r="CJ31" s="293"/>
      <c r="CL31" s="295"/>
      <c r="CM31" s="294"/>
      <c r="CN31" s="294"/>
      <c r="CO31" s="294"/>
      <c r="CP31" s="294"/>
      <c r="CZ31" s="295"/>
      <c r="DF31" s="293"/>
      <c r="DG31" s="293"/>
      <c r="DH31" s="293"/>
      <c r="DJ31" s="295"/>
      <c r="EC31" s="454"/>
      <c r="ED31" s="454"/>
      <c r="EH31" s="439"/>
      <c r="EI31" s="439"/>
      <c r="EJ31" s="439"/>
      <c r="EK31" s="962"/>
      <c r="EL31" s="987"/>
      <c r="EM31" s="987"/>
      <c r="EN31" s="991"/>
      <c r="EO31" s="297"/>
      <c r="EP31" s="296"/>
      <c r="ER31" s="297"/>
      <c r="ES31" s="522"/>
      <c r="ET31" s="527"/>
      <c r="EU31" s="527"/>
      <c r="EV31" s="527"/>
      <c r="EW31" s="967"/>
      <c r="EX31" s="949"/>
      <c r="EY31" s="522"/>
      <c r="EZ31" s="522"/>
      <c r="FA31" s="522"/>
      <c r="FB31" s="522"/>
      <c r="FC31" s="527"/>
      <c r="FD31" s="527"/>
      <c r="FE31" s="527"/>
      <c r="FF31" s="522"/>
      <c r="FG31" s="522"/>
      <c r="FH31" s="522"/>
      <c r="FI31" s="522"/>
      <c r="FJ31" s="296"/>
      <c r="FK31" s="522"/>
      <c r="FL31" s="993"/>
      <c r="FM31" s="994"/>
      <c r="FN31" s="993"/>
      <c r="FO31" s="993"/>
      <c r="FP31" s="1023"/>
      <c r="FQ31" s="572"/>
      <c r="FR31" s="572"/>
    </row>
    <row r="32" spans="9:174" s="292" customFormat="1" x14ac:dyDescent="0.3">
      <c r="I32" s="937"/>
      <c r="J32" s="295"/>
      <c r="K32" s="294"/>
      <c r="L32" s="294"/>
      <c r="M32" s="295"/>
      <c r="S32" s="976"/>
      <c r="T32" s="1011"/>
      <c r="U32" s="290"/>
      <c r="V32" s="290"/>
      <c r="W32" s="290"/>
      <c r="X32" s="294"/>
      <c r="AB32" s="946"/>
      <c r="AE32" s="541"/>
      <c r="AF32" s="296"/>
      <c r="AG32" s="542"/>
      <c r="AH32" s="296"/>
      <c r="AI32" s="610"/>
      <c r="AJ32" s="543"/>
      <c r="AP32" s="981"/>
      <c r="AU32" s="293"/>
      <c r="AX32" s="295"/>
      <c r="BC32" s="295"/>
      <c r="BD32" s="525"/>
      <c r="BE32" s="976"/>
      <c r="BF32" s="293"/>
      <c r="BG32" s="293"/>
      <c r="BH32" s="293"/>
      <c r="BI32" s="293"/>
      <c r="BJ32" s="293"/>
      <c r="BK32" s="293"/>
      <c r="BL32" s="294"/>
      <c r="BM32" s="293"/>
      <c r="BS32" s="294"/>
      <c r="BT32" s="294"/>
      <c r="BU32" s="294"/>
      <c r="BV32" s="295"/>
      <c r="BW32" s="295"/>
      <c r="BX32" s="295"/>
      <c r="BY32" s="293"/>
      <c r="BZ32" s="294"/>
      <c r="CD32" s="295"/>
      <c r="CE32" s="295"/>
      <c r="CF32" s="293"/>
      <c r="CG32" s="293"/>
      <c r="CH32" s="293"/>
      <c r="CI32" s="293"/>
      <c r="CJ32" s="293"/>
      <c r="CL32" s="295"/>
      <c r="CM32" s="294"/>
      <c r="CN32" s="294"/>
      <c r="CO32" s="294"/>
      <c r="CP32" s="294"/>
      <c r="CZ32" s="295"/>
      <c r="DF32" s="293"/>
      <c r="DG32" s="293"/>
      <c r="DH32" s="293"/>
      <c r="DJ32" s="295"/>
      <c r="EC32" s="454"/>
      <c r="ED32" s="454"/>
      <c r="EH32" s="439"/>
      <c r="EI32" s="439"/>
      <c r="EJ32" s="439"/>
      <c r="EK32" s="962"/>
      <c r="EL32" s="987"/>
      <c r="EM32" s="987"/>
      <c r="EN32" s="991"/>
      <c r="EO32" s="297"/>
      <c r="EP32" s="296"/>
      <c r="ER32" s="297"/>
      <c r="ES32" s="522"/>
      <c r="ET32" s="527"/>
      <c r="EU32" s="527"/>
      <c r="EV32" s="527"/>
      <c r="EW32" s="967"/>
      <c r="EX32" s="949"/>
      <c r="EY32" s="522"/>
      <c r="EZ32" s="522"/>
      <c r="FA32" s="522"/>
      <c r="FB32" s="522"/>
      <c r="FC32" s="527"/>
      <c r="FD32" s="527"/>
      <c r="FE32" s="527"/>
      <c r="FF32" s="522"/>
      <c r="FG32" s="522"/>
      <c r="FH32" s="522"/>
      <c r="FI32" s="522"/>
      <c r="FJ32" s="296"/>
      <c r="FK32" s="522"/>
      <c r="FL32" s="993"/>
      <c r="FM32" s="994"/>
      <c r="FN32" s="993"/>
      <c r="FO32" s="993"/>
      <c r="FP32" s="1023"/>
      <c r="FQ32" s="572"/>
      <c r="FR32" s="572"/>
    </row>
    <row r="33" spans="9:174" s="292" customFormat="1" x14ac:dyDescent="0.3">
      <c r="I33" s="937"/>
      <c r="J33" s="295"/>
      <c r="K33" s="294"/>
      <c r="L33" s="294"/>
      <c r="M33" s="295"/>
      <c r="S33" s="976"/>
      <c r="T33" s="1011"/>
      <c r="U33" s="290"/>
      <c r="V33" s="290"/>
      <c r="W33" s="290"/>
      <c r="X33" s="294"/>
      <c r="AB33" s="946"/>
      <c r="AE33" s="541"/>
      <c r="AF33" s="296"/>
      <c r="AG33" s="542"/>
      <c r="AH33" s="296"/>
      <c r="AI33" s="610"/>
      <c r="AJ33" s="543"/>
      <c r="AP33" s="981"/>
      <c r="AU33" s="293"/>
      <c r="AX33" s="295"/>
      <c r="BC33" s="295"/>
      <c r="BD33" s="525"/>
      <c r="BE33" s="976"/>
      <c r="BF33" s="293"/>
      <c r="BG33" s="293"/>
      <c r="BH33" s="293"/>
      <c r="BI33" s="293"/>
      <c r="BJ33" s="293"/>
      <c r="BK33" s="293"/>
      <c r="BL33" s="294"/>
      <c r="BM33" s="293"/>
      <c r="BS33" s="294"/>
      <c r="BT33" s="294"/>
      <c r="BU33" s="294"/>
      <c r="BV33" s="295"/>
      <c r="BW33" s="295"/>
      <c r="BX33" s="295"/>
      <c r="BY33" s="293"/>
      <c r="BZ33" s="294"/>
      <c r="CD33" s="295"/>
      <c r="CE33" s="295"/>
      <c r="CF33" s="293"/>
      <c r="CG33" s="293"/>
      <c r="CH33" s="293"/>
      <c r="CI33" s="293"/>
      <c r="CJ33" s="293"/>
      <c r="CL33" s="295"/>
      <c r="CM33" s="294"/>
      <c r="CN33" s="294"/>
      <c r="CO33" s="294"/>
      <c r="CP33" s="294"/>
      <c r="CZ33" s="295"/>
      <c r="DF33" s="293"/>
      <c r="DG33" s="293"/>
      <c r="DH33" s="293"/>
      <c r="DJ33" s="295"/>
      <c r="EC33" s="454"/>
      <c r="ED33" s="454"/>
      <c r="EH33" s="439"/>
      <c r="EI33" s="439"/>
      <c r="EJ33" s="439"/>
      <c r="EK33" s="962"/>
      <c r="EL33" s="987"/>
      <c r="EM33" s="987"/>
      <c r="EN33" s="991"/>
      <c r="EO33" s="297"/>
      <c r="EP33" s="296"/>
      <c r="ER33" s="297"/>
      <c r="ES33" s="522"/>
      <c r="ET33" s="527"/>
      <c r="EU33" s="527"/>
      <c r="EV33" s="527"/>
      <c r="EW33" s="967"/>
      <c r="EX33" s="949"/>
      <c r="EY33" s="522"/>
      <c r="EZ33" s="522"/>
      <c r="FA33" s="522"/>
      <c r="FB33" s="522"/>
      <c r="FC33" s="527"/>
      <c r="FD33" s="527"/>
      <c r="FE33" s="527"/>
      <c r="FF33" s="522"/>
      <c r="FG33" s="522"/>
      <c r="FH33" s="522"/>
      <c r="FI33" s="522"/>
      <c r="FJ33" s="296"/>
      <c r="FK33" s="522"/>
      <c r="FL33" s="993"/>
      <c r="FM33" s="994"/>
      <c r="FN33" s="993"/>
      <c r="FO33" s="993"/>
      <c r="FP33" s="1023"/>
      <c r="FQ33" s="572"/>
      <c r="FR33" s="572"/>
    </row>
    <row r="34" spans="9:174" s="292" customFormat="1" x14ac:dyDescent="0.3">
      <c r="I34" s="937"/>
      <c r="J34" s="295"/>
      <c r="K34" s="294"/>
      <c r="L34" s="294"/>
      <c r="M34" s="295"/>
      <c r="S34" s="976"/>
      <c r="T34" s="1011"/>
      <c r="U34" s="290"/>
      <c r="V34" s="290"/>
      <c r="W34" s="290"/>
      <c r="X34" s="294"/>
      <c r="AB34" s="946"/>
      <c r="AE34" s="541"/>
      <c r="AF34" s="296"/>
      <c r="AG34" s="542"/>
      <c r="AH34" s="296"/>
      <c r="AI34" s="610"/>
      <c r="AJ34" s="543"/>
      <c r="AP34" s="981"/>
      <c r="AU34" s="293"/>
      <c r="AX34" s="295"/>
      <c r="BC34" s="295"/>
      <c r="BD34" s="525"/>
      <c r="BE34" s="976"/>
      <c r="BF34" s="293"/>
      <c r="BG34" s="293"/>
      <c r="BH34" s="293"/>
      <c r="BI34" s="293"/>
      <c r="BJ34" s="293"/>
      <c r="BK34" s="293"/>
      <c r="BL34" s="294"/>
      <c r="BM34" s="293"/>
      <c r="BS34" s="294"/>
      <c r="BT34" s="294"/>
      <c r="BU34" s="294"/>
      <c r="BV34" s="295"/>
      <c r="BW34" s="295"/>
      <c r="BX34" s="295"/>
      <c r="BY34" s="293"/>
      <c r="BZ34" s="294"/>
      <c r="CD34" s="295"/>
      <c r="CE34" s="295"/>
      <c r="CF34" s="293"/>
      <c r="CG34" s="293"/>
      <c r="CH34" s="293"/>
      <c r="CI34" s="293"/>
      <c r="CJ34" s="293"/>
      <c r="CL34" s="295"/>
      <c r="CM34" s="294"/>
      <c r="CN34" s="294"/>
      <c r="CO34" s="294"/>
      <c r="CP34" s="294"/>
      <c r="CZ34" s="295"/>
      <c r="DF34" s="293"/>
      <c r="DG34" s="293"/>
      <c r="DH34" s="293"/>
      <c r="DJ34" s="295"/>
      <c r="EC34" s="454"/>
      <c r="ED34" s="454"/>
      <c r="EH34" s="439"/>
      <c r="EI34" s="439"/>
      <c r="EJ34" s="439"/>
      <c r="EK34" s="962"/>
      <c r="EL34" s="987"/>
      <c r="EM34" s="987"/>
      <c r="EN34" s="991"/>
      <c r="EO34" s="297"/>
      <c r="EP34" s="296"/>
      <c r="ER34" s="297"/>
      <c r="ES34" s="522"/>
      <c r="ET34" s="527"/>
      <c r="EU34" s="527"/>
      <c r="EV34" s="527"/>
      <c r="EW34" s="967"/>
      <c r="EX34" s="949"/>
      <c r="EY34" s="522"/>
      <c r="EZ34" s="522"/>
      <c r="FA34" s="522"/>
      <c r="FB34" s="522"/>
      <c r="FC34" s="527"/>
      <c r="FD34" s="527"/>
      <c r="FE34" s="527"/>
      <c r="FF34" s="522"/>
      <c r="FG34" s="522"/>
      <c r="FH34" s="522"/>
      <c r="FI34" s="522"/>
      <c r="FJ34" s="296"/>
      <c r="FK34" s="522"/>
      <c r="FL34" s="993"/>
      <c r="FM34" s="994"/>
      <c r="FN34" s="993"/>
      <c r="FO34" s="993"/>
      <c r="FP34" s="1023"/>
      <c r="FQ34" s="572"/>
      <c r="FR34" s="572"/>
    </row>
    <row r="35" spans="9:174" s="292" customFormat="1" x14ac:dyDescent="0.3">
      <c r="I35" s="937"/>
      <c r="J35" s="295"/>
      <c r="K35" s="294"/>
      <c r="L35" s="294"/>
      <c r="M35" s="295"/>
      <c r="S35" s="976"/>
      <c r="T35" s="1011"/>
      <c r="U35" s="290"/>
      <c r="V35" s="290"/>
      <c r="W35" s="290"/>
      <c r="X35" s="294"/>
      <c r="AB35" s="946"/>
      <c r="AE35" s="541"/>
      <c r="AF35" s="296"/>
      <c r="AG35" s="542"/>
      <c r="AH35" s="296"/>
      <c r="AI35" s="610"/>
      <c r="AJ35" s="543"/>
      <c r="AP35" s="981"/>
      <c r="AU35" s="293"/>
      <c r="AX35" s="295"/>
      <c r="BC35" s="295"/>
      <c r="BD35" s="525"/>
      <c r="BE35" s="976"/>
      <c r="BF35" s="293"/>
      <c r="BG35" s="293"/>
      <c r="BH35" s="293"/>
      <c r="BI35" s="293"/>
      <c r="BJ35" s="293"/>
      <c r="BK35" s="293"/>
      <c r="BL35" s="294"/>
      <c r="BM35" s="293"/>
      <c r="BS35" s="294"/>
      <c r="BT35" s="294"/>
      <c r="BU35" s="294"/>
      <c r="BV35" s="295"/>
      <c r="BW35" s="295"/>
      <c r="BX35" s="295"/>
      <c r="BY35" s="293"/>
      <c r="BZ35" s="294"/>
      <c r="CD35" s="295"/>
      <c r="CE35" s="295"/>
      <c r="CF35" s="293"/>
      <c r="CG35" s="293"/>
      <c r="CH35" s="293"/>
      <c r="CI35" s="293"/>
      <c r="CJ35" s="293"/>
      <c r="CL35" s="295"/>
      <c r="CM35" s="294"/>
      <c r="CN35" s="294"/>
      <c r="CO35" s="294"/>
      <c r="CP35" s="294"/>
      <c r="CZ35" s="295"/>
      <c r="DF35" s="293"/>
      <c r="DG35" s="293"/>
      <c r="DH35" s="293"/>
      <c r="DJ35" s="295"/>
      <c r="EC35" s="454"/>
      <c r="ED35" s="454"/>
      <c r="EH35" s="439"/>
      <c r="EI35" s="439"/>
      <c r="EJ35" s="439"/>
      <c r="EK35" s="962"/>
      <c r="EL35" s="987"/>
      <c r="EM35" s="987"/>
      <c r="EN35" s="991"/>
      <c r="EO35" s="297"/>
      <c r="EP35" s="296"/>
      <c r="ER35" s="297"/>
      <c r="ES35" s="522"/>
      <c r="ET35" s="527"/>
      <c r="EU35" s="527"/>
      <c r="EV35" s="527"/>
      <c r="EW35" s="967"/>
      <c r="EX35" s="949"/>
      <c r="EY35" s="522"/>
      <c r="EZ35" s="522"/>
      <c r="FA35" s="522"/>
      <c r="FB35" s="522"/>
      <c r="FC35" s="527"/>
      <c r="FD35" s="527"/>
      <c r="FE35" s="527"/>
      <c r="FF35" s="522"/>
      <c r="FG35" s="522"/>
      <c r="FH35" s="522"/>
      <c r="FI35" s="522"/>
      <c r="FJ35" s="296"/>
      <c r="FK35" s="522"/>
      <c r="FL35" s="993"/>
      <c r="FM35" s="994"/>
      <c r="FN35" s="993"/>
      <c r="FO35" s="993"/>
      <c r="FP35" s="1023"/>
      <c r="FQ35" s="572"/>
      <c r="FR35" s="572"/>
    </row>
    <row r="36" spans="9:174" s="292" customFormat="1" x14ac:dyDescent="0.3">
      <c r="I36" s="937"/>
      <c r="J36" s="295"/>
      <c r="K36" s="294"/>
      <c r="L36" s="294"/>
      <c r="M36" s="295"/>
      <c r="S36" s="976"/>
      <c r="T36" s="1011"/>
      <c r="U36" s="290"/>
      <c r="V36" s="290"/>
      <c r="W36" s="290"/>
      <c r="X36" s="294"/>
      <c r="AB36" s="946"/>
      <c r="AE36" s="541"/>
      <c r="AF36" s="296"/>
      <c r="AG36" s="542"/>
      <c r="AH36" s="296"/>
      <c r="AI36" s="610"/>
      <c r="AJ36" s="543"/>
      <c r="AP36" s="981"/>
      <c r="AU36" s="293"/>
      <c r="AX36" s="295"/>
      <c r="BC36" s="295"/>
      <c r="BD36" s="525"/>
      <c r="BE36" s="976"/>
      <c r="BF36" s="293"/>
      <c r="BG36" s="293"/>
      <c r="BH36" s="293"/>
      <c r="BI36" s="293"/>
      <c r="BJ36" s="293"/>
      <c r="BK36" s="293"/>
      <c r="BL36" s="294"/>
      <c r="BM36" s="293"/>
      <c r="BS36" s="294"/>
      <c r="BT36" s="294"/>
      <c r="BU36" s="294"/>
      <c r="BV36" s="295"/>
      <c r="BW36" s="295"/>
      <c r="BX36" s="295"/>
      <c r="BY36" s="293"/>
      <c r="BZ36" s="294"/>
      <c r="CD36" s="295"/>
      <c r="CE36" s="295"/>
      <c r="CF36" s="293"/>
      <c r="CG36" s="293"/>
      <c r="CH36" s="293"/>
      <c r="CI36" s="293"/>
      <c r="CJ36" s="293"/>
      <c r="CL36" s="295"/>
      <c r="CM36" s="294"/>
      <c r="CN36" s="294"/>
      <c r="CO36" s="294"/>
      <c r="CP36" s="294"/>
      <c r="CZ36" s="295"/>
      <c r="DF36" s="293"/>
      <c r="DG36" s="293"/>
      <c r="DH36" s="293"/>
      <c r="DJ36" s="295"/>
      <c r="EC36" s="454"/>
      <c r="ED36" s="454"/>
      <c r="EH36" s="439"/>
      <c r="EI36" s="439"/>
      <c r="EJ36" s="439"/>
      <c r="EK36" s="962"/>
      <c r="EL36" s="987"/>
      <c r="EM36" s="987"/>
      <c r="EN36" s="991"/>
      <c r="EO36" s="297"/>
      <c r="EP36" s="296"/>
      <c r="ER36" s="297"/>
      <c r="ES36" s="522"/>
      <c r="ET36" s="527"/>
      <c r="EU36" s="527"/>
      <c r="EV36" s="527"/>
      <c r="EW36" s="967"/>
      <c r="EX36" s="949"/>
      <c r="EY36" s="522"/>
      <c r="EZ36" s="522"/>
      <c r="FA36" s="522"/>
      <c r="FB36" s="522"/>
      <c r="FC36" s="527"/>
      <c r="FD36" s="527"/>
      <c r="FE36" s="527"/>
      <c r="FF36" s="522"/>
      <c r="FG36" s="522"/>
      <c r="FH36" s="522"/>
      <c r="FI36" s="522"/>
      <c r="FJ36" s="296"/>
      <c r="FK36" s="522"/>
      <c r="FL36" s="993"/>
      <c r="FM36" s="994"/>
      <c r="FN36" s="993"/>
      <c r="FO36" s="993"/>
      <c r="FP36" s="1023"/>
      <c r="FQ36" s="572"/>
      <c r="FR36" s="572"/>
    </row>
    <row r="37" spans="9:174" s="292" customFormat="1" x14ac:dyDescent="0.3">
      <c r="I37" s="937"/>
      <c r="J37" s="295"/>
      <c r="K37" s="294"/>
      <c r="L37" s="294"/>
      <c r="M37" s="295"/>
      <c r="S37" s="976"/>
      <c r="T37" s="1011"/>
      <c r="U37" s="290"/>
      <c r="V37" s="290"/>
      <c r="W37" s="290"/>
      <c r="X37" s="294"/>
      <c r="AB37" s="946"/>
      <c r="AE37" s="541"/>
      <c r="AF37" s="296"/>
      <c r="AG37" s="542"/>
      <c r="AH37" s="296"/>
      <c r="AI37" s="610"/>
      <c r="AJ37" s="543"/>
      <c r="AP37" s="981"/>
      <c r="AU37" s="293"/>
      <c r="AX37" s="295"/>
      <c r="BC37" s="295"/>
      <c r="BD37" s="525"/>
      <c r="BE37" s="976"/>
      <c r="BF37" s="293"/>
      <c r="BG37" s="293"/>
      <c r="BH37" s="293"/>
      <c r="BI37" s="293"/>
      <c r="BJ37" s="293"/>
      <c r="BK37" s="293"/>
      <c r="BL37" s="294"/>
      <c r="BM37" s="293"/>
      <c r="BS37" s="294"/>
      <c r="BT37" s="294"/>
      <c r="BU37" s="294"/>
      <c r="BV37" s="295"/>
      <c r="BW37" s="295"/>
      <c r="BX37" s="295"/>
      <c r="BY37" s="293"/>
      <c r="BZ37" s="294"/>
      <c r="CD37" s="295"/>
      <c r="CE37" s="295"/>
      <c r="CF37" s="293"/>
      <c r="CG37" s="293"/>
      <c r="CH37" s="293"/>
      <c r="CI37" s="293"/>
      <c r="CJ37" s="293"/>
      <c r="CL37" s="295"/>
      <c r="CM37" s="294"/>
      <c r="CN37" s="294"/>
      <c r="CO37" s="294"/>
      <c r="CP37" s="294"/>
      <c r="CZ37" s="295"/>
      <c r="DF37" s="293"/>
      <c r="DG37" s="293"/>
      <c r="DH37" s="293"/>
      <c r="DJ37" s="295"/>
      <c r="EC37" s="454"/>
      <c r="ED37" s="454"/>
      <c r="EH37" s="439"/>
      <c r="EI37" s="439"/>
      <c r="EJ37" s="439"/>
      <c r="EK37" s="962"/>
      <c r="EL37" s="987"/>
      <c r="EM37" s="987"/>
      <c r="EN37" s="991"/>
      <c r="EO37" s="297"/>
      <c r="EP37" s="296"/>
      <c r="ER37" s="297"/>
      <c r="ES37" s="522"/>
      <c r="ET37" s="527"/>
      <c r="EU37" s="527"/>
      <c r="EV37" s="527"/>
      <c r="EW37" s="967"/>
      <c r="EX37" s="949"/>
      <c r="EY37" s="522"/>
      <c r="EZ37" s="522"/>
      <c r="FA37" s="522"/>
      <c r="FB37" s="522"/>
      <c r="FC37" s="527"/>
      <c r="FD37" s="527"/>
      <c r="FE37" s="527"/>
      <c r="FF37" s="522"/>
      <c r="FG37" s="522"/>
      <c r="FH37" s="522"/>
      <c r="FI37" s="522"/>
      <c r="FJ37" s="296"/>
      <c r="FK37" s="522"/>
      <c r="FL37" s="993"/>
      <c r="FM37" s="994"/>
      <c r="FN37" s="993"/>
      <c r="FO37" s="993"/>
      <c r="FP37" s="1023"/>
      <c r="FQ37" s="572"/>
      <c r="FR37" s="572"/>
    </row>
    <row r="38" spans="9:174" s="292" customFormat="1" x14ac:dyDescent="0.3">
      <c r="I38" s="937"/>
      <c r="J38" s="295"/>
      <c r="K38" s="294"/>
      <c r="L38" s="294"/>
      <c r="M38" s="295"/>
      <c r="S38" s="976"/>
      <c r="T38" s="1011"/>
      <c r="U38" s="290"/>
      <c r="V38" s="290"/>
      <c r="W38" s="290"/>
      <c r="X38" s="294"/>
      <c r="AB38" s="946"/>
      <c r="AE38" s="541"/>
      <c r="AF38" s="296"/>
      <c r="AG38" s="542"/>
      <c r="AH38" s="296"/>
      <c r="AI38" s="610"/>
      <c r="AJ38" s="543"/>
      <c r="AP38" s="981"/>
      <c r="AU38" s="293"/>
      <c r="AX38" s="295"/>
      <c r="BC38" s="295"/>
      <c r="BD38" s="525"/>
      <c r="BE38" s="976"/>
      <c r="BF38" s="293"/>
      <c r="BG38" s="293"/>
      <c r="BH38" s="293"/>
      <c r="BI38" s="293"/>
      <c r="BJ38" s="293"/>
      <c r="BK38" s="293"/>
      <c r="BL38" s="294"/>
      <c r="BM38" s="293"/>
      <c r="BS38" s="294"/>
      <c r="BT38" s="294"/>
      <c r="BU38" s="294"/>
      <c r="BV38" s="295"/>
      <c r="BW38" s="295"/>
      <c r="BX38" s="295"/>
      <c r="BY38" s="293"/>
      <c r="BZ38" s="294"/>
      <c r="CD38" s="295"/>
      <c r="CE38" s="295"/>
      <c r="CF38" s="293"/>
      <c r="CG38" s="293"/>
      <c r="CH38" s="293"/>
      <c r="CI38" s="293"/>
      <c r="CJ38" s="293"/>
      <c r="CL38" s="295"/>
      <c r="CM38" s="294"/>
      <c r="CN38" s="294"/>
      <c r="CO38" s="294"/>
      <c r="CP38" s="294"/>
      <c r="CZ38" s="295"/>
      <c r="DF38" s="293"/>
      <c r="DG38" s="293"/>
      <c r="DH38" s="293"/>
      <c r="DJ38" s="295"/>
      <c r="EC38" s="454"/>
      <c r="ED38" s="454"/>
      <c r="EH38" s="439"/>
      <c r="EI38" s="439"/>
      <c r="EJ38" s="439"/>
      <c r="EK38" s="962"/>
      <c r="EL38" s="987"/>
      <c r="EM38" s="987"/>
      <c r="EN38" s="991"/>
      <c r="EO38" s="297"/>
      <c r="EP38" s="296"/>
      <c r="ER38" s="297"/>
      <c r="ES38" s="522"/>
      <c r="ET38" s="527"/>
      <c r="EU38" s="527"/>
      <c r="EV38" s="527"/>
      <c r="EW38" s="967"/>
      <c r="EX38" s="949"/>
      <c r="EY38" s="522"/>
      <c r="EZ38" s="522"/>
      <c r="FA38" s="522"/>
      <c r="FB38" s="522"/>
      <c r="FC38" s="527"/>
      <c r="FD38" s="527"/>
      <c r="FE38" s="527"/>
      <c r="FF38" s="522"/>
      <c r="FG38" s="522"/>
      <c r="FH38" s="522"/>
      <c r="FI38" s="522"/>
      <c r="FJ38" s="296"/>
      <c r="FK38" s="522"/>
      <c r="FL38" s="993"/>
      <c r="FM38" s="994"/>
      <c r="FN38" s="993"/>
      <c r="FO38" s="993"/>
      <c r="FP38" s="1023"/>
      <c r="FQ38" s="572"/>
      <c r="FR38" s="572"/>
    </row>
    <row r="39" spans="9:174" s="292" customFormat="1" x14ac:dyDescent="0.3">
      <c r="I39" s="937"/>
      <c r="J39" s="295"/>
      <c r="K39" s="294"/>
      <c r="L39" s="294"/>
      <c r="M39" s="295"/>
      <c r="S39" s="976"/>
      <c r="T39" s="1011"/>
      <c r="U39" s="290"/>
      <c r="V39" s="290"/>
      <c r="W39" s="290"/>
      <c r="X39" s="294"/>
      <c r="AB39" s="946"/>
      <c r="AE39" s="541"/>
      <c r="AF39" s="296"/>
      <c r="AG39" s="542"/>
      <c r="AH39" s="296"/>
      <c r="AI39" s="610"/>
      <c r="AJ39" s="543"/>
      <c r="AP39" s="981"/>
      <c r="AU39" s="293"/>
      <c r="AX39" s="295"/>
      <c r="BC39" s="295"/>
      <c r="BD39" s="525"/>
      <c r="BE39" s="976"/>
      <c r="BF39" s="293"/>
      <c r="BG39" s="293"/>
      <c r="BH39" s="293"/>
      <c r="BI39" s="293"/>
      <c r="BJ39" s="293"/>
      <c r="BK39" s="293"/>
      <c r="BL39" s="294"/>
      <c r="BM39" s="293"/>
      <c r="BS39" s="294"/>
      <c r="BT39" s="294"/>
      <c r="BU39" s="294"/>
      <c r="BV39" s="295"/>
      <c r="BW39" s="295"/>
      <c r="BX39" s="295"/>
      <c r="BY39" s="293"/>
      <c r="BZ39" s="294"/>
      <c r="CD39" s="295"/>
      <c r="CE39" s="295"/>
      <c r="CF39" s="293"/>
      <c r="CG39" s="293"/>
      <c r="CH39" s="293"/>
      <c r="CI39" s="293"/>
      <c r="CJ39" s="293"/>
      <c r="CL39" s="295"/>
      <c r="CM39" s="294"/>
      <c r="CN39" s="294"/>
      <c r="CO39" s="294"/>
      <c r="CP39" s="294"/>
      <c r="CZ39" s="295"/>
      <c r="DF39" s="293"/>
      <c r="DG39" s="293"/>
      <c r="DH39" s="293"/>
      <c r="DJ39" s="295"/>
      <c r="EC39" s="454"/>
      <c r="ED39" s="454"/>
      <c r="EH39" s="439"/>
      <c r="EI39" s="439"/>
      <c r="EJ39" s="439"/>
      <c r="EK39" s="962"/>
      <c r="EL39" s="987"/>
      <c r="EM39" s="987"/>
      <c r="EN39" s="991"/>
      <c r="EO39" s="297"/>
      <c r="EP39" s="296"/>
      <c r="ER39" s="297"/>
      <c r="ES39" s="522"/>
      <c r="ET39" s="527"/>
      <c r="EU39" s="527"/>
      <c r="EV39" s="527"/>
      <c r="EW39" s="967"/>
      <c r="EX39" s="949"/>
      <c r="EY39" s="522"/>
      <c r="EZ39" s="522"/>
      <c r="FA39" s="522"/>
      <c r="FB39" s="522"/>
      <c r="FC39" s="527"/>
      <c r="FD39" s="527"/>
      <c r="FE39" s="527"/>
      <c r="FF39" s="522"/>
      <c r="FG39" s="522"/>
      <c r="FH39" s="522"/>
      <c r="FI39" s="522"/>
      <c r="FJ39" s="296"/>
      <c r="FK39" s="522"/>
      <c r="FL39" s="993"/>
      <c r="FM39" s="994"/>
      <c r="FN39" s="993"/>
      <c r="FO39" s="993"/>
      <c r="FP39" s="1023"/>
      <c r="FQ39" s="572"/>
      <c r="FR39" s="572"/>
    </row>
    <row r="40" spans="9:174" s="292" customFormat="1" x14ac:dyDescent="0.3">
      <c r="I40" s="937"/>
      <c r="J40" s="295"/>
      <c r="K40" s="294"/>
      <c r="L40" s="294"/>
      <c r="M40" s="295"/>
      <c r="S40" s="976"/>
      <c r="T40" s="1011"/>
      <c r="U40" s="290"/>
      <c r="V40" s="290"/>
      <c r="W40" s="290"/>
      <c r="X40" s="294"/>
      <c r="AB40" s="946"/>
      <c r="AE40" s="541"/>
      <c r="AF40" s="296"/>
      <c r="AG40" s="542"/>
      <c r="AH40" s="296"/>
      <c r="AI40" s="610"/>
      <c r="AJ40" s="543"/>
      <c r="AP40" s="981"/>
      <c r="AU40" s="293"/>
      <c r="AX40" s="295"/>
      <c r="BC40" s="295"/>
      <c r="BD40" s="525"/>
      <c r="BE40" s="976"/>
      <c r="BF40" s="293"/>
      <c r="BG40" s="293"/>
      <c r="BH40" s="293"/>
      <c r="BI40" s="293"/>
      <c r="BJ40" s="293"/>
      <c r="BK40" s="293"/>
      <c r="BL40" s="294"/>
      <c r="BM40" s="293"/>
      <c r="BS40" s="294"/>
      <c r="BT40" s="294"/>
      <c r="BU40" s="294"/>
      <c r="BV40" s="295"/>
      <c r="BW40" s="295"/>
      <c r="BX40" s="295"/>
      <c r="BY40" s="293"/>
      <c r="BZ40" s="294"/>
      <c r="CD40" s="295"/>
      <c r="CE40" s="295"/>
      <c r="CF40" s="293"/>
      <c r="CG40" s="293"/>
      <c r="CH40" s="293"/>
      <c r="CI40" s="293"/>
      <c r="CJ40" s="293"/>
      <c r="CL40" s="295"/>
      <c r="CM40" s="294"/>
      <c r="CN40" s="294"/>
      <c r="CO40" s="294"/>
      <c r="CP40" s="294"/>
      <c r="CZ40" s="295"/>
      <c r="DF40" s="293"/>
      <c r="DG40" s="293"/>
      <c r="DH40" s="293"/>
      <c r="DJ40" s="295"/>
      <c r="EC40" s="454"/>
      <c r="ED40" s="454"/>
      <c r="EH40" s="439"/>
      <c r="EI40" s="439"/>
      <c r="EJ40" s="439"/>
      <c r="EK40" s="962"/>
      <c r="EL40" s="987"/>
      <c r="EM40" s="987"/>
      <c r="EN40" s="991"/>
      <c r="EO40" s="297"/>
      <c r="EP40" s="296"/>
      <c r="ER40" s="297"/>
      <c r="ES40" s="522"/>
      <c r="ET40" s="527"/>
      <c r="EU40" s="527"/>
      <c r="EV40" s="527"/>
      <c r="EW40" s="967"/>
      <c r="EX40" s="949"/>
      <c r="EY40" s="522"/>
      <c r="EZ40" s="522"/>
      <c r="FA40" s="522"/>
      <c r="FB40" s="522"/>
      <c r="FC40" s="527"/>
      <c r="FD40" s="527"/>
      <c r="FE40" s="527"/>
      <c r="FF40" s="522"/>
      <c r="FG40" s="522"/>
      <c r="FH40" s="522"/>
      <c r="FI40" s="522"/>
      <c r="FJ40" s="296"/>
      <c r="FK40" s="522"/>
      <c r="FL40" s="993"/>
      <c r="FM40" s="994"/>
      <c r="FN40" s="993"/>
      <c r="FO40" s="993"/>
      <c r="FP40" s="1023"/>
      <c r="FQ40" s="572"/>
      <c r="FR40" s="572"/>
    </row>
    <row r="41" spans="9:174" s="292" customFormat="1" x14ac:dyDescent="0.3">
      <c r="I41" s="937"/>
      <c r="J41" s="295"/>
      <c r="K41" s="294"/>
      <c r="L41" s="294"/>
      <c r="M41" s="295"/>
      <c r="S41" s="976"/>
      <c r="T41" s="1011"/>
      <c r="U41" s="290"/>
      <c r="V41" s="290"/>
      <c r="W41" s="290"/>
      <c r="X41" s="294"/>
      <c r="AB41" s="946"/>
      <c r="AE41" s="541"/>
      <c r="AF41" s="296"/>
      <c r="AG41" s="542"/>
      <c r="AH41" s="296"/>
      <c r="AI41" s="610"/>
      <c r="AJ41" s="543"/>
      <c r="AP41" s="981"/>
      <c r="AU41" s="293"/>
      <c r="AX41" s="295"/>
      <c r="BC41" s="295"/>
      <c r="BD41" s="525"/>
      <c r="BE41" s="976"/>
      <c r="BF41" s="293"/>
      <c r="BG41" s="293"/>
      <c r="BH41" s="293"/>
      <c r="BI41" s="293"/>
      <c r="BJ41" s="293"/>
      <c r="BK41" s="293"/>
      <c r="BL41" s="294"/>
      <c r="BM41" s="293"/>
      <c r="BS41" s="294"/>
      <c r="BT41" s="294"/>
      <c r="BU41" s="294"/>
      <c r="BV41" s="295"/>
      <c r="BW41" s="295"/>
      <c r="BX41" s="295"/>
      <c r="BY41" s="293"/>
      <c r="BZ41" s="294"/>
      <c r="CD41" s="295"/>
      <c r="CE41" s="295"/>
      <c r="CF41" s="293"/>
      <c r="CG41" s="293"/>
      <c r="CH41" s="293"/>
      <c r="CI41" s="293"/>
      <c r="CJ41" s="293"/>
      <c r="CL41" s="295"/>
      <c r="CM41" s="294"/>
      <c r="CN41" s="294"/>
      <c r="CO41" s="294"/>
      <c r="CP41" s="294"/>
      <c r="CZ41" s="295"/>
      <c r="DF41" s="293"/>
      <c r="DG41" s="293"/>
      <c r="DH41" s="293"/>
      <c r="DJ41" s="295"/>
      <c r="EC41" s="454"/>
      <c r="ED41" s="454"/>
      <c r="EH41" s="439"/>
      <c r="EI41" s="439"/>
      <c r="EJ41" s="439"/>
      <c r="EK41" s="962"/>
      <c r="EL41" s="987"/>
      <c r="EM41" s="987"/>
      <c r="EN41" s="991"/>
      <c r="EO41" s="297"/>
      <c r="EP41" s="296"/>
      <c r="ER41" s="297"/>
      <c r="ES41" s="522"/>
      <c r="ET41" s="527"/>
      <c r="EU41" s="527"/>
      <c r="EV41" s="527"/>
      <c r="EW41" s="967"/>
      <c r="EX41" s="949"/>
      <c r="EY41" s="522"/>
      <c r="EZ41" s="522"/>
      <c r="FA41" s="522"/>
      <c r="FB41" s="522"/>
      <c r="FC41" s="527"/>
      <c r="FD41" s="527"/>
      <c r="FE41" s="527"/>
      <c r="FF41" s="522"/>
      <c r="FG41" s="522"/>
      <c r="FH41" s="522"/>
      <c r="FI41" s="522"/>
      <c r="FJ41" s="296"/>
      <c r="FK41" s="522"/>
      <c r="FL41" s="993"/>
      <c r="FM41" s="994"/>
      <c r="FN41" s="993"/>
      <c r="FO41" s="993"/>
      <c r="FP41" s="1023"/>
      <c r="FQ41" s="572"/>
      <c r="FR41" s="572"/>
    </row>
    <row r="42" spans="9:174" s="292" customFormat="1" x14ac:dyDescent="0.3">
      <c r="I42" s="937"/>
      <c r="J42" s="295"/>
      <c r="K42" s="294"/>
      <c r="L42" s="294"/>
      <c r="M42" s="295"/>
      <c r="S42" s="976"/>
      <c r="T42" s="1011"/>
      <c r="U42" s="290"/>
      <c r="V42" s="290"/>
      <c r="W42" s="290"/>
      <c r="X42" s="294"/>
      <c r="AB42" s="946"/>
      <c r="AE42" s="541"/>
      <c r="AF42" s="296"/>
      <c r="AG42" s="542"/>
      <c r="AH42" s="296"/>
      <c r="AI42" s="610"/>
      <c r="AJ42" s="543"/>
      <c r="AP42" s="981"/>
      <c r="AU42" s="293"/>
      <c r="AX42" s="295"/>
      <c r="BC42" s="295"/>
      <c r="BD42" s="525"/>
      <c r="BE42" s="976"/>
      <c r="BF42" s="293"/>
      <c r="BG42" s="293"/>
      <c r="BH42" s="293"/>
      <c r="BI42" s="293"/>
      <c r="BJ42" s="293"/>
      <c r="BK42" s="293"/>
      <c r="BL42" s="294"/>
      <c r="BM42" s="293"/>
      <c r="BS42" s="294"/>
      <c r="BT42" s="294"/>
      <c r="BU42" s="294"/>
      <c r="BV42" s="295"/>
      <c r="BW42" s="295"/>
      <c r="BX42" s="295"/>
      <c r="BY42" s="293"/>
      <c r="BZ42" s="294"/>
      <c r="CD42" s="295"/>
      <c r="CE42" s="295"/>
      <c r="CF42" s="293"/>
      <c r="CG42" s="293"/>
      <c r="CH42" s="293"/>
      <c r="CI42" s="293"/>
      <c r="CJ42" s="293"/>
      <c r="CL42" s="295"/>
      <c r="CM42" s="294"/>
      <c r="CN42" s="294"/>
      <c r="CO42" s="294"/>
      <c r="CP42" s="294"/>
      <c r="CZ42" s="295"/>
      <c r="DF42" s="293"/>
      <c r="DG42" s="293"/>
      <c r="DH42" s="293"/>
      <c r="DJ42" s="295"/>
      <c r="EC42" s="454"/>
      <c r="ED42" s="454"/>
      <c r="EH42" s="439"/>
      <c r="EI42" s="439"/>
      <c r="EJ42" s="439"/>
      <c r="EK42" s="962"/>
      <c r="EL42" s="987"/>
      <c r="EM42" s="987"/>
      <c r="EN42" s="991"/>
      <c r="EO42" s="297"/>
      <c r="EP42" s="296"/>
      <c r="ER42" s="297"/>
      <c r="ES42" s="522"/>
      <c r="ET42" s="527"/>
      <c r="EU42" s="527"/>
      <c r="EV42" s="527"/>
      <c r="EW42" s="967"/>
      <c r="EX42" s="949"/>
      <c r="EY42" s="522"/>
      <c r="EZ42" s="522"/>
      <c r="FA42" s="522"/>
      <c r="FB42" s="522"/>
      <c r="FC42" s="527"/>
      <c r="FD42" s="527"/>
      <c r="FE42" s="527"/>
      <c r="FF42" s="522"/>
      <c r="FG42" s="522"/>
      <c r="FH42" s="522"/>
      <c r="FI42" s="522"/>
      <c r="FJ42" s="296"/>
      <c r="FK42" s="522"/>
      <c r="FL42" s="993"/>
      <c r="FM42" s="994"/>
      <c r="FN42" s="993"/>
      <c r="FO42" s="993"/>
      <c r="FP42" s="1023"/>
      <c r="FQ42" s="572"/>
      <c r="FR42" s="572"/>
    </row>
    <row r="43" spans="9:174" s="292" customFormat="1" x14ac:dyDescent="0.3">
      <c r="I43" s="937"/>
      <c r="J43" s="295"/>
      <c r="K43" s="294"/>
      <c r="L43" s="294"/>
      <c r="M43" s="295"/>
      <c r="S43" s="976"/>
      <c r="T43" s="1011"/>
      <c r="U43" s="290"/>
      <c r="V43" s="290"/>
      <c r="W43" s="290"/>
      <c r="X43" s="294"/>
      <c r="AB43" s="946"/>
      <c r="AE43" s="541"/>
      <c r="AF43" s="296"/>
      <c r="AG43" s="542"/>
      <c r="AH43" s="296"/>
      <c r="AI43" s="610"/>
      <c r="AJ43" s="543"/>
      <c r="AP43" s="981"/>
      <c r="AU43" s="293"/>
      <c r="AX43" s="295"/>
      <c r="BC43" s="295"/>
      <c r="BD43" s="525"/>
      <c r="BE43" s="976"/>
      <c r="BF43" s="293"/>
      <c r="BG43" s="293"/>
      <c r="BH43" s="293"/>
      <c r="BI43" s="293"/>
      <c r="BJ43" s="293"/>
      <c r="BK43" s="293"/>
      <c r="BL43" s="294"/>
      <c r="BM43" s="293"/>
      <c r="BS43" s="294"/>
      <c r="BT43" s="294"/>
      <c r="BU43" s="294"/>
      <c r="BV43" s="295"/>
      <c r="BW43" s="295"/>
      <c r="BX43" s="295"/>
      <c r="BY43" s="293"/>
      <c r="BZ43" s="294"/>
      <c r="CD43" s="295"/>
      <c r="CE43" s="295"/>
      <c r="CF43" s="293"/>
      <c r="CG43" s="293"/>
      <c r="CH43" s="293"/>
      <c r="CI43" s="293"/>
      <c r="CJ43" s="293"/>
      <c r="CL43" s="295"/>
      <c r="CM43" s="294"/>
      <c r="CN43" s="294"/>
      <c r="CO43" s="294"/>
      <c r="CP43" s="294"/>
      <c r="CZ43" s="295"/>
      <c r="DF43" s="293"/>
      <c r="DG43" s="293"/>
      <c r="DH43" s="293"/>
      <c r="DJ43" s="295"/>
      <c r="EC43" s="454"/>
      <c r="ED43" s="454"/>
      <c r="EH43" s="439"/>
      <c r="EI43" s="439"/>
      <c r="EJ43" s="439"/>
      <c r="EK43" s="962"/>
      <c r="EL43" s="987"/>
      <c r="EM43" s="987"/>
      <c r="EN43" s="991"/>
      <c r="EO43" s="297"/>
      <c r="EP43" s="296"/>
      <c r="ER43" s="297"/>
      <c r="ES43" s="522"/>
      <c r="ET43" s="527"/>
      <c r="EU43" s="527"/>
      <c r="EV43" s="527"/>
      <c r="EW43" s="967"/>
      <c r="EX43" s="949"/>
      <c r="EY43" s="522"/>
      <c r="EZ43" s="522"/>
      <c r="FA43" s="522"/>
      <c r="FB43" s="522"/>
      <c r="FC43" s="527"/>
      <c r="FD43" s="527"/>
      <c r="FE43" s="527"/>
      <c r="FF43" s="522"/>
      <c r="FG43" s="522"/>
      <c r="FH43" s="522"/>
      <c r="FI43" s="522"/>
      <c r="FJ43" s="296"/>
      <c r="FK43" s="522"/>
      <c r="FL43" s="993"/>
      <c r="FM43" s="994"/>
      <c r="FN43" s="993"/>
      <c r="FO43" s="993"/>
      <c r="FP43" s="1023"/>
      <c r="FQ43" s="572"/>
      <c r="FR43" s="572"/>
    </row>
    <row r="44" spans="9:174" s="292" customFormat="1" x14ac:dyDescent="0.3">
      <c r="I44" s="937"/>
      <c r="J44" s="295"/>
      <c r="K44" s="294"/>
      <c r="L44" s="294"/>
      <c r="M44" s="295"/>
      <c r="S44" s="976"/>
      <c r="T44" s="1011"/>
      <c r="U44" s="290"/>
      <c r="V44" s="290"/>
      <c r="W44" s="290"/>
      <c r="X44" s="294"/>
      <c r="AB44" s="946"/>
      <c r="AE44" s="541"/>
      <c r="AF44" s="296"/>
      <c r="AG44" s="542"/>
      <c r="AH44" s="296"/>
      <c r="AI44" s="610"/>
      <c r="AJ44" s="543"/>
      <c r="AP44" s="981"/>
      <c r="AU44" s="293"/>
      <c r="AX44" s="295"/>
      <c r="BC44" s="295"/>
      <c r="BD44" s="525"/>
      <c r="BE44" s="976"/>
      <c r="BF44" s="293"/>
      <c r="BG44" s="293"/>
      <c r="BH44" s="293"/>
      <c r="BI44" s="293"/>
      <c r="BJ44" s="293"/>
      <c r="BK44" s="293"/>
      <c r="BL44" s="294"/>
      <c r="BM44" s="293"/>
      <c r="BS44" s="294"/>
      <c r="BT44" s="294"/>
      <c r="BU44" s="294"/>
      <c r="BV44" s="295"/>
      <c r="BW44" s="295"/>
      <c r="BX44" s="295"/>
      <c r="BY44" s="293"/>
      <c r="BZ44" s="294"/>
      <c r="CD44" s="295"/>
      <c r="CE44" s="295"/>
      <c r="CF44" s="293"/>
      <c r="CG44" s="293"/>
      <c r="CH44" s="293"/>
      <c r="CI44" s="293"/>
      <c r="CJ44" s="293"/>
      <c r="CL44" s="295"/>
      <c r="CM44" s="294"/>
      <c r="CN44" s="294"/>
      <c r="CO44" s="294"/>
      <c r="CP44" s="294"/>
      <c r="CZ44" s="295"/>
      <c r="DF44" s="293"/>
      <c r="DG44" s="293"/>
      <c r="DH44" s="293"/>
      <c r="DJ44" s="295"/>
      <c r="EC44" s="454"/>
      <c r="ED44" s="454"/>
      <c r="EH44" s="439"/>
      <c r="EI44" s="439"/>
      <c r="EJ44" s="439"/>
      <c r="EK44" s="962"/>
      <c r="EL44" s="987"/>
      <c r="EM44" s="987"/>
      <c r="EN44" s="991"/>
      <c r="EO44" s="297"/>
      <c r="EP44" s="296"/>
      <c r="ER44" s="297"/>
      <c r="ES44" s="522"/>
      <c r="ET44" s="527"/>
      <c r="EU44" s="527"/>
      <c r="EV44" s="527"/>
      <c r="EW44" s="967"/>
      <c r="EX44" s="949"/>
      <c r="EY44" s="522"/>
      <c r="EZ44" s="522"/>
      <c r="FA44" s="522"/>
      <c r="FB44" s="522"/>
      <c r="FC44" s="527"/>
      <c r="FD44" s="527"/>
      <c r="FE44" s="527"/>
      <c r="FF44" s="522"/>
      <c r="FG44" s="522"/>
      <c r="FH44" s="522"/>
      <c r="FI44" s="522"/>
      <c r="FJ44" s="296"/>
      <c r="FK44" s="522"/>
      <c r="FL44" s="993"/>
      <c r="FM44" s="994"/>
      <c r="FN44" s="993"/>
      <c r="FO44" s="993"/>
      <c r="FP44" s="1023"/>
      <c r="FQ44" s="572"/>
      <c r="FR44" s="572"/>
    </row>
    <row r="45" spans="9:174" s="292" customFormat="1" x14ac:dyDescent="0.3">
      <c r="I45" s="937"/>
      <c r="J45" s="295"/>
      <c r="K45" s="294"/>
      <c r="L45" s="294"/>
      <c r="M45" s="295"/>
      <c r="S45" s="976"/>
      <c r="T45" s="1011"/>
      <c r="U45" s="290"/>
      <c r="V45" s="290"/>
      <c r="W45" s="290"/>
      <c r="X45" s="294"/>
      <c r="AB45" s="946"/>
      <c r="AE45" s="541"/>
      <c r="AF45" s="296"/>
      <c r="AG45" s="542"/>
      <c r="AH45" s="296"/>
      <c r="AI45" s="610"/>
      <c r="AJ45" s="543"/>
      <c r="AP45" s="981"/>
      <c r="AU45" s="293"/>
      <c r="AX45" s="295"/>
      <c r="BC45" s="295"/>
      <c r="BD45" s="525"/>
      <c r="BE45" s="976"/>
      <c r="BF45" s="293"/>
      <c r="BG45" s="293"/>
      <c r="BH45" s="293"/>
      <c r="BI45" s="293"/>
      <c r="BJ45" s="293"/>
      <c r="BK45" s="293"/>
      <c r="BL45" s="294"/>
      <c r="BM45" s="293"/>
      <c r="BS45" s="294"/>
      <c r="BT45" s="294"/>
      <c r="BU45" s="294"/>
      <c r="BV45" s="295"/>
      <c r="BW45" s="295"/>
      <c r="BX45" s="295"/>
      <c r="BY45" s="293"/>
      <c r="BZ45" s="294"/>
      <c r="CD45" s="295"/>
      <c r="CE45" s="295"/>
      <c r="CF45" s="293"/>
      <c r="CG45" s="293"/>
      <c r="CH45" s="293"/>
      <c r="CI45" s="293"/>
      <c r="CJ45" s="293"/>
      <c r="CL45" s="295"/>
      <c r="CM45" s="294"/>
      <c r="CN45" s="294"/>
      <c r="CO45" s="294"/>
      <c r="CP45" s="294"/>
      <c r="CZ45" s="295"/>
      <c r="DF45" s="293"/>
      <c r="DG45" s="293"/>
      <c r="DH45" s="293"/>
      <c r="DJ45" s="295"/>
      <c r="EC45" s="454"/>
      <c r="ED45" s="454"/>
      <c r="EH45" s="439"/>
      <c r="EI45" s="439"/>
      <c r="EJ45" s="439"/>
      <c r="EK45" s="962"/>
      <c r="EL45" s="987"/>
      <c r="EM45" s="987"/>
      <c r="EN45" s="991"/>
      <c r="EO45" s="297"/>
      <c r="EP45" s="296"/>
      <c r="ER45" s="297"/>
      <c r="ES45" s="522"/>
      <c r="ET45" s="527"/>
      <c r="EU45" s="527"/>
      <c r="EV45" s="527"/>
      <c r="EW45" s="967"/>
      <c r="EX45" s="949"/>
      <c r="EY45" s="522"/>
      <c r="EZ45" s="522"/>
      <c r="FA45" s="522"/>
      <c r="FB45" s="522"/>
      <c r="FC45" s="527"/>
      <c r="FD45" s="527"/>
      <c r="FE45" s="527"/>
      <c r="FF45" s="522"/>
      <c r="FG45" s="522"/>
      <c r="FH45" s="522"/>
      <c r="FI45" s="522"/>
      <c r="FJ45" s="296"/>
      <c r="FK45" s="522"/>
      <c r="FL45" s="993"/>
      <c r="FM45" s="994"/>
      <c r="FN45" s="993"/>
      <c r="FO45" s="993"/>
      <c r="FP45" s="1023"/>
      <c r="FQ45" s="572"/>
      <c r="FR45" s="572"/>
    </row>
    <row r="46" spans="9:174" s="292" customFormat="1" x14ac:dyDescent="0.3">
      <c r="I46" s="937"/>
      <c r="J46" s="295"/>
      <c r="K46" s="294"/>
      <c r="L46" s="294"/>
      <c r="M46" s="295"/>
      <c r="S46" s="976"/>
      <c r="T46" s="1011"/>
      <c r="U46" s="290"/>
      <c r="V46" s="290"/>
      <c r="W46" s="290"/>
      <c r="X46" s="294"/>
      <c r="AB46" s="946"/>
      <c r="AE46" s="541"/>
      <c r="AF46" s="296"/>
      <c r="AG46" s="542"/>
      <c r="AH46" s="296"/>
      <c r="AI46" s="610"/>
      <c r="AJ46" s="543"/>
      <c r="AP46" s="981"/>
      <c r="AU46" s="293"/>
      <c r="AX46" s="295"/>
      <c r="BC46" s="295"/>
      <c r="BD46" s="525"/>
      <c r="BE46" s="976"/>
      <c r="BF46" s="293"/>
      <c r="BG46" s="293"/>
      <c r="BH46" s="293"/>
      <c r="BI46" s="293"/>
      <c r="BJ46" s="293"/>
      <c r="BK46" s="293"/>
      <c r="BL46" s="294"/>
      <c r="BM46" s="293"/>
      <c r="BS46" s="294"/>
      <c r="BT46" s="294"/>
      <c r="BU46" s="294"/>
      <c r="BV46" s="295"/>
      <c r="BW46" s="295"/>
      <c r="BX46" s="295"/>
      <c r="BY46" s="293"/>
      <c r="BZ46" s="294"/>
      <c r="CD46" s="295"/>
      <c r="CE46" s="295"/>
      <c r="CF46" s="293"/>
      <c r="CG46" s="293"/>
      <c r="CH46" s="293"/>
      <c r="CI46" s="293"/>
      <c r="CJ46" s="293"/>
      <c r="CL46" s="295"/>
      <c r="CM46" s="294"/>
      <c r="CN46" s="294"/>
      <c r="CO46" s="294"/>
      <c r="CP46" s="294"/>
      <c r="CZ46" s="295"/>
      <c r="DF46" s="293"/>
      <c r="DG46" s="293"/>
      <c r="DH46" s="293"/>
      <c r="DJ46" s="295"/>
      <c r="EC46" s="454"/>
      <c r="ED46" s="454"/>
      <c r="EH46" s="439"/>
      <c r="EI46" s="439"/>
      <c r="EJ46" s="439"/>
      <c r="EK46" s="962"/>
      <c r="EL46" s="987"/>
      <c r="EM46" s="987"/>
      <c r="EN46" s="991"/>
      <c r="EO46" s="297"/>
      <c r="EP46" s="296"/>
      <c r="ER46" s="297"/>
      <c r="ES46" s="522"/>
      <c r="ET46" s="527"/>
      <c r="EU46" s="527"/>
      <c r="EV46" s="527"/>
      <c r="EW46" s="967"/>
      <c r="EX46" s="949"/>
      <c r="EY46" s="522"/>
      <c r="EZ46" s="522"/>
      <c r="FA46" s="522"/>
      <c r="FB46" s="522"/>
      <c r="FC46" s="527"/>
      <c r="FD46" s="527"/>
      <c r="FE46" s="527"/>
      <c r="FF46" s="522"/>
      <c r="FG46" s="522"/>
      <c r="FH46" s="522"/>
      <c r="FI46" s="522"/>
      <c r="FJ46" s="296"/>
      <c r="FK46" s="522"/>
      <c r="FL46" s="993"/>
      <c r="FM46" s="994"/>
      <c r="FN46" s="993"/>
      <c r="FO46" s="993"/>
      <c r="FP46" s="1023"/>
      <c r="FQ46" s="572"/>
      <c r="FR46" s="572"/>
    </row>
    <row r="47" spans="9:174" s="292" customFormat="1" x14ac:dyDescent="0.3">
      <c r="I47" s="937"/>
      <c r="J47" s="295"/>
      <c r="K47" s="294"/>
      <c r="L47" s="294"/>
      <c r="M47" s="295"/>
      <c r="S47" s="976"/>
      <c r="T47" s="1011"/>
      <c r="U47" s="290"/>
      <c r="V47" s="290"/>
      <c r="W47" s="290"/>
      <c r="X47" s="294"/>
      <c r="AB47" s="946"/>
      <c r="AE47" s="541"/>
      <c r="AF47" s="296"/>
      <c r="AG47" s="542"/>
      <c r="AH47" s="296"/>
      <c r="AI47" s="610"/>
      <c r="AJ47" s="543"/>
      <c r="AP47" s="981"/>
      <c r="AU47" s="293"/>
      <c r="AX47" s="295"/>
      <c r="BC47" s="295"/>
      <c r="BD47" s="525"/>
      <c r="BE47" s="976"/>
      <c r="BF47" s="293"/>
      <c r="BG47" s="293"/>
      <c r="BH47" s="293"/>
      <c r="BI47" s="293"/>
      <c r="BJ47" s="293"/>
      <c r="BK47" s="293"/>
      <c r="BL47" s="294"/>
      <c r="BM47" s="293"/>
      <c r="BS47" s="294"/>
      <c r="BT47" s="294"/>
      <c r="BU47" s="294"/>
      <c r="BV47" s="295"/>
      <c r="BW47" s="295"/>
      <c r="BX47" s="295"/>
      <c r="BY47" s="293"/>
      <c r="BZ47" s="294"/>
      <c r="CD47" s="295"/>
      <c r="CE47" s="295"/>
      <c r="CF47" s="293"/>
      <c r="CG47" s="293"/>
      <c r="CH47" s="293"/>
      <c r="CI47" s="293"/>
      <c r="CJ47" s="293"/>
      <c r="CL47" s="295"/>
      <c r="CM47" s="294"/>
      <c r="CN47" s="294"/>
      <c r="CO47" s="294"/>
      <c r="CP47" s="294"/>
      <c r="CZ47" s="295"/>
      <c r="DF47" s="293"/>
      <c r="DG47" s="293"/>
      <c r="DH47" s="293"/>
      <c r="DJ47" s="295"/>
      <c r="EC47" s="454"/>
      <c r="ED47" s="454"/>
      <c r="EH47" s="439"/>
      <c r="EI47" s="439"/>
      <c r="EJ47" s="439"/>
      <c r="EK47" s="962"/>
      <c r="EL47" s="987"/>
      <c r="EM47" s="987"/>
      <c r="EN47" s="991"/>
      <c r="EO47" s="297"/>
      <c r="EP47" s="296"/>
      <c r="ER47" s="297"/>
      <c r="ES47" s="522"/>
      <c r="ET47" s="527"/>
      <c r="EU47" s="527"/>
      <c r="EV47" s="527"/>
      <c r="EW47" s="967"/>
      <c r="EX47" s="949"/>
      <c r="EY47" s="522"/>
      <c r="EZ47" s="522"/>
      <c r="FA47" s="522"/>
      <c r="FB47" s="522"/>
      <c r="FC47" s="527"/>
      <c r="FD47" s="527"/>
      <c r="FE47" s="527"/>
      <c r="FF47" s="522"/>
      <c r="FG47" s="522"/>
      <c r="FH47" s="522"/>
      <c r="FI47" s="522"/>
      <c r="FJ47" s="296"/>
      <c r="FK47" s="522"/>
      <c r="FL47" s="993"/>
      <c r="FM47" s="994"/>
      <c r="FN47" s="993"/>
      <c r="FO47" s="993"/>
      <c r="FP47" s="1023"/>
      <c r="FQ47" s="572"/>
      <c r="FR47" s="572"/>
    </row>
    <row r="48" spans="9:174" s="292" customFormat="1" x14ac:dyDescent="0.3">
      <c r="I48" s="937"/>
      <c r="J48" s="295"/>
      <c r="K48" s="294"/>
      <c r="L48" s="294"/>
      <c r="M48" s="295"/>
      <c r="S48" s="976"/>
      <c r="T48" s="1011"/>
      <c r="U48" s="290"/>
      <c r="V48" s="290"/>
      <c r="W48" s="290"/>
      <c r="X48" s="294"/>
      <c r="AB48" s="946"/>
      <c r="AE48" s="541"/>
      <c r="AF48" s="296"/>
      <c r="AG48" s="542"/>
      <c r="AH48" s="296"/>
      <c r="AI48" s="610"/>
      <c r="AJ48" s="543"/>
      <c r="AP48" s="981"/>
      <c r="AU48" s="293"/>
      <c r="AX48" s="295"/>
      <c r="BC48" s="295"/>
      <c r="BD48" s="525"/>
      <c r="BE48" s="976"/>
      <c r="BF48" s="293"/>
      <c r="BG48" s="293"/>
      <c r="BH48" s="293"/>
      <c r="BI48" s="293"/>
      <c r="BJ48" s="293"/>
      <c r="BK48" s="293"/>
      <c r="BL48" s="294"/>
      <c r="BM48" s="293"/>
      <c r="BS48" s="294"/>
      <c r="BT48" s="294"/>
      <c r="BU48" s="294"/>
      <c r="BV48" s="295"/>
      <c r="BW48" s="295"/>
      <c r="BX48" s="295"/>
      <c r="BY48" s="293"/>
      <c r="BZ48" s="294"/>
      <c r="CD48" s="295"/>
      <c r="CE48" s="295"/>
      <c r="CF48" s="293"/>
      <c r="CG48" s="293"/>
      <c r="CH48" s="293"/>
      <c r="CI48" s="293"/>
      <c r="CJ48" s="293"/>
      <c r="CL48" s="295"/>
      <c r="CM48" s="294"/>
      <c r="CN48" s="294"/>
      <c r="CO48" s="294"/>
      <c r="CP48" s="294"/>
      <c r="CZ48" s="295"/>
      <c r="DF48" s="293"/>
      <c r="DG48" s="293"/>
      <c r="DH48" s="293"/>
      <c r="DJ48" s="295"/>
      <c r="EC48" s="454"/>
      <c r="ED48" s="454"/>
      <c r="EH48" s="439"/>
      <c r="EI48" s="439"/>
      <c r="EJ48" s="439"/>
      <c r="EK48" s="962"/>
      <c r="EL48" s="987"/>
      <c r="EM48" s="987"/>
      <c r="EN48" s="991"/>
      <c r="EO48" s="297"/>
      <c r="EP48" s="296"/>
      <c r="ER48" s="297"/>
      <c r="ES48" s="522"/>
      <c r="ET48" s="527"/>
      <c r="EU48" s="527"/>
      <c r="EV48" s="527"/>
      <c r="EW48" s="967"/>
      <c r="EX48" s="949"/>
      <c r="EY48" s="522"/>
      <c r="EZ48" s="522"/>
      <c r="FA48" s="522"/>
      <c r="FB48" s="522"/>
      <c r="FC48" s="527"/>
      <c r="FD48" s="527"/>
      <c r="FE48" s="527"/>
      <c r="FF48" s="522"/>
      <c r="FG48" s="522"/>
      <c r="FH48" s="522"/>
      <c r="FI48" s="522"/>
      <c r="FJ48" s="296"/>
      <c r="FK48" s="522"/>
      <c r="FL48" s="993"/>
      <c r="FM48" s="994"/>
      <c r="FN48" s="993"/>
      <c r="FO48" s="993"/>
      <c r="FP48" s="1023"/>
      <c r="FQ48" s="572"/>
      <c r="FR48" s="572"/>
    </row>
    <row r="49" spans="9:174" s="292" customFormat="1" x14ac:dyDescent="0.3">
      <c r="I49" s="937"/>
      <c r="J49" s="295"/>
      <c r="K49" s="294"/>
      <c r="L49" s="294"/>
      <c r="M49" s="295"/>
      <c r="S49" s="976"/>
      <c r="T49" s="1011"/>
      <c r="U49" s="290"/>
      <c r="V49" s="290"/>
      <c r="W49" s="290"/>
      <c r="X49" s="294"/>
      <c r="AB49" s="946"/>
      <c r="AE49" s="541"/>
      <c r="AF49" s="296"/>
      <c r="AG49" s="542"/>
      <c r="AH49" s="296"/>
      <c r="AI49" s="610"/>
      <c r="AJ49" s="543"/>
      <c r="AP49" s="981"/>
      <c r="AU49" s="293"/>
      <c r="AX49" s="295"/>
      <c r="BC49" s="295"/>
      <c r="BD49" s="525"/>
      <c r="BE49" s="976"/>
      <c r="BF49" s="293"/>
      <c r="BG49" s="293"/>
      <c r="BH49" s="293"/>
      <c r="BI49" s="293"/>
      <c r="BJ49" s="293"/>
      <c r="BK49" s="293"/>
      <c r="BL49" s="294"/>
      <c r="BM49" s="293"/>
      <c r="BS49" s="294"/>
      <c r="BT49" s="294"/>
      <c r="BU49" s="294"/>
      <c r="BV49" s="295"/>
      <c r="BW49" s="295"/>
      <c r="BX49" s="295"/>
      <c r="BY49" s="293"/>
      <c r="BZ49" s="294"/>
      <c r="CD49" s="295"/>
      <c r="CE49" s="295"/>
      <c r="CF49" s="293"/>
      <c r="CG49" s="293"/>
      <c r="CH49" s="293"/>
      <c r="CI49" s="293"/>
      <c r="CJ49" s="293"/>
      <c r="CL49" s="295"/>
      <c r="CM49" s="294"/>
      <c r="CN49" s="294"/>
      <c r="CO49" s="294"/>
      <c r="CP49" s="294"/>
      <c r="CZ49" s="295"/>
      <c r="DF49" s="293"/>
      <c r="DG49" s="293"/>
      <c r="DH49" s="293"/>
      <c r="DJ49" s="295"/>
      <c r="EC49" s="454"/>
      <c r="ED49" s="454"/>
      <c r="EH49" s="439"/>
      <c r="EI49" s="439"/>
      <c r="EJ49" s="439"/>
      <c r="EK49" s="962"/>
      <c r="EL49" s="987"/>
      <c r="EM49" s="987"/>
      <c r="EN49" s="991"/>
      <c r="EO49" s="297"/>
      <c r="EP49" s="296"/>
      <c r="ER49" s="297"/>
      <c r="ES49" s="522"/>
      <c r="ET49" s="527"/>
      <c r="EU49" s="527"/>
      <c r="EV49" s="527"/>
      <c r="EW49" s="967"/>
      <c r="EX49" s="949"/>
      <c r="EY49" s="522"/>
      <c r="EZ49" s="522"/>
      <c r="FA49" s="522"/>
      <c r="FB49" s="522"/>
      <c r="FC49" s="527"/>
      <c r="FD49" s="527"/>
      <c r="FE49" s="527"/>
      <c r="FF49" s="522"/>
      <c r="FG49" s="522"/>
      <c r="FH49" s="522"/>
      <c r="FI49" s="522"/>
      <c r="FJ49" s="296"/>
      <c r="FK49" s="522"/>
      <c r="FL49" s="993"/>
      <c r="FM49" s="994"/>
      <c r="FN49" s="993"/>
      <c r="FO49" s="993"/>
      <c r="FP49" s="1023"/>
      <c r="FQ49" s="572"/>
      <c r="FR49" s="572"/>
    </row>
    <row r="50" spans="9:174" s="292" customFormat="1" x14ac:dyDescent="0.3">
      <c r="I50" s="937"/>
      <c r="J50" s="295"/>
      <c r="K50" s="294"/>
      <c r="L50" s="294"/>
      <c r="M50" s="295"/>
      <c r="S50" s="976"/>
      <c r="T50" s="1011"/>
      <c r="U50" s="290"/>
      <c r="V50" s="290"/>
      <c r="W50" s="290"/>
      <c r="X50" s="294"/>
      <c r="AB50" s="946"/>
      <c r="AE50" s="541"/>
      <c r="AF50" s="296"/>
      <c r="AG50" s="542"/>
      <c r="AH50" s="296"/>
      <c r="AI50" s="610"/>
      <c r="AJ50" s="543"/>
      <c r="AP50" s="981"/>
      <c r="AU50" s="293"/>
      <c r="AX50" s="295"/>
      <c r="BC50" s="295"/>
      <c r="BD50" s="525"/>
      <c r="BE50" s="976"/>
      <c r="BF50" s="293"/>
      <c r="BG50" s="293"/>
      <c r="BH50" s="293"/>
      <c r="BI50" s="293"/>
      <c r="BJ50" s="293"/>
      <c r="BK50" s="293"/>
      <c r="BL50" s="294"/>
      <c r="BM50" s="293"/>
      <c r="BS50" s="294"/>
      <c r="BT50" s="294"/>
      <c r="BU50" s="294"/>
      <c r="BV50" s="295"/>
      <c r="BW50" s="295"/>
      <c r="BX50" s="295"/>
      <c r="BY50" s="293"/>
      <c r="BZ50" s="294"/>
      <c r="CD50" s="295"/>
      <c r="CE50" s="295"/>
      <c r="CF50" s="293"/>
      <c r="CG50" s="293"/>
      <c r="CH50" s="293"/>
      <c r="CI50" s="293"/>
      <c r="CJ50" s="293"/>
      <c r="CL50" s="295"/>
      <c r="CM50" s="294"/>
      <c r="CN50" s="294"/>
      <c r="CO50" s="294"/>
      <c r="CP50" s="294"/>
      <c r="CZ50" s="295"/>
      <c r="DF50" s="293"/>
      <c r="DG50" s="293"/>
      <c r="DH50" s="293"/>
      <c r="DJ50" s="295"/>
      <c r="EC50" s="454"/>
      <c r="ED50" s="454"/>
      <c r="EH50" s="439"/>
      <c r="EI50" s="439"/>
      <c r="EJ50" s="439"/>
      <c r="EK50" s="962"/>
      <c r="EL50" s="987"/>
      <c r="EM50" s="987"/>
      <c r="EN50" s="991"/>
      <c r="EO50" s="297"/>
      <c r="EP50" s="296"/>
      <c r="ER50" s="297"/>
      <c r="ES50" s="522"/>
      <c r="ET50" s="527"/>
      <c r="EU50" s="527"/>
      <c r="EV50" s="527"/>
      <c r="EW50" s="967"/>
      <c r="EX50" s="949"/>
      <c r="EY50" s="522"/>
      <c r="EZ50" s="522"/>
      <c r="FA50" s="522"/>
      <c r="FB50" s="522"/>
      <c r="FC50" s="527"/>
      <c r="FD50" s="527"/>
      <c r="FE50" s="527"/>
      <c r="FF50" s="522"/>
      <c r="FG50" s="522"/>
      <c r="FH50" s="522"/>
      <c r="FI50" s="522"/>
      <c r="FJ50" s="296"/>
      <c r="FK50" s="522"/>
      <c r="FL50" s="993"/>
      <c r="FM50" s="994"/>
      <c r="FN50" s="993"/>
      <c r="FO50" s="993"/>
      <c r="FP50" s="1023"/>
      <c r="FQ50" s="572"/>
      <c r="FR50" s="572"/>
    </row>
    <row r="51" spans="9:174" s="292" customFormat="1" x14ac:dyDescent="0.3">
      <c r="I51" s="937"/>
      <c r="J51" s="295"/>
      <c r="K51" s="294"/>
      <c r="L51" s="294"/>
      <c r="M51" s="295"/>
      <c r="S51" s="976"/>
      <c r="T51" s="1011"/>
      <c r="U51" s="290"/>
      <c r="V51" s="290"/>
      <c r="W51" s="290"/>
      <c r="X51" s="294"/>
      <c r="AB51" s="946"/>
      <c r="AE51" s="541"/>
      <c r="AF51" s="296"/>
      <c r="AG51" s="542"/>
      <c r="AH51" s="296"/>
      <c r="AI51" s="610"/>
      <c r="AJ51" s="543"/>
      <c r="AP51" s="981"/>
      <c r="AU51" s="293"/>
      <c r="AX51" s="295"/>
      <c r="BC51" s="295"/>
      <c r="BD51" s="525"/>
      <c r="BE51" s="976"/>
      <c r="BF51" s="293"/>
      <c r="BG51" s="293"/>
      <c r="BH51" s="293"/>
      <c r="BI51" s="293"/>
      <c r="BJ51" s="293"/>
      <c r="BK51" s="293"/>
      <c r="BL51" s="294"/>
      <c r="BM51" s="293"/>
      <c r="BS51" s="294"/>
      <c r="BT51" s="294"/>
      <c r="BU51" s="294"/>
      <c r="BV51" s="295"/>
      <c r="BW51" s="295"/>
      <c r="BX51" s="295"/>
      <c r="BY51" s="293"/>
      <c r="BZ51" s="294"/>
      <c r="CD51" s="295"/>
      <c r="CE51" s="295"/>
      <c r="CF51" s="293"/>
      <c r="CG51" s="293"/>
      <c r="CH51" s="293"/>
      <c r="CI51" s="293"/>
      <c r="CJ51" s="293"/>
      <c r="CL51" s="295"/>
      <c r="CM51" s="294"/>
      <c r="CN51" s="294"/>
      <c r="CO51" s="294"/>
      <c r="CP51" s="294"/>
      <c r="CZ51" s="295"/>
      <c r="DF51" s="293"/>
      <c r="DG51" s="293"/>
      <c r="DH51" s="293"/>
      <c r="DJ51" s="295"/>
      <c r="EC51" s="454"/>
      <c r="ED51" s="454"/>
      <c r="EH51" s="439"/>
      <c r="EI51" s="439"/>
      <c r="EJ51" s="439"/>
      <c r="EK51" s="962"/>
      <c r="EL51" s="987"/>
      <c r="EM51" s="987"/>
      <c r="EN51" s="991"/>
      <c r="EO51" s="297"/>
      <c r="EP51" s="296"/>
      <c r="ER51" s="297"/>
      <c r="ES51" s="522"/>
      <c r="ET51" s="527"/>
      <c r="EU51" s="527"/>
      <c r="EV51" s="527"/>
      <c r="EW51" s="967"/>
      <c r="EX51" s="949"/>
      <c r="EY51" s="522"/>
      <c r="EZ51" s="522"/>
      <c r="FA51" s="522"/>
      <c r="FB51" s="522"/>
      <c r="FC51" s="527"/>
      <c r="FD51" s="527"/>
      <c r="FE51" s="527"/>
      <c r="FF51" s="522"/>
      <c r="FG51" s="522"/>
      <c r="FH51" s="522"/>
      <c r="FI51" s="522"/>
      <c r="FJ51" s="296"/>
      <c r="FK51" s="522"/>
      <c r="FL51" s="993"/>
      <c r="FM51" s="994"/>
      <c r="FN51" s="993"/>
      <c r="FO51" s="993"/>
      <c r="FP51" s="1023"/>
      <c r="FQ51" s="572"/>
      <c r="FR51" s="572"/>
    </row>
    <row r="52" spans="9:174" s="292" customFormat="1" x14ac:dyDescent="0.3">
      <c r="I52" s="937"/>
      <c r="J52" s="295"/>
      <c r="K52" s="294"/>
      <c r="L52" s="294"/>
      <c r="M52" s="295"/>
      <c r="S52" s="976"/>
      <c r="T52" s="1011"/>
      <c r="U52" s="290"/>
      <c r="V52" s="290"/>
      <c r="W52" s="290"/>
      <c r="X52" s="294"/>
      <c r="AB52" s="946"/>
      <c r="AE52" s="541"/>
      <c r="AF52" s="296"/>
      <c r="AG52" s="542"/>
      <c r="AH52" s="296"/>
      <c r="AI52" s="610"/>
      <c r="AJ52" s="543"/>
      <c r="AP52" s="981"/>
      <c r="AU52" s="293"/>
      <c r="AX52" s="295"/>
      <c r="BC52" s="295"/>
      <c r="BD52" s="525"/>
      <c r="BE52" s="976"/>
      <c r="BF52" s="293"/>
      <c r="BG52" s="293"/>
      <c r="BH52" s="293"/>
      <c r="BI52" s="293"/>
      <c r="BJ52" s="293"/>
      <c r="BK52" s="293"/>
      <c r="BL52" s="294"/>
      <c r="BM52" s="293"/>
      <c r="BS52" s="294"/>
      <c r="BT52" s="294"/>
      <c r="BU52" s="294"/>
      <c r="BV52" s="295"/>
      <c r="BW52" s="295"/>
      <c r="BX52" s="295"/>
      <c r="BY52" s="293"/>
      <c r="BZ52" s="294"/>
      <c r="CD52" s="295"/>
      <c r="CE52" s="295"/>
      <c r="CF52" s="293"/>
      <c r="CG52" s="293"/>
      <c r="CH52" s="293"/>
      <c r="CI52" s="293"/>
      <c r="CJ52" s="293"/>
      <c r="CL52" s="295"/>
      <c r="CM52" s="294"/>
      <c r="CN52" s="294"/>
      <c r="CO52" s="294"/>
      <c r="CP52" s="294"/>
      <c r="CZ52" s="295"/>
      <c r="DF52" s="293"/>
      <c r="DG52" s="293"/>
      <c r="DH52" s="293"/>
      <c r="DJ52" s="295"/>
      <c r="EC52" s="454"/>
      <c r="ED52" s="454"/>
      <c r="EH52" s="439"/>
      <c r="EI52" s="439"/>
      <c r="EJ52" s="439"/>
      <c r="EK52" s="962"/>
      <c r="EL52" s="987"/>
      <c r="EM52" s="987"/>
      <c r="EN52" s="991"/>
      <c r="EO52" s="297"/>
      <c r="EP52" s="296"/>
      <c r="ER52" s="297"/>
      <c r="ES52" s="522"/>
      <c r="ET52" s="527"/>
      <c r="EU52" s="527"/>
      <c r="EV52" s="527"/>
      <c r="EW52" s="967"/>
      <c r="EX52" s="949"/>
      <c r="EY52" s="522"/>
      <c r="EZ52" s="522"/>
      <c r="FA52" s="522"/>
      <c r="FB52" s="522"/>
      <c r="FC52" s="527"/>
      <c r="FD52" s="527"/>
      <c r="FE52" s="527"/>
      <c r="FF52" s="522"/>
      <c r="FG52" s="522"/>
      <c r="FH52" s="522"/>
      <c r="FI52" s="522"/>
      <c r="FJ52" s="296"/>
      <c r="FK52" s="522"/>
      <c r="FL52" s="993"/>
      <c r="FM52" s="994"/>
      <c r="FN52" s="993"/>
      <c r="FO52" s="993"/>
      <c r="FP52" s="1023"/>
      <c r="FQ52" s="572"/>
      <c r="FR52" s="572"/>
    </row>
    <row r="53" spans="9:174" s="292" customFormat="1" x14ac:dyDescent="0.3">
      <c r="I53" s="937"/>
      <c r="J53" s="295"/>
      <c r="K53" s="294"/>
      <c r="L53" s="294"/>
      <c r="M53" s="295"/>
      <c r="S53" s="976"/>
      <c r="T53" s="1011"/>
      <c r="U53" s="290"/>
      <c r="V53" s="290"/>
      <c r="W53" s="290"/>
      <c r="X53" s="294"/>
      <c r="AB53" s="946"/>
      <c r="AE53" s="541"/>
      <c r="AF53" s="296"/>
      <c r="AG53" s="542"/>
      <c r="AH53" s="296"/>
      <c r="AI53" s="610"/>
      <c r="AJ53" s="543"/>
      <c r="AP53" s="981"/>
      <c r="AU53" s="293"/>
      <c r="AX53" s="295"/>
      <c r="BC53" s="295"/>
      <c r="BD53" s="525"/>
      <c r="BE53" s="976"/>
      <c r="BF53" s="293"/>
      <c r="BG53" s="293"/>
      <c r="BH53" s="293"/>
      <c r="BI53" s="293"/>
      <c r="BJ53" s="293"/>
      <c r="BK53" s="293"/>
      <c r="BL53" s="294"/>
      <c r="BM53" s="293"/>
      <c r="BS53" s="294"/>
      <c r="BT53" s="294"/>
      <c r="BU53" s="294"/>
      <c r="BV53" s="295"/>
      <c r="BW53" s="295"/>
      <c r="BX53" s="295"/>
      <c r="BY53" s="293"/>
      <c r="BZ53" s="294"/>
      <c r="CD53" s="295"/>
      <c r="CE53" s="295"/>
      <c r="CF53" s="293"/>
      <c r="CG53" s="293"/>
      <c r="CH53" s="293"/>
      <c r="CI53" s="293"/>
      <c r="CJ53" s="293"/>
      <c r="CL53" s="295"/>
      <c r="CM53" s="294"/>
      <c r="CN53" s="294"/>
      <c r="CO53" s="294"/>
      <c r="CP53" s="294"/>
      <c r="CZ53" s="295"/>
      <c r="DF53" s="293"/>
      <c r="DG53" s="293"/>
      <c r="DH53" s="293"/>
      <c r="DJ53" s="295"/>
      <c r="EC53" s="454"/>
      <c r="ED53" s="454"/>
      <c r="EH53" s="439"/>
      <c r="EI53" s="439"/>
      <c r="EJ53" s="439"/>
      <c r="EK53" s="962"/>
      <c r="EL53" s="987"/>
      <c r="EM53" s="987"/>
      <c r="EN53" s="991"/>
      <c r="EO53" s="297"/>
      <c r="EP53" s="296"/>
      <c r="ER53" s="297"/>
      <c r="ES53" s="522"/>
      <c r="ET53" s="527"/>
      <c r="EU53" s="527"/>
      <c r="EV53" s="527"/>
      <c r="EW53" s="967"/>
      <c r="EX53" s="949"/>
      <c r="EY53" s="522"/>
      <c r="EZ53" s="522"/>
      <c r="FA53" s="522"/>
      <c r="FB53" s="522"/>
      <c r="FC53" s="527"/>
      <c r="FD53" s="527"/>
      <c r="FE53" s="527"/>
      <c r="FF53" s="522"/>
      <c r="FG53" s="522"/>
      <c r="FH53" s="522"/>
      <c r="FI53" s="522"/>
      <c r="FJ53" s="296"/>
      <c r="FK53" s="522"/>
      <c r="FL53" s="993"/>
      <c r="FM53" s="994"/>
      <c r="FN53" s="993"/>
      <c r="FO53" s="993"/>
      <c r="FP53" s="1023"/>
      <c r="FQ53" s="572"/>
      <c r="FR53" s="572"/>
    </row>
    <row r="54" spans="9:174" s="292" customFormat="1" x14ac:dyDescent="0.3">
      <c r="I54" s="937"/>
      <c r="J54" s="295"/>
      <c r="K54" s="294"/>
      <c r="L54" s="294"/>
      <c r="M54" s="295"/>
      <c r="S54" s="976"/>
      <c r="T54" s="1011"/>
      <c r="U54" s="290"/>
      <c r="V54" s="290"/>
      <c r="W54" s="290"/>
      <c r="X54" s="294"/>
      <c r="AB54" s="946"/>
      <c r="AE54" s="541"/>
      <c r="AF54" s="296"/>
      <c r="AG54" s="542"/>
      <c r="AH54" s="296"/>
      <c r="AI54" s="610"/>
      <c r="AJ54" s="543"/>
      <c r="AP54" s="981"/>
      <c r="AU54" s="293"/>
      <c r="AX54" s="295"/>
      <c r="BC54" s="295"/>
      <c r="BD54" s="525"/>
      <c r="BE54" s="976"/>
      <c r="BF54" s="293"/>
      <c r="BG54" s="293"/>
      <c r="BH54" s="293"/>
      <c r="BI54" s="293"/>
      <c r="BJ54" s="293"/>
      <c r="BK54" s="293"/>
      <c r="BL54" s="294"/>
      <c r="BM54" s="293"/>
      <c r="BS54" s="294"/>
      <c r="BT54" s="294"/>
      <c r="BU54" s="294"/>
      <c r="BV54" s="295"/>
      <c r="BW54" s="295"/>
      <c r="BX54" s="295"/>
      <c r="BY54" s="293"/>
      <c r="BZ54" s="294"/>
      <c r="CD54" s="295"/>
      <c r="CE54" s="295"/>
      <c r="CF54" s="293"/>
      <c r="CG54" s="293"/>
      <c r="CH54" s="293"/>
      <c r="CI54" s="293"/>
      <c r="CJ54" s="293"/>
      <c r="CL54" s="295"/>
      <c r="CM54" s="294"/>
      <c r="CN54" s="294"/>
      <c r="CO54" s="294"/>
      <c r="CP54" s="294"/>
      <c r="CZ54" s="295"/>
      <c r="DF54" s="293"/>
      <c r="DG54" s="293"/>
      <c r="DH54" s="293"/>
      <c r="DJ54" s="295"/>
      <c r="EC54" s="454"/>
      <c r="ED54" s="454"/>
      <c r="EH54" s="439"/>
      <c r="EI54" s="439"/>
      <c r="EJ54" s="439"/>
      <c r="EK54" s="962"/>
      <c r="EL54" s="987"/>
      <c r="EM54" s="987"/>
      <c r="EN54" s="991"/>
      <c r="EO54" s="297"/>
      <c r="EP54" s="296"/>
      <c r="ER54" s="297"/>
      <c r="ES54" s="522"/>
      <c r="ET54" s="527"/>
      <c r="EU54" s="527"/>
      <c r="EV54" s="527"/>
      <c r="EW54" s="967"/>
      <c r="EX54" s="949"/>
      <c r="EY54" s="522"/>
      <c r="EZ54" s="522"/>
      <c r="FA54" s="522"/>
      <c r="FB54" s="522"/>
      <c r="FC54" s="527"/>
      <c r="FD54" s="527"/>
      <c r="FE54" s="527"/>
      <c r="FF54" s="522"/>
      <c r="FG54" s="522"/>
      <c r="FH54" s="522"/>
      <c r="FI54" s="522"/>
      <c r="FJ54" s="296"/>
      <c r="FK54" s="522"/>
      <c r="FL54" s="993"/>
      <c r="FM54" s="994"/>
      <c r="FN54" s="993"/>
      <c r="FO54" s="993"/>
      <c r="FP54" s="1023"/>
      <c r="FQ54" s="572"/>
      <c r="FR54" s="572"/>
    </row>
    <row r="55" spans="9:174" s="292" customFormat="1" x14ac:dyDescent="0.3">
      <c r="I55" s="937"/>
      <c r="J55" s="295"/>
      <c r="K55" s="294"/>
      <c r="L55" s="294"/>
      <c r="M55" s="295"/>
      <c r="S55" s="976"/>
      <c r="T55" s="1011"/>
      <c r="U55" s="290"/>
      <c r="V55" s="290"/>
      <c r="W55" s="290"/>
      <c r="X55" s="294"/>
      <c r="AB55" s="946"/>
      <c r="AE55" s="541"/>
      <c r="AF55" s="296"/>
      <c r="AG55" s="542"/>
      <c r="AH55" s="296"/>
      <c r="AI55" s="610"/>
      <c r="AJ55" s="543"/>
      <c r="AP55" s="981"/>
      <c r="AU55" s="293"/>
      <c r="AX55" s="295"/>
      <c r="BC55" s="295"/>
      <c r="BD55" s="525"/>
      <c r="BE55" s="976"/>
      <c r="BF55" s="293"/>
      <c r="BG55" s="293"/>
      <c r="BH55" s="293"/>
      <c r="BI55" s="293"/>
      <c r="BJ55" s="293"/>
      <c r="BK55" s="293"/>
      <c r="BL55" s="294"/>
      <c r="BM55" s="293"/>
      <c r="BS55" s="294"/>
      <c r="BT55" s="294"/>
      <c r="BU55" s="294"/>
      <c r="BV55" s="295"/>
      <c r="BW55" s="295"/>
      <c r="BX55" s="295"/>
      <c r="BY55" s="293"/>
      <c r="BZ55" s="294"/>
      <c r="CD55" s="295"/>
      <c r="CE55" s="295"/>
      <c r="CF55" s="293"/>
      <c r="CG55" s="293"/>
      <c r="CH55" s="293"/>
      <c r="CI55" s="293"/>
      <c r="CJ55" s="293"/>
      <c r="CL55" s="295"/>
      <c r="CM55" s="294"/>
      <c r="CN55" s="294"/>
      <c r="CO55" s="294"/>
      <c r="CP55" s="294"/>
      <c r="CZ55" s="295"/>
      <c r="DF55" s="293"/>
      <c r="DG55" s="293"/>
      <c r="DH55" s="293"/>
      <c r="DJ55" s="295"/>
      <c r="EC55" s="454"/>
      <c r="ED55" s="454"/>
      <c r="EH55" s="439"/>
      <c r="EI55" s="439"/>
      <c r="EJ55" s="439"/>
      <c r="EK55" s="962"/>
      <c r="EL55" s="987"/>
      <c r="EM55" s="987"/>
      <c r="EN55" s="991"/>
      <c r="EO55" s="297"/>
      <c r="EP55" s="296"/>
      <c r="ER55" s="297"/>
      <c r="ES55" s="522"/>
      <c r="ET55" s="527"/>
      <c r="EU55" s="527"/>
      <c r="EV55" s="527"/>
      <c r="EW55" s="967"/>
      <c r="EX55" s="949"/>
      <c r="EY55" s="522"/>
      <c r="EZ55" s="522"/>
      <c r="FA55" s="522"/>
      <c r="FB55" s="522"/>
      <c r="FC55" s="527"/>
      <c r="FD55" s="527"/>
      <c r="FE55" s="527"/>
      <c r="FF55" s="522"/>
      <c r="FG55" s="522"/>
      <c r="FH55" s="522"/>
      <c r="FI55" s="522"/>
      <c r="FJ55" s="296"/>
      <c r="FK55" s="522"/>
      <c r="FL55" s="993"/>
      <c r="FM55" s="994"/>
      <c r="FN55" s="993"/>
      <c r="FO55" s="993"/>
      <c r="FP55" s="1023"/>
      <c r="FQ55" s="572"/>
      <c r="FR55" s="572"/>
    </row>
    <row r="56" spans="9:174" s="292" customFormat="1" x14ac:dyDescent="0.3">
      <c r="I56" s="937"/>
      <c r="J56" s="295"/>
      <c r="K56" s="294"/>
      <c r="L56" s="294"/>
      <c r="M56" s="295"/>
      <c r="S56" s="976"/>
      <c r="T56" s="1011"/>
      <c r="U56" s="290"/>
      <c r="V56" s="290"/>
      <c r="W56" s="290"/>
      <c r="X56" s="294"/>
      <c r="AB56" s="946"/>
      <c r="AE56" s="541"/>
      <c r="AF56" s="296"/>
      <c r="AG56" s="542"/>
      <c r="AH56" s="296"/>
      <c r="AI56" s="610"/>
      <c r="AJ56" s="543"/>
      <c r="AP56" s="981"/>
      <c r="AU56" s="293"/>
      <c r="AX56" s="295"/>
      <c r="BC56" s="295"/>
      <c r="BD56" s="525"/>
      <c r="BE56" s="976"/>
      <c r="BF56" s="293"/>
      <c r="BG56" s="293"/>
      <c r="BH56" s="293"/>
      <c r="BI56" s="293"/>
      <c r="BJ56" s="293"/>
      <c r="BK56" s="293"/>
      <c r="BL56" s="294"/>
      <c r="BM56" s="293"/>
      <c r="BS56" s="294"/>
      <c r="BT56" s="294"/>
      <c r="BU56" s="294"/>
      <c r="BV56" s="295"/>
      <c r="BW56" s="295"/>
      <c r="BX56" s="295"/>
      <c r="BY56" s="293"/>
      <c r="BZ56" s="294"/>
      <c r="CD56" s="295"/>
      <c r="CE56" s="295"/>
      <c r="CF56" s="293"/>
      <c r="CG56" s="293"/>
      <c r="CH56" s="293"/>
      <c r="CI56" s="293"/>
      <c r="CJ56" s="293"/>
      <c r="CL56" s="295"/>
      <c r="CM56" s="294"/>
      <c r="CN56" s="294"/>
      <c r="CO56" s="294"/>
      <c r="CP56" s="294"/>
      <c r="CZ56" s="295"/>
      <c r="DF56" s="293"/>
      <c r="DG56" s="293"/>
      <c r="DH56" s="293"/>
      <c r="DJ56" s="295"/>
      <c r="EC56" s="454"/>
      <c r="ED56" s="454"/>
      <c r="EH56" s="439"/>
      <c r="EI56" s="439"/>
      <c r="EJ56" s="439"/>
      <c r="EK56" s="962"/>
      <c r="EL56" s="987"/>
      <c r="EM56" s="987"/>
      <c r="EN56" s="991"/>
      <c r="EO56" s="297"/>
      <c r="EP56" s="296"/>
      <c r="ER56" s="297"/>
      <c r="ES56" s="522"/>
      <c r="ET56" s="527"/>
      <c r="EU56" s="527"/>
      <c r="EV56" s="527"/>
      <c r="EW56" s="967"/>
      <c r="EX56" s="949"/>
      <c r="EY56" s="522"/>
      <c r="EZ56" s="522"/>
      <c r="FA56" s="522"/>
      <c r="FB56" s="522"/>
      <c r="FC56" s="527"/>
      <c r="FD56" s="527"/>
      <c r="FE56" s="527"/>
      <c r="FF56" s="522"/>
      <c r="FG56" s="522"/>
      <c r="FH56" s="522"/>
      <c r="FI56" s="522"/>
      <c r="FJ56" s="296"/>
      <c r="FK56" s="522"/>
      <c r="FL56" s="993"/>
      <c r="FM56" s="994"/>
      <c r="FN56" s="993"/>
      <c r="FO56" s="993"/>
      <c r="FP56" s="1023"/>
      <c r="FQ56" s="572"/>
      <c r="FR56" s="572"/>
    </row>
    <row r="57" spans="9:174" s="292" customFormat="1" x14ac:dyDescent="0.3">
      <c r="I57" s="937"/>
      <c r="J57" s="295"/>
      <c r="K57" s="294"/>
      <c r="L57" s="294"/>
      <c r="M57" s="295"/>
      <c r="S57" s="976"/>
      <c r="T57" s="1011"/>
      <c r="U57" s="290"/>
      <c r="V57" s="290"/>
      <c r="W57" s="290"/>
      <c r="X57" s="294"/>
      <c r="AB57" s="946"/>
      <c r="AE57" s="541"/>
      <c r="AF57" s="296"/>
      <c r="AG57" s="542"/>
      <c r="AH57" s="296"/>
      <c r="AI57" s="610"/>
      <c r="AJ57" s="543"/>
      <c r="AP57" s="981"/>
      <c r="AU57" s="293"/>
      <c r="AX57" s="295"/>
      <c r="BC57" s="295"/>
      <c r="BD57" s="525"/>
      <c r="BE57" s="976"/>
      <c r="BF57" s="293"/>
      <c r="BG57" s="293"/>
      <c r="BH57" s="293"/>
      <c r="BI57" s="293"/>
      <c r="BJ57" s="293"/>
      <c r="BK57" s="293"/>
      <c r="BL57" s="294"/>
      <c r="BM57" s="293"/>
      <c r="BS57" s="294"/>
      <c r="BT57" s="294"/>
      <c r="BU57" s="294"/>
      <c r="BV57" s="295"/>
      <c r="BW57" s="295"/>
      <c r="BX57" s="295"/>
      <c r="BY57" s="293"/>
      <c r="BZ57" s="294"/>
      <c r="CD57" s="295"/>
      <c r="CE57" s="295"/>
      <c r="CF57" s="293"/>
      <c r="CG57" s="293"/>
      <c r="CH57" s="293"/>
      <c r="CI57" s="293"/>
      <c r="CJ57" s="293"/>
      <c r="CL57" s="295"/>
      <c r="CM57" s="294"/>
      <c r="CN57" s="294"/>
      <c r="CO57" s="294"/>
      <c r="CP57" s="294"/>
      <c r="CZ57" s="295"/>
      <c r="DF57" s="293"/>
      <c r="DG57" s="293"/>
      <c r="DH57" s="293"/>
      <c r="DJ57" s="295"/>
      <c r="EC57" s="454"/>
      <c r="ED57" s="454"/>
      <c r="EH57" s="439"/>
      <c r="EI57" s="439"/>
      <c r="EJ57" s="439"/>
      <c r="EK57" s="962"/>
      <c r="EL57" s="987"/>
      <c r="EM57" s="987"/>
      <c r="EN57" s="991"/>
      <c r="EO57" s="297"/>
      <c r="EP57" s="296"/>
      <c r="ER57" s="297"/>
      <c r="ES57" s="522"/>
      <c r="ET57" s="527"/>
      <c r="EU57" s="527"/>
      <c r="EV57" s="527"/>
      <c r="EW57" s="967"/>
      <c r="EX57" s="949"/>
      <c r="EY57" s="522"/>
      <c r="EZ57" s="522"/>
      <c r="FA57" s="522"/>
      <c r="FB57" s="522"/>
      <c r="FC57" s="527"/>
      <c r="FD57" s="527"/>
      <c r="FE57" s="527"/>
      <c r="FF57" s="522"/>
      <c r="FG57" s="522"/>
      <c r="FH57" s="522"/>
      <c r="FI57" s="522"/>
      <c r="FJ57" s="296"/>
      <c r="FK57" s="522"/>
      <c r="FL57" s="993"/>
      <c r="FM57" s="994"/>
      <c r="FN57" s="993"/>
      <c r="FO57" s="993"/>
      <c r="FP57" s="1023"/>
      <c r="FQ57" s="572"/>
      <c r="FR57" s="572"/>
    </row>
    <row r="58" spans="9:174" s="292" customFormat="1" x14ac:dyDescent="0.3">
      <c r="I58" s="937"/>
      <c r="J58" s="295"/>
      <c r="K58" s="294"/>
      <c r="L58" s="294"/>
      <c r="M58" s="295"/>
      <c r="S58" s="976"/>
      <c r="T58" s="1011"/>
      <c r="U58" s="290"/>
      <c r="V58" s="290"/>
      <c r="W58" s="290"/>
      <c r="X58" s="294"/>
      <c r="AB58" s="946"/>
      <c r="AE58" s="541"/>
      <c r="AF58" s="296"/>
      <c r="AG58" s="542"/>
      <c r="AH58" s="296"/>
      <c r="AI58" s="610"/>
      <c r="AJ58" s="543"/>
      <c r="AP58" s="981"/>
      <c r="AU58" s="293"/>
      <c r="AX58" s="295"/>
      <c r="BC58" s="295"/>
      <c r="BD58" s="525"/>
      <c r="BE58" s="976"/>
      <c r="BF58" s="293"/>
      <c r="BG58" s="293"/>
      <c r="BH58" s="293"/>
      <c r="BI58" s="293"/>
      <c r="BJ58" s="293"/>
      <c r="BK58" s="293"/>
      <c r="BL58" s="294"/>
      <c r="BM58" s="293"/>
      <c r="BS58" s="294"/>
      <c r="BT58" s="294"/>
      <c r="BU58" s="294"/>
      <c r="BV58" s="295"/>
      <c r="BW58" s="295"/>
      <c r="BX58" s="295"/>
      <c r="BY58" s="293"/>
      <c r="BZ58" s="294"/>
      <c r="CD58" s="295"/>
      <c r="CE58" s="295"/>
      <c r="CF58" s="293"/>
      <c r="CG58" s="293"/>
      <c r="CH58" s="293"/>
      <c r="CI58" s="293"/>
      <c r="CJ58" s="293"/>
      <c r="CL58" s="295"/>
      <c r="CM58" s="294"/>
      <c r="CN58" s="294"/>
      <c r="CO58" s="294"/>
      <c r="CP58" s="294"/>
      <c r="CZ58" s="295"/>
      <c r="DF58" s="293"/>
      <c r="DG58" s="293"/>
      <c r="DH58" s="293"/>
      <c r="DJ58" s="295"/>
      <c r="EC58" s="454"/>
      <c r="ED58" s="454"/>
      <c r="EH58" s="439"/>
      <c r="EI58" s="439"/>
      <c r="EJ58" s="439"/>
      <c r="EK58" s="962"/>
      <c r="EL58" s="987"/>
      <c r="EM58" s="987"/>
      <c r="EN58" s="991"/>
      <c r="EO58" s="297"/>
      <c r="EP58" s="296"/>
      <c r="ER58" s="297"/>
      <c r="ES58" s="522"/>
      <c r="ET58" s="527"/>
      <c r="EU58" s="527"/>
      <c r="EV58" s="527"/>
      <c r="EW58" s="967"/>
      <c r="EX58" s="949"/>
      <c r="EY58" s="522"/>
      <c r="EZ58" s="522"/>
      <c r="FA58" s="522"/>
      <c r="FB58" s="522"/>
      <c r="FC58" s="527"/>
      <c r="FD58" s="527"/>
      <c r="FE58" s="527"/>
      <c r="FF58" s="522"/>
      <c r="FG58" s="522"/>
      <c r="FH58" s="522"/>
      <c r="FI58" s="522"/>
      <c r="FJ58" s="296"/>
      <c r="FK58" s="522"/>
      <c r="FL58" s="993"/>
      <c r="FM58" s="994"/>
      <c r="FN58" s="993"/>
      <c r="FO58" s="993"/>
      <c r="FP58" s="1023"/>
      <c r="FQ58" s="572"/>
      <c r="FR58" s="572"/>
    </row>
    <row r="59" spans="9:174" s="292" customFormat="1" x14ac:dyDescent="0.3">
      <c r="I59" s="937"/>
      <c r="J59" s="295"/>
      <c r="K59" s="294"/>
      <c r="L59" s="294"/>
      <c r="M59" s="295"/>
      <c r="S59" s="976"/>
      <c r="T59" s="1011"/>
      <c r="U59" s="290"/>
      <c r="V59" s="290"/>
      <c r="W59" s="290"/>
      <c r="X59" s="294"/>
      <c r="AB59" s="946"/>
      <c r="AE59" s="541"/>
      <c r="AF59" s="296"/>
      <c r="AG59" s="542"/>
      <c r="AH59" s="296"/>
      <c r="AI59" s="610"/>
      <c r="AJ59" s="543"/>
      <c r="AP59" s="981"/>
      <c r="AU59" s="293"/>
      <c r="AX59" s="295"/>
      <c r="BC59" s="295"/>
      <c r="BD59" s="525"/>
      <c r="BE59" s="976"/>
      <c r="BF59" s="293"/>
      <c r="BG59" s="293"/>
      <c r="BH59" s="293"/>
      <c r="BI59" s="293"/>
      <c r="BJ59" s="293"/>
      <c r="BK59" s="293"/>
      <c r="BL59" s="294"/>
      <c r="BM59" s="293"/>
      <c r="BS59" s="294"/>
      <c r="BT59" s="294"/>
      <c r="BU59" s="294"/>
      <c r="BV59" s="295"/>
      <c r="BW59" s="295"/>
      <c r="BX59" s="295"/>
      <c r="BY59" s="293"/>
      <c r="BZ59" s="294"/>
      <c r="CD59" s="295"/>
      <c r="CE59" s="295"/>
      <c r="CF59" s="293"/>
      <c r="CG59" s="293"/>
      <c r="CH59" s="293"/>
      <c r="CI59" s="293"/>
      <c r="CJ59" s="293"/>
      <c r="CL59" s="295"/>
      <c r="CM59" s="294"/>
      <c r="CN59" s="294"/>
      <c r="CO59" s="294"/>
      <c r="CP59" s="294"/>
      <c r="CZ59" s="295"/>
      <c r="DF59" s="293"/>
      <c r="DG59" s="293"/>
      <c r="DH59" s="293"/>
      <c r="DJ59" s="295"/>
      <c r="EC59" s="454"/>
      <c r="ED59" s="454"/>
      <c r="EH59" s="439"/>
      <c r="EI59" s="439"/>
      <c r="EJ59" s="439"/>
      <c r="EK59" s="962"/>
      <c r="EL59" s="987"/>
      <c r="EM59" s="987"/>
      <c r="EN59" s="991"/>
      <c r="EO59" s="297"/>
      <c r="EP59" s="296"/>
      <c r="ER59" s="297"/>
      <c r="ES59" s="522"/>
      <c r="ET59" s="527"/>
      <c r="EU59" s="527"/>
      <c r="EV59" s="527"/>
      <c r="EW59" s="967"/>
      <c r="EX59" s="949"/>
      <c r="EY59" s="522"/>
      <c r="EZ59" s="522"/>
      <c r="FA59" s="522"/>
      <c r="FB59" s="522"/>
      <c r="FC59" s="527"/>
      <c r="FD59" s="527"/>
      <c r="FE59" s="527"/>
      <c r="FF59" s="522"/>
      <c r="FG59" s="522"/>
      <c r="FH59" s="522"/>
      <c r="FI59" s="522"/>
      <c r="FJ59" s="296"/>
      <c r="FK59" s="522"/>
      <c r="FL59" s="993"/>
      <c r="FM59" s="994"/>
      <c r="FN59" s="993"/>
      <c r="FO59" s="993"/>
      <c r="FP59" s="1023"/>
      <c r="FQ59" s="572"/>
      <c r="FR59" s="572"/>
    </row>
    <row r="60" spans="9:174" s="292" customFormat="1" x14ac:dyDescent="0.3">
      <c r="I60" s="937"/>
      <c r="J60" s="295"/>
      <c r="K60" s="294"/>
      <c r="L60" s="294"/>
      <c r="M60" s="295"/>
      <c r="S60" s="976"/>
      <c r="T60" s="1011"/>
      <c r="U60" s="290"/>
      <c r="V60" s="290"/>
      <c r="W60" s="290"/>
      <c r="X60" s="294"/>
      <c r="AB60" s="946"/>
      <c r="AE60" s="541"/>
      <c r="AF60" s="296"/>
      <c r="AG60" s="542"/>
      <c r="AH60" s="296"/>
      <c r="AI60" s="610"/>
      <c r="AJ60" s="543"/>
      <c r="AP60" s="981"/>
      <c r="AU60" s="293"/>
      <c r="AX60" s="295"/>
      <c r="BC60" s="295"/>
      <c r="BD60" s="525"/>
      <c r="BE60" s="976"/>
      <c r="BF60" s="293"/>
      <c r="BG60" s="293"/>
      <c r="BH60" s="293"/>
      <c r="BI60" s="293"/>
      <c r="BJ60" s="293"/>
      <c r="BK60" s="293"/>
      <c r="BL60" s="294"/>
      <c r="BM60" s="293"/>
      <c r="BS60" s="294"/>
      <c r="BT60" s="294"/>
      <c r="BU60" s="294"/>
      <c r="BV60" s="295"/>
      <c r="BW60" s="295"/>
      <c r="BX60" s="295"/>
      <c r="BY60" s="293"/>
      <c r="BZ60" s="294"/>
      <c r="CD60" s="295"/>
      <c r="CE60" s="295"/>
      <c r="CF60" s="293"/>
      <c r="CG60" s="293"/>
      <c r="CH60" s="293"/>
      <c r="CI60" s="293"/>
      <c r="CJ60" s="293"/>
      <c r="CL60" s="295"/>
      <c r="CM60" s="294"/>
      <c r="CN60" s="294"/>
      <c r="CO60" s="294"/>
      <c r="CP60" s="294"/>
      <c r="CZ60" s="295"/>
      <c r="DF60" s="293"/>
      <c r="DG60" s="293"/>
      <c r="DH60" s="293"/>
      <c r="DJ60" s="295"/>
      <c r="EC60" s="454"/>
      <c r="ED60" s="454"/>
      <c r="EH60" s="439"/>
      <c r="EI60" s="439"/>
      <c r="EJ60" s="439"/>
      <c r="EK60" s="962"/>
      <c r="EL60" s="987"/>
      <c r="EM60" s="987"/>
      <c r="EN60" s="991"/>
      <c r="EO60" s="297"/>
      <c r="EP60" s="296"/>
      <c r="ER60" s="297"/>
      <c r="ES60" s="522"/>
      <c r="ET60" s="527"/>
      <c r="EU60" s="527"/>
      <c r="EV60" s="527"/>
      <c r="EW60" s="967"/>
      <c r="EX60" s="949"/>
      <c r="EY60" s="522"/>
      <c r="EZ60" s="522"/>
      <c r="FA60" s="522"/>
      <c r="FB60" s="522"/>
      <c r="FC60" s="527"/>
      <c r="FD60" s="527"/>
      <c r="FE60" s="527"/>
      <c r="FF60" s="522"/>
      <c r="FG60" s="522"/>
      <c r="FH60" s="522"/>
      <c r="FI60" s="522"/>
      <c r="FJ60" s="296"/>
      <c r="FK60" s="522"/>
      <c r="FL60" s="993"/>
      <c r="FM60" s="994"/>
      <c r="FN60" s="993"/>
      <c r="FO60" s="993"/>
      <c r="FP60" s="1023"/>
      <c r="FQ60" s="572"/>
      <c r="FR60" s="572"/>
    </row>
    <row r="61" spans="9:174" s="292" customFormat="1" x14ac:dyDescent="0.3">
      <c r="I61" s="937"/>
      <c r="J61" s="295"/>
      <c r="K61" s="294"/>
      <c r="L61" s="294"/>
      <c r="M61" s="295"/>
      <c r="S61" s="976"/>
      <c r="T61" s="1011"/>
      <c r="U61" s="290"/>
      <c r="V61" s="290"/>
      <c r="W61" s="290"/>
      <c r="X61" s="294"/>
      <c r="AB61" s="946"/>
      <c r="AE61" s="541"/>
      <c r="AF61" s="296"/>
      <c r="AG61" s="542"/>
      <c r="AH61" s="296"/>
      <c r="AI61" s="610"/>
      <c r="AJ61" s="543"/>
      <c r="AP61" s="981"/>
      <c r="AU61" s="293"/>
      <c r="AX61" s="295"/>
      <c r="BC61" s="295"/>
      <c r="BD61" s="525"/>
      <c r="BE61" s="976"/>
      <c r="BF61" s="293"/>
      <c r="BG61" s="293"/>
      <c r="BH61" s="293"/>
      <c r="BI61" s="293"/>
      <c r="BJ61" s="293"/>
      <c r="BK61" s="293"/>
      <c r="BL61" s="294"/>
      <c r="BM61" s="293"/>
      <c r="BS61" s="294"/>
      <c r="BT61" s="294"/>
      <c r="BU61" s="294"/>
      <c r="BV61" s="295"/>
      <c r="BW61" s="295"/>
      <c r="BX61" s="295"/>
      <c r="BY61" s="293"/>
      <c r="BZ61" s="294"/>
      <c r="CD61" s="295"/>
      <c r="CE61" s="295"/>
      <c r="CF61" s="293"/>
      <c r="CG61" s="293"/>
      <c r="CH61" s="293"/>
      <c r="CI61" s="293"/>
      <c r="CJ61" s="293"/>
      <c r="CL61" s="295"/>
      <c r="CM61" s="294"/>
      <c r="CN61" s="294"/>
      <c r="CO61" s="294"/>
      <c r="CP61" s="294"/>
      <c r="CZ61" s="295"/>
      <c r="DF61" s="293"/>
      <c r="DG61" s="293"/>
      <c r="DH61" s="293"/>
      <c r="DJ61" s="295"/>
      <c r="EC61" s="454"/>
      <c r="ED61" s="454"/>
      <c r="EH61" s="439"/>
      <c r="EI61" s="439"/>
      <c r="EJ61" s="439"/>
      <c r="EK61" s="962"/>
      <c r="EL61" s="987"/>
      <c r="EM61" s="987"/>
      <c r="EN61" s="991"/>
      <c r="EO61" s="297"/>
      <c r="EP61" s="296"/>
      <c r="ER61" s="297"/>
      <c r="ES61" s="522"/>
      <c r="ET61" s="527"/>
      <c r="EU61" s="527"/>
      <c r="EV61" s="527"/>
      <c r="EW61" s="967"/>
      <c r="EX61" s="949"/>
      <c r="EY61" s="522"/>
      <c r="EZ61" s="522"/>
      <c r="FA61" s="522"/>
      <c r="FB61" s="522"/>
      <c r="FC61" s="527"/>
      <c r="FD61" s="527"/>
      <c r="FE61" s="527"/>
      <c r="FF61" s="522"/>
      <c r="FG61" s="522"/>
      <c r="FH61" s="522"/>
      <c r="FI61" s="522"/>
      <c r="FJ61" s="296"/>
      <c r="FK61" s="522"/>
      <c r="FL61" s="993"/>
      <c r="FM61" s="994"/>
      <c r="FN61" s="993"/>
      <c r="FO61" s="993"/>
      <c r="FP61" s="1023"/>
      <c r="FQ61" s="572"/>
      <c r="FR61" s="572"/>
    </row>
    <row r="62" spans="9:174" s="292" customFormat="1" x14ac:dyDescent="0.3">
      <c r="I62" s="937"/>
      <c r="J62" s="295"/>
      <c r="K62" s="294"/>
      <c r="L62" s="294"/>
      <c r="M62" s="295"/>
      <c r="S62" s="976"/>
      <c r="T62" s="1011"/>
      <c r="U62" s="290"/>
      <c r="V62" s="290"/>
      <c r="W62" s="290"/>
      <c r="X62" s="294"/>
      <c r="AB62" s="946"/>
      <c r="AE62" s="541"/>
      <c r="AF62" s="296"/>
      <c r="AG62" s="542"/>
      <c r="AH62" s="296"/>
      <c r="AI62" s="610"/>
      <c r="AJ62" s="543"/>
      <c r="AP62" s="981"/>
      <c r="AU62" s="293"/>
      <c r="AX62" s="295"/>
      <c r="BC62" s="295"/>
      <c r="BD62" s="525"/>
      <c r="BE62" s="976"/>
      <c r="BF62" s="293"/>
      <c r="BG62" s="293"/>
      <c r="BH62" s="293"/>
      <c r="BI62" s="293"/>
      <c r="BJ62" s="293"/>
      <c r="BK62" s="293"/>
      <c r="BL62" s="294"/>
      <c r="BM62" s="293"/>
      <c r="BS62" s="294"/>
      <c r="BT62" s="294"/>
      <c r="BU62" s="294"/>
      <c r="BV62" s="295"/>
      <c r="BW62" s="295"/>
      <c r="BX62" s="295"/>
      <c r="BY62" s="293"/>
      <c r="BZ62" s="294"/>
      <c r="CD62" s="295"/>
      <c r="CE62" s="295"/>
      <c r="CF62" s="293"/>
      <c r="CG62" s="293"/>
      <c r="CH62" s="293"/>
      <c r="CI62" s="293"/>
      <c r="CJ62" s="293"/>
      <c r="CL62" s="295"/>
      <c r="CM62" s="294"/>
      <c r="CN62" s="294"/>
      <c r="CO62" s="294"/>
      <c r="CP62" s="294"/>
      <c r="CZ62" s="295"/>
      <c r="DF62" s="293"/>
      <c r="DG62" s="293"/>
      <c r="DH62" s="293"/>
      <c r="DJ62" s="295"/>
      <c r="EC62" s="454"/>
      <c r="ED62" s="454"/>
      <c r="EH62" s="439"/>
      <c r="EI62" s="439"/>
      <c r="EJ62" s="439"/>
      <c r="EK62" s="962"/>
      <c r="EL62" s="987"/>
      <c r="EM62" s="987"/>
      <c r="EN62" s="991"/>
      <c r="EO62" s="297"/>
      <c r="EP62" s="296"/>
      <c r="ER62" s="297"/>
      <c r="ES62" s="522"/>
      <c r="ET62" s="527"/>
      <c r="EU62" s="527"/>
      <c r="EV62" s="527"/>
      <c r="EW62" s="967"/>
      <c r="EX62" s="949"/>
      <c r="EY62" s="522"/>
      <c r="EZ62" s="522"/>
      <c r="FA62" s="522"/>
      <c r="FB62" s="522"/>
      <c r="FC62" s="527"/>
      <c r="FD62" s="527"/>
      <c r="FE62" s="527"/>
      <c r="FF62" s="522"/>
      <c r="FG62" s="522"/>
      <c r="FH62" s="522"/>
      <c r="FI62" s="522"/>
      <c r="FJ62" s="296"/>
      <c r="FK62" s="522"/>
      <c r="FL62" s="993"/>
      <c r="FM62" s="994"/>
      <c r="FN62" s="993"/>
      <c r="FO62" s="993"/>
      <c r="FP62" s="1023"/>
      <c r="FQ62" s="572"/>
      <c r="FR62" s="572"/>
    </row>
    <row r="63" spans="9:174" s="292" customFormat="1" x14ac:dyDescent="0.3">
      <c r="I63" s="937"/>
      <c r="J63" s="295"/>
      <c r="K63" s="294"/>
      <c r="L63" s="294"/>
      <c r="M63" s="295"/>
      <c r="S63" s="976"/>
      <c r="T63" s="1011"/>
      <c r="U63" s="290"/>
      <c r="V63" s="290"/>
      <c r="W63" s="290"/>
      <c r="X63" s="294"/>
      <c r="AB63" s="946"/>
      <c r="AE63" s="541"/>
      <c r="AF63" s="296"/>
      <c r="AG63" s="542"/>
      <c r="AH63" s="296"/>
      <c r="AI63" s="610"/>
      <c r="AJ63" s="543"/>
      <c r="AP63" s="981"/>
      <c r="AU63" s="293"/>
      <c r="AX63" s="295"/>
      <c r="BC63" s="295"/>
      <c r="BD63" s="525"/>
      <c r="BE63" s="976"/>
      <c r="BF63" s="293"/>
      <c r="BG63" s="293"/>
      <c r="BH63" s="293"/>
      <c r="BI63" s="293"/>
      <c r="BJ63" s="293"/>
      <c r="BK63" s="293"/>
      <c r="BL63" s="294"/>
      <c r="BM63" s="293"/>
      <c r="BS63" s="294"/>
      <c r="BT63" s="294"/>
      <c r="BU63" s="294"/>
      <c r="BV63" s="295"/>
      <c r="BW63" s="295"/>
      <c r="BX63" s="295"/>
      <c r="BY63" s="293"/>
      <c r="BZ63" s="294"/>
      <c r="CD63" s="295"/>
      <c r="CE63" s="295"/>
      <c r="CF63" s="293"/>
      <c r="CG63" s="293"/>
      <c r="CH63" s="293"/>
      <c r="CI63" s="293"/>
      <c r="CJ63" s="293"/>
      <c r="CL63" s="295"/>
      <c r="CM63" s="294"/>
      <c r="CN63" s="294"/>
      <c r="CO63" s="294"/>
      <c r="CP63" s="294"/>
      <c r="CZ63" s="295"/>
      <c r="DF63" s="293"/>
      <c r="DG63" s="293"/>
      <c r="DH63" s="293"/>
      <c r="DJ63" s="295"/>
      <c r="EC63" s="454"/>
      <c r="ED63" s="454"/>
      <c r="EH63" s="439"/>
      <c r="EI63" s="439"/>
      <c r="EJ63" s="439"/>
      <c r="EK63" s="962"/>
      <c r="EL63" s="987"/>
      <c r="EM63" s="987"/>
      <c r="EN63" s="991"/>
      <c r="EO63" s="297"/>
      <c r="EP63" s="296"/>
      <c r="ER63" s="297"/>
      <c r="ES63" s="522"/>
      <c r="ET63" s="527"/>
      <c r="EU63" s="527"/>
      <c r="EV63" s="527"/>
      <c r="EW63" s="967"/>
      <c r="EX63" s="949"/>
      <c r="EY63" s="522"/>
      <c r="EZ63" s="522"/>
      <c r="FA63" s="522"/>
      <c r="FB63" s="522"/>
      <c r="FC63" s="527"/>
      <c r="FD63" s="527"/>
      <c r="FE63" s="527"/>
      <c r="FF63" s="522"/>
      <c r="FG63" s="522"/>
      <c r="FH63" s="522"/>
      <c r="FI63" s="522"/>
      <c r="FJ63" s="296"/>
      <c r="FK63" s="522"/>
      <c r="FL63" s="993"/>
      <c r="FM63" s="994"/>
      <c r="FN63" s="993"/>
      <c r="FO63" s="993"/>
      <c r="FP63" s="1023"/>
      <c r="FQ63" s="572"/>
      <c r="FR63" s="572"/>
    </row>
    <row r="64" spans="9:174" s="292" customFormat="1" x14ac:dyDescent="0.3">
      <c r="I64" s="937"/>
      <c r="J64" s="295"/>
      <c r="K64" s="294"/>
      <c r="L64" s="294"/>
      <c r="M64" s="295"/>
      <c r="S64" s="976"/>
      <c r="T64" s="1011"/>
      <c r="U64" s="290"/>
      <c r="V64" s="290"/>
      <c r="W64" s="290"/>
      <c r="X64" s="294"/>
      <c r="AB64" s="946"/>
      <c r="AE64" s="541"/>
      <c r="AF64" s="296"/>
      <c r="AG64" s="542"/>
      <c r="AH64" s="296"/>
      <c r="AI64" s="610"/>
      <c r="AJ64" s="543"/>
      <c r="AP64" s="981"/>
      <c r="AU64" s="293"/>
      <c r="AX64" s="295"/>
      <c r="BC64" s="295"/>
      <c r="BD64" s="525"/>
      <c r="BE64" s="976"/>
      <c r="BF64" s="293"/>
      <c r="BG64" s="293"/>
      <c r="BH64" s="293"/>
      <c r="BI64" s="293"/>
      <c r="BJ64" s="293"/>
      <c r="BK64" s="293"/>
      <c r="BL64" s="294"/>
      <c r="BM64" s="293"/>
      <c r="BS64" s="294"/>
      <c r="BT64" s="294"/>
      <c r="BU64" s="294"/>
      <c r="BV64" s="295"/>
      <c r="BW64" s="295"/>
      <c r="BX64" s="295"/>
      <c r="BY64" s="293"/>
      <c r="BZ64" s="294"/>
      <c r="CD64" s="295"/>
      <c r="CE64" s="295"/>
      <c r="CF64" s="293"/>
      <c r="CG64" s="293"/>
      <c r="CH64" s="293"/>
      <c r="CI64" s="293"/>
      <c r="CJ64" s="293"/>
      <c r="CL64" s="295"/>
      <c r="CM64" s="294"/>
      <c r="CN64" s="294"/>
      <c r="CO64" s="294"/>
      <c r="CP64" s="294"/>
      <c r="CZ64" s="295"/>
      <c r="DF64" s="293"/>
      <c r="DG64" s="293"/>
      <c r="DH64" s="293"/>
      <c r="DJ64" s="295"/>
      <c r="EC64" s="454"/>
      <c r="ED64" s="454"/>
      <c r="EH64" s="439"/>
      <c r="EI64" s="439"/>
      <c r="EJ64" s="439"/>
      <c r="EK64" s="962"/>
      <c r="EL64" s="987"/>
      <c r="EM64" s="987"/>
      <c r="EN64" s="991"/>
      <c r="EO64" s="297"/>
      <c r="EP64" s="296"/>
      <c r="ER64" s="297"/>
      <c r="ES64" s="522"/>
      <c r="ET64" s="527"/>
      <c r="EU64" s="527"/>
      <c r="EV64" s="527"/>
      <c r="EW64" s="967"/>
      <c r="EX64" s="949"/>
      <c r="EY64" s="522"/>
      <c r="EZ64" s="522"/>
      <c r="FA64" s="522"/>
      <c r="FB64" s="522"/>
      <c r="FC64" s="527"/>
      <c r="FD64" s="527"/>
      <c r="FE64" s="527"/>
      <c r="FF64" s="522"/>
      <c r="FG64" s="522"/>
      <c r="FH64" s="522"/>
      <c r="FI64" s="522"/>
      <c r="FJ64" s="296"/>
      <c r="FK64" s="522"/>
      <c r="FL64" s="993"/>
      <c r="FM64" s="994"/>
      <c r="FN64" s="993"/>
      <c r="FO64" s="993"/>
      <c r="FP64" s="1023"/>
      <c r="FQ64" s="572"/>
      <c r="FR64" s="572"/>
    </row>
    <row r="65" spans="9:174" s="292" customFormat="1" x14ac:dyDescent="0.3">
      <c r="I65" s="937"/>
      <c r="J65" s="295"/>
      <c r="K65" s="294"/>
      <c r="L65" s="294"/>
      <c r="M65" s="295"/>
      <c r="S65" s="976"/>
      <c r="T65" s="1011"/>
      <c r="U65" s="290"/>
      <c r="V65" s="290"/>
      <c r="W65" s="290"/>
      <c r="X65" s="294"/>
      <c r="AB65" s="946"/>
      <c r="AE65" s="541"/>
      <c r="AF65" s="296"/>
      <c r="AG65" s="542"/>
      <c r="AH65" s="296"/>
      <c r="AI65" s="610"/>
      <c r="AJ65" s="543"/>
      <c r="AP65" s="981"/>
      <c r="AU65" s="293"/>
      <c r="AX65" s="295"/>
      <c r="BC65" s="295"/>
      <c r="BD65" s="525"/>
      <c r="BE65" s="976"/>
      <c r="BF65" s="293"/>
      <c r="BG65" s="293"/>
      <c r="BH65" s="293"/>
      <c r="BI65" s="293"/>
      <c r="BJ65" s="293"/>
      <c r="BK65" s="293"/>
      <c r="BL65" s="294"/>
      <c r="BM65" s="293"/>
      <c r="BS65" s="294"/>
      <c r="BT65" s="294"/>
      <c r="BU65" s="294"/>
      <c r="BV65" s="295"/>
      <c r="BW65" s="295"/>
      <c r="BX65" s="295"/>
      <c r="BY65" s="293"/>
      <c r="BZ65" s="294"/>
      <c r="CD65" s="295"/>
      <c r="CE65" s="295"/>
      <c r="CF65" s="293"/>
      <c r="CG65" s="293"/>
      <c r="CH65" s="293"/>
      <c r="CI65" s="293"/>
      <c r="CJ65" s="293"/>
      <c r="CL65" s="295"/>
      <c r="CM65" s="294"/>
      <c r="CN65" s="294"/>
      <c r="CO65" s="294"/>
      <c r="CP65" s="294"/>
      <c r="CZ65" s="295"/>
      <c r="DF65" s="293"/>
      <c r="DG65" s="293"/>
      <c r="DH65" s="293"/>
      <c r="DJ65" s="295"/>
      <c r="EC65" s="454"/>
      <c r="ED65" s="454"/>
      <c r="EH65" s="439"/>
      <c r="EI65" s="439"/>
      <c r="EJ65" s="439"/>
      <c r="EK65" s="962"/>
      <c r="EL65" s="987"/>
      <c r="EM65" s="987"/>
      <c r="EN65" s="991"/>
      <c r="EO65" s="297"/>
      <c r="EP65" s="296"/>
      <c r="ER65" s="297"/>
      <c r="ES65" s="522"/>
      <c r="ET65" s="527"/>
      <c r="EU65" s="527"/>
      <c r="EV65" s="527"/>
      <c r="EW65" s="967"/>
      <c r="EX65" s="949"/>
      <c r="EY65" s="522"/>
      <c r="EZ65" s="522"/>
      <c r="FA65" s="522"/>
      <c r="FB65" s="522"/>
      <c r="FC65" s="527"/>
      <c r="FD65" s="527"/>
      <c r="FE65" s="527"/>
      <c r="FF65" s="522"/>
      <c r="FG65" s="522"/>
      <c r="FH65" s="522"/>
      <c r="FI65" s="522"/>
      <c r="FJ65" s="296"/>
      <c r="FK65" s="522"/>
      <c r="FL65" s="993"/>
      <c r="FM65" s="994"/>
      <c r="FN65" s="993"/>
      <c r="FO65" s="993"/>
      <c r="FP65" s="1023"/>
      <c r="FQ65" s="572"/>
      <c r="FR65" s="572"/>
    </row>
    <row r="66" spans="9:174" s="292" customFormat="1" x14ac:dyDescent="0.3">
      <c r="I66" s="937"/>
      <c r="J66" s="295"/>
      <c r="K66" s="294"/>
      <c r="L66" s="294"/>
      <c r="M66" s="295"/>
      <c r="S66" s="976"/>
      <c r="T66" s="1011"/>
      <c r="U66" s="290"/>
      <c r="V66" s="290"/>
      <c r="W66" s="290"/>
      <c r="X66" s="294"/>
      <c r="AB66" s="946"/>
      <c r="AE66" s="541"/>
      <c r="AF66" s="296"/>
      <c r="AG66" s="542"/>
      <c r="AH66" s="296"/>
      <c r="AI66" s="610"/>
      <c r="AJ66" s="543"/>
      <c r="AP66" s="981"/>
      <c r="AU66" s="293"/>
      <c r="AX66" s="295"/>
      <c r="BC66" s="295"/>
      <c r="BD66" s="525"/>
      <c r="BE66" s="976"/>
      <c r="BF66" s="293"/>
      <c r="BG66" s="293"/>
      <c r="BH66" s="293"/>
      <c r="BI66" s="293"/>
      <c r="BJ66" s="293"/>
      <c r="BK66" s="293"/>
      <c r="BL66" s="294"/>
      <c r="BM66" s="293"/>
      <c r="BS66" s="294"/>
      <c r="BT66" s="294"/>
      <c r="BU66" s="294"/>
      <c r="BV66" s="295"/>
      <c r="BW66" s="295"/>
      <c r="BX66" s="295"/>
      <c r="BY66" s="293"/>
      <c r="BZ66" s="294"/>
      <c r="CD66" s="295"/>
      <c r="CE66" s="295"/>
      <c r="CF66" s="293"/>
      <c r="CG66" s="293"/>
      <c r="CH66" s="293"/>
      <c r="CI66" s="293"/>
      <c r="CJ66" s="293"/>
      <c r="CL66" s="295"/>
      <c r="CM66" s="294"/>
      <c r="CN66" s="294"/>
      <c r="CO66" s="294"/>
      <c r="CP66" s="294"/>
      <c r="CZ66" s="295"/>
      <c r="DF66" s="293"/>
      <c r="DG66" s="293"/>
      <c r="DH66" s="293"/>
      <c r="DJ66" s="295"/>
      <c r="EC66" s="454"/>
      <c r="ED66" s="454"/>
      <c r="EH66" s="439"/>
      <c r="EI66" s="439"/>
      <c r="EJ66" s="439"/>
      <c r="EK66" s="962"/>
      <c r="EL66" s="987"/>
      <c r="EM66" s="987"/>
      <c r="EN66" s="991"/>
      <c r="EO66" s="297"/>
      <c r="EP66" s="296"/>
      <c r="ER66" s="297"/>
      <c r="ES66" s="522"/>
      <c r="ET66" s="527"/>
      <c r="EU66" s="527"/>
      <c r="EV66" s="527"/>
      <c r="EW66" s="967"/>
      <c r="EX66" s="949"/>
      <c r="EY66" s="522"/>
      <c r="EZ66" s="522"/>
      <c r="FA66" s="522"/>
      <c r="FB66" s="522"/>
      <c r="FC66" s="527"/>
      <c r="FD66" s="527"/>
      <c r="FE66" s="527"/>
      <c r="FF66" s="522"/>
      <c r="FG66" s="522"/>
      <c r="FH66" s="522"/>
      <c r="FI66" s="522"/>
      <c r="FJ66" s="296"/>
      <c r="FK66" s="522"/>
      <c r="FL66" s="993"/>
      <c r="FM66" s="994"/>
      <c r="FN66" s="993"/>
      <c r="FO66" s="993"/>
      <c r="FP66" s="1023"/>
      <c r="FQ66" s="572"/>
      <c r="FR66" s="572"/>
    </row>
    <row r="67" spans="9:174" s="292" customFormat="1" x14ac:dyDescent="0.3">
      <c r="I67" s="937"/>
      <c r="J67" s="295"/>
      <c r="K67" s="294"/>
      <c r="L67" s="294"/>
      <c r="M67" s="295"/>
      <c r="S67" s="976"/>
      <c r="T67" s="1011"/>
      <c r="U67" s="290"/>
      <c r="V67" s="290"/>
      <c r="W67" s="290"/>
      <c r="X67" s="294"/>
      <c r="AB67" s="946"/>
      <c r="AE67" s="541"/>
      <c r="AF67" s="296"/>
      <c r="AG67" s="542"/>
      <c r="AH67" s="296"/>
      <c r="AI67" s="610"/>
      <c r="AJ67" s="543"/>
      <c r="AP67" s="981"/>
      <c r="AU67" s="293"/>
      <c r="AX67" s="295"/>
      <c r="BC67" s="295"/>
      <c r="BD67" s="525"/>
      <c r="BE67" s="976"/>
      <c r="BF67" s="293"/>
      <c r="BG67" s="293"/>
      <c r="BH67" s="293"/>
      <c r="BI67" s="293"/>
      <c r="BJ67" s="293"/>
      <c r="BK67" s="293"/>
      <c r="BL67" s="294"/>
      <c r="BM67" s="293"/>
      <c r="BS67" s="294"/>
      <c r="BT67" s="294"/>
      <c r="BU67" s="294"/>
      <c r="BV67" s="295"/>
      <c r="BW67" s="295"/>
      <c r="BX67" s="295"/>
      <c r="BY67" s="293"/>
      <c r="BZ67" s="294"/>
      <c r="CD67" s="295"/>
      <c r="CE67" s="295"/>
      <c r="CF67" s="293"/>
      <c r="CG67" s="293"/>
      <c r="CH67" s="293"/>
      <c r="CI67" s="293"/>
      <c r="CJ67" s="293"/>
      <c r="CL67" s="295"/>
      <c r="CM67" s="294"/>
      <c r="CN67" s="294"/>
      <c r="CO67" s="294"/>
      <c r="CP67" s="294"/>
      <c r="CZ67" s="295"/>
      <c r="DF67" s="293"/>
      <c r="DG67" s="293"/>
      <c r="DH67" s="293"/>
      <c r="DJ67" s="295"/>
      <c r="EC67" s="454"/>
      <c r="ED67" s="454"/>
      <c r="EH67" s="439"/>
      <c r="EI67" s="439"/>
      <c r="EJ67" s="439"/>
      <c r="EK67" s="962"/>
      <c r="EL67" s="987"/>
      <c r="EM67" s="987"/>
      <c r="EN67" s="991"/>
      <c r="EO67" s="297"/>
      <c r="EP67" s="296"/>
      <c r="ER67" s="297"/>
      <c r="ES67" s="522"/>
      <c r="ET67" s="527"/>
      <c r="EU67" s="527"/>
      <c r="EV67" s="527"/>
      <c r="EW67" s="967"/>
      <c r="EX67" s="949"/>
      <c r="EY67" s="522"/>
      <c r="EZ67" s="522"/>
      <c r="FA67" s="522"/>
      <c r="FB67" s="522"/>
      <c r="FC67" s="527"/>
      <c r="FD67" s="527"/>
      <c r="FE67" s="527"/>
      <c r="FF67" s="522"/>
      <c r="FG67" s="522"/>
      <c r="FH67" s="522"/>
      <c r="FI67" s="522"/>
      <c r="FJ67" s="296"/>
      <c r="FK67" s="522"/>
      <c r="FL67" s="993"/>
      <c r="FM67" s="994"/>
      <c r="FN67" s="993"/>
      <c r="FO67" s="993"/>
      <c r="FP67" s="1023"/>
      <c r="FQ67" s="572"/>
      <c r="FR67" s="572"/>
    </row>
    <row r="68" spans="9:174" s="292" customFormat="1" x14ac:dyDescent="0.3">
      <c r="I68" s="937"/>
      <c r="J68" s="295"/>
      <c r="K68" s="294"/>
      <c r="L68" s="294"/>
      <c r="M68" s="295"/>
      <c r="S68" s="976"/>
      <c r="T68" s="1011"/>
      <c r="U68" s="290"/>
      <c r="V68" s="290"/>
      <c r="W68" s="290"/>
      <c r="X68" s="294"/>
      <c r="AB68" s="946"/>
      <c r="AE68" s="541"/>
      <c r="AF68" s="296"/>
      <c r="AG68" s="542"/>
      <c r="AH68" s="296"/>
      <c r="AI68" s="610"/>
      <c r="AJ68" s="543"/>
      <c r="AP68" s="981"/>
      <c r="AU68" s="293"/>
      <c r="AX68" s="295"/>
      <c r="BC68" s="295"/>
      <c r="BD68" s="525"/>
      <c r="BE68" s="976"/>
      <c r="BF68" s="293"/>
      <c r="BG68" s="293"/>
      <c r="BH68" s="293"/>
      <c r="BI68" s="293"/>
      <c r="BJ68" s="293"/>
      <c r="BK68" s="293"/>
      <c r="BL68" s="294"/>
      <c r="BM68" s="293"/>
      <c r="BS68" s="294"/>
      <c r="BT68" s="294"/>
      <c r="BU68" s="294"/>
      <c r="BV68" s="295"/>
      <c r="BW68" s="295"/>
      <c r="BX68" s="295"/>
      <c r="BY68" s="293"/>
      <c r="BZ68" s="294"/>
      <c r="CD68" s="295"/>
      <c r="CE68" s="295"/>
      <c r="CF68" s="293"/>
      <c r="CG68" s="293"/>
      <c r="CH68" s="293"/>
      <c r="CI68" s="293"/>
      <c r="CJ68" s="293"/>
      <c r="CL68" s="295"/>
      <c r="CM68" s="294"/>
      <c r="CN68" s="294"/>
      <c r="CO68" s="294"/>
      <c r="CP68" s="294"/>
      <c r="CZ68" s="295"/>
      <c r="DF68" s="293"/>
      <c r="DG68" s="293"/>
      <c r="DH68" s="293"/>
      <c r="DJ68" s="295"/>
      <c r="EC68" s="454"/>
      <c r="ED68" s="454"/>
      <c r="EH68" s="439"/>
      <c r="EI68" s="439"/>
      <c r="EJ68" s="439"/>
      <c r="EK68" s="962"/>
      <c r="EL68" s="987"/>
      <c r="EM68" s="987"/>
      <c r="EN68" s="991"/>
      <c r="EO68" s="297"/>
      <c r="EP68" s="296"/>
      <c r="ER68" s="297"/>
      <c r="ES68" s="522"/>
      <c r="ET68" s="527"/>
      <c r="EU68" s="527"/>
      <c r="EV68" s="527"/>
      <c r="EW68" s="967"/>
      <c r="EX68" s="949"/>
      <c r="EY68" s="522"/>
      <c r="EZ68" s="522"/>
      <c r="FA68" s="522"/>
      <c r="FB68" s="522"/>
      <c r="FC68" s="527"/>
      <c r="FD68" s="527"/>
      <c r="FE68" s="527"/>
      <c r="FF68" s="522"/>
      <c r="FG68" s="522"/>
      <c r="FH68" s="522"/>
      <c r="FI68" s="522"/>
      <c r="FJ68" s="296"/>
      <c r="FK68" s="522"/>
      <c r="FL68" s="993"/>
      <c r="FM68" s="994"/>
      <c r="FN68" s="993"/>
      <c r="FO68" s="993"/>
      <c r="FP68" s="1023"/>
      <c r="FQ68" s="572"/>
      <c r="FR68" s="572"/>
    </row>
    <row r="69" spans="9:174" s="292" customFormat="1" x14ac:dyDescent="0.3">
      <c r="I69" s="937"/>
      <c r="J69" s="295"/>
      <c r="K69" s="294"/>
      <c r="L69" s="294"/>
      <c r="M69" s="295"/>
      <c r="S69" s="976"/>
      <c r="T69" s="1011"/>
      <c r="U69" s="290"/>
      <c r="V69" s="290"/>
      <c r="W69" s="290"/>
      <c r="X69" s="294"/>
      <c r="AB69" s="946"/>
      <c r="AE69" s="541"/>
      <c r="AF69" s="296"/>
      <c r="AG69" s="542"/>
      <c r="AH69" s="296"/>
      <c r="AI69" s="610"/>
      <c r="AJ69" s="543"/>
      <c r="AP69" s="981"/>
      <c r="AU69" s="293"/>
      <c r="AX69" s="295"/>
      <c r="BC69" s="295"/>
      <c r="BD69" s="525"/>
      <c r="BE69" s="976"/>
      <c r="BF69" s="293"/>
      <c r="BG69" s="293"/>
      <c r="BH69" s="293"/>
      <c r="BI69" s="293"/>
      <c r="BJ69" s="293"/>
      <c r="BK69" s="293"/>
      <c r="BL69" s="294"/>
      <c r="BM69" s="293"/>
      <c r="BS69" s="294"/>
      <c r="BT69" s="294"/>
      <c r="BU69" s="294"/>
      <c r="BV69" s="295"/>
      <c r="BW69" s="295"/>
      <c r="BX69" s="295"/>
      <c r="BY69" s="293"/>
      <c r="BZ69" s="294"/>
      <c r="CD69" s="295"/>
      <c r="CE69" s="295"/>
      <c r="CF69" s="293"/>
      <c r="CG69" s="293"/>
      <c r="CH69" s="293"/>
      <c r="CI69" s="293"/>
      <c r="CJ69" s="293"/>
      <c r="CL69" s="295"/>
      <c r="CM69" s="294"/>
      <c r="CN69" s="294"/>
      <c r="CO69" s="294"/>
      <c r="CP69" s="294"/>
      <c r="CZ69" s="295"/>
      <c r="DF69" s="293"/>
      <c r="DG69" s="293"/>
      <c r="DH69" s="293"/>
      <c r="DJ69" s="295"/>
      <c r="EC69" s="454"/>
      <c r="ED69" s="454"/>
      <c r="EH69" s="439"/>
      <c r="EI69" s="439"/>
      <c r="EJ69" s="439"/>
      <c r="EK69" s="962"/>
      <c r="EL69" s="987"/>
      <c r="EM69" s="987"/>
      <c r="EN69" s="991"/>
      <c r="EO69" s="297"/>
      <c r="EP69" s="296"/>
      <c r="ER69" s="297"/>
      <c r="ES69" s="522"/>
      <c r="ET69" s="527"/>
      <c r="EU69" s="527"/>
      <c r="EV69" s="527"/>
      <c r="EW69" s="967"/>
      <c r="EX69" s="949"/>
      <c r="EY69" s="522"/>
      <c r="EZ69" s="522"/>
      <c r="FA69" s="522"/>
      <c r="FB69" s="522"/>
      <c r="FC69" s="527"/>
      <c r="FD69" s="527"/>
      <c r="FE69" s="527"/>
      <c r="FF69" s="522"/>
      <c r="FG69" s="522"/>
      <c r="FH69" s="522"/>
      <c r="FI69" s="522"/>
      <c r="FJ69" s="296"/>
      <c r="FK69" s="522"/>
      <c r="FL69" s="993"/>
      <c r="FM69" s="994"/>
      <c r="FN69" s="993"/>
      <c r="FO69" s="993"/>
      <c r="FP69" s="1023"/>
      <c r="FQ69" s="572"/>
      <c r="FR69" s="572"/>
    </row>
    <row r="70" spans="9:174" s="292" customFormat="1" x14ac:dyDescent="0.3">
      <c r="I70" s="937"/>
      <c r="J70" s="295"/>
      <c r="K70" s="294"/>
      <c r="L70" s="294"/>
      <c r="M70" s="295"/>
      <c r="S70" s="976"/>
      <c r="T70" s="1011"/>
      <c r="U70" s="290"/>
      <c r="V70" s="290"/>
      <c r="W70" s="290"/>
      <c r="X70" s="294"/>
      <c r="AB70" s="946"/>
      <c r="AE70" s="541"/>
      <c r="AF70" s="296"/>
      <c r="AG70" s="542"/>
      <c r="AH70" s="296"/>
      <c r="AI70" s="610"/>
      <c r="AJ70" s="543"/>
      <c r="AP70" s="981"/>
      <c r="AU70" s="293"/>
      <c r="AX70" s="295"/>
      <c r="BC70" s="295"/>
      <c r="BD70" s="525"/>
      <c r="BE70" s="976"/>
      <c r="BF70" s="293"/>
      <c r="BG70" s="293"/>
      <c r="BH70" s="293"/>
      <c r="BI70" s="293"/>
      <c r="BJ70" s="293"/>
      <c r="BK70" s="293"/>
      <c r="BL70" s="294"/>
      <c r="BM70" s="293"/>
      <c r="BS70" s="294"/>
      <c r="BT70" s="294"/>
      <c r="BU70" s="294"/>
      <c r="BV70" s="295"/>
      <c r="BW70" s="295"/>
      <c r="BX70" s="295"/>
      <c r="BY70" s="293"/>
      <c r="BZ70" s="294"/>
      <c r="CD70" s="295"/>
      <c r="CE70" s="295"/>
      <c r="CF70" s="293"/>
      <c r="CG70" s="293"/>
      <c r="CH70" s="293"/>
      <c r="CI70" s="293"/>
      <c r="CJ70" s="293"/>
      <c r="CL70" s="295"/>
      <c r="CM70" s="294"/>
      <c r="CN70" s="294"/>
      <c r="CO70" s="294"/>
      <c r="CP70" s="294"/>
      <c r="CZ70" s="295"/>
      <c r="DF70" s="293"/>
      <c r="DG70" s="293"/>
      <c r="DH70" s="293"/>
      <c r="DJ70" s="295"/>
      <c r="EC70" s="454"/>
      <c r="ED70" s="454"/>
      <c r="EH70" s="439"/>
      <c r="EI70" s="439"/>
      <c r="EJ70" s="439"/>
      <c r="EK70" s="962"/>
      <c r="EL70" s="987"/>
      <c r="EM70" s="987"/>
      <c r="EN70" s="991"/>
      <c r="EO70" s="297"/>
      <c r="EP70" s="296"/>
      <c r="ER70" s="297"/>
      <c r="ES70" s="522"/>
      <c r="ET70" s="527"/>
      <c r="EU70" s="527"/>
      <c r="EV70" s="527"/>
      <c r="EW70" s="967"/>
      <c r="EX70" s="949"/>
      <c r="EY70" s="522"/>
      <c r="EZ70" s="522"/>
      <c r="FA70" s="522"/>
      <c r="FB70" s="522"/>
      <c r="FC70" s="527"/>
      <c r="FD70" s="527"/>
      <c r="FE70" s="527"/>
      <c r="FF70" s="522"/>
      <c r="FG70" s="522"/>
      <c r="FH70" s="522"/>
      <c r="FI70" s="522"/>
      <c r="FJ70" s="296"/>
      <c r="FK70" s="522"/>
      <c r="FL70" s="993"/>
      <c r="FM70" s="994"/>
      <c r="FN70" s="993"/>
      <c r="FO70" s="993"/>
      <c r="FP70" s="1023"/>
      <c r="FQ70" s="572"/>
      <c r="FR70" s="572"/>
    </row>
    <row r="71" spans="9:174" s="292" customFormat="1" x14ac:dyDescent="0.3">
      <c r="I71" s="937"/>
      <c r="J71" s="295"/>
      <c r="K71" s="294"/>
      <c r="L71" s="294"/>
      <c r="M71" s="295"/>
      <c r="S71" s="976"/>
      <c r="T71" s="1011"/>
      <c r="U71" s="290"/>
      <c r="V71" s="290"/>
      <c r="W71" s="290"/>
      <c r="X71" s="294"/>
      <c r="AB71" s="946"/>
      <c r="AE71" s="541"/>
      <c r="AF71" s="296"/>
      <c r="AG71" s="542"/>
      <c r="AH71" s="296"/>
      <c r="AI71" s="610"/>
      <c r="AJ71" s="543"/>
      <c r="AP71" s="981"/>
      <c r="AU71" s="293"/>
      <c r="AX71" s="295"/>
      <c r="BC71" s="295"/>
      <c r="BD71" s="525"/>
      <c r="BE71" s="976"/>
      <c r="BF71" s="293"/>
      <c r="BG71" s="293"/>
      <c r="BH71" s="293"/>
      <c r="BI71" s="293"/>
      <c r="BJ71" s="293"/>
      <c r="BK71" s="293"/>
      <c r="BL71" s="294"/>
      <c r="BM71" s="293"/>
      <c r="BS71" s="294"/>
      <c r="BT71" s="294"/>
      <c r="BU71" s="294"/>
      <c r="BV71" s="295"/>
      <c r="BW71" s="295"/>
      <c r="BX71" s="295"/>
      <c r="BY71" s="293"/>
      <c r="BZ71" s="294"/>
      <c r="CD71" s="295"/>
      <c r="CE71" s="295"/>
      <c r="CF71" s="293"/>
      <c r="CG71" s="293"/>
      <c r="CH71" s="293"/>
      <c r="CI71" s="293"/>
      <c r="CJ71" s="293"/>
      <c r="CL71" s="295"/>
      <c r="CM71" s="294"/>
      <c r="CN71" s="294"/>
      <c r="CO71" s="294"/>
      <c r="CP71" s="294"/>
      <c r="CZ71" s="295"/>
      <c r="DF71" s="293"/>
      <c r="DG71" s="293"/>
      <c r="DH71" s="293"/>
      <c r="DJ71" s="295"/>
      <c r="EC71" s="454"/>
      <c r="ED71" s="454"/>
      <c r="EH71" s="439"/>
      <c r="EI71" s="439"/>
      <c r="EJ71" s="439"/>
      <c r="EK71" s="962"/>
      <c r="EL71" s="987"/>
      <c r="EM71" s="987"/>
      <c r="EN71" s="991"/>
      <c r="EO71" s="297"/>
      <c r="EP71" s="296"/>
      <c r="ER71" s="297"/>
      <c r="ES71" s="522"/>
      <c r="ET71" s="527"/>
      <c r="EU71" s="527"/>
      <c r="EV71" s="527"/>
      <c r="EW71" s="967"/>
      <c r="EX71" s="949"/>
      <c r="EY71" s="522"/>
      <c r="EZ71" s="522"/>
      <c r="FA71" s="522"/>
      <c r="FB71" s="522"/>
      <c r="FC71" s="527"/>
      <c r="FD71" s="527"/>
      <c r="FE71" s="527"/>
      <c r="FF71" s="522"/>
      <c r="FG71" s="522"/>
      <c r="FH71" s="522"/>
      <c r="FI71" s="522"/>
      <c r="FJ71" s="296"/>
      <c r="FK71" s="522"/>
      <c r="FL71" s="993"/>
      <c r="FM71" s="994"/>
      <c r="FN71" s="993"/>
      <c r="FO71" s="993"/>
      <c r="FP71" s="1023"/>
      <c r="FQ71" s="572"/>
      <c r="FR71" s="572"/>
    </row>
    <row r="72" spans="9:174" s="292" customFormat="1" x14ac:dyDescent="0.3">
      <c r="I72" s="937"/>
      <c r="J72" s="295"/>
      <c r="K72" s="294"/>
      <c r="L72" s="294"/>
      <c r="M72" s="295"/>
      <c r="S72" s="976"/>
      <c r="T72" s="1011"/>
      <c r="U72" s="290"/>
      <c r="V72" s="290"/>
      <c r="W72" s="290"/>
      <c r="X72" s="294"/>
      <c r="AB72" s="946"/>
      <c r="AE72" s="541"/>
      <c r="AF72" s="296"/>
      <c r="AG72" s="542"/>
      <c r="AH72" s="296"/>
      <c r="AI72" s="610"/>
      <c r="AJ72" s="543"/>
      <c r="AP72" s="981"/>
      <c r="AU72" s="293"/>
      <c r="AX72" s="295"/>
      <c r="BC72" s="295"/>
      <c r="BD72" s="525"/>
      <c r="BE72" s="976"/>
      <c r="BF72" s="293"/>
      <c r="BG72" s="293"/>
      <c r="BH72" s="293"/>
      <c r="BI72" s="293"/>
      <c r="BJ72" s="293"/>
      <c r="BK72" s="293"/>
      <c r="BL72" s="294"/>
      <c r="BM72" s="293"/>
      <c r="BS72" s="294"/>
      <c r="BT72" s="294"/>
      <c r="BU72" s="294"/>
      <c r="BV72" s="295"/>
      <c r="BW72" s="295"/>
      <c r="BX72" s="295"/>
      <c r="BY72" s="293"/>
      <c r="BZ72" s="294"/>
      <c r="CD72" s="295"/>
      <c r="CE72" s="295"/>
      <c r="CF72" s="293"/>
      <c r="CG72" s="293"/>
      <c r="CH72" s="293"/>
      <c r="CI72" s="293"/>
      <c r="CJ72" s="293"/>
      <c r="CL72" s="295"/>
      <c r="CM72" s="294"/>
      <c r="CN72" s="294"/>
      <c r="CO72" s="294"/>
      <c r="CP72" s="294"/>
      <c r="CZ72" s="295"/>
      <c r="DF72" s="293"/>
      <c r="DG72" s="293"/>
      <c r="DH72" s="293"/>
      <c r="DJ72" s="295"/>
      <c r="EC72" s="454"/>
      <c r="ED72" s="454"/>
      <c r="EH72" s="439"/>
      <c r="EI72" s="439"/>
      <c r="EJ72" s="439"/>
      <c r="EK72" s="962"/>
      <c r="EL72" s="987"/>
      <c r="EM72" s="987"/>
      <c r="EN72" s="991"/>
      <c r="EO72" s="297"/>
      <c r="EP72" s="296"/>
      <c r="ER72" s="297"/>
      <c r="ES72" s="522"/>
      <c r="ET72" s="527"/>
      <c r="EU72" s="527"/>
      <c r="EV72" s="527"/>
      <c r="EW72" s="967"/>
      <c r="EX72" s="949"/>
      <c r="EY72" s="522"/>
      <c r="EZ72" s="522"/>
      <c r="FA72" s="522"/>
      <c r="FB72" s="522"/>
      <c r="FC72" s="527"/>
      <c r="FD72" s="527"/>
      <c r="FE72" s="527"/>
      <c r="FF72" s="522"/>
      <c r="FG72" s="522"/>
      <c r="FH72" s="522"/>
      <c r="FI72" s="522"/>
      <c r="FJ72" s="296"/>
      <c r="FK72" s="522"/>
      <c r="FL72" s="993"/>
      <c r="FM72" s="994"/>
      <c r="FN72" s="993"/>
      <c r="FO72" s="993"/>
      <c r="FP72" s="1023"/>
      <c r="FQ72" s="572"/>
      <c r="FR72" s="572"/>
    </row>
    <row r="73" spans="9:174" s="292" customFormat="1" x14ac:dyDescent="0.3">
      <c r="I73" s="937"/>
      <c r="J73" s="295"/>
      <c r="K73" s="294"/>
      <c r="L73" s="294"/>
      <c r="M73" s="295"/>
      <c r="S73" s="976"/>
      <c r="T73" s="1011"/>
      <c r="U73" s="290"/>
      <c r="V73" s="290"/>
      <c r="W73" s="290"/>
      <c r="X73" s="294"/>
      <c r="AB73" s="946"/>
      <c r="AE73" s="541"/>
      <c r="AF73" s="296"/>
      <c r="AG73" s="542"/>
      <c r="AH73" s="296"/>
      <c r="AI73" s="610"/>
      <c r="AJ73" s="543"/>
      <c r="AP73" s="981"/>
      <c r="AU73" s="293"/>
      <c r="AX73" s="295"/>
      <c r="BC73" s="295"/>
      <c r="BD73" s="525"/>
      <c r="BE73" s="976"/>
      <c r="BF73" s="293"/>
      <c r="BG73" s="293"/>
      <c r="BH73" s="293"/>
      <c r="BI73" s="293"/>
      <c r="BJ73" s="293"/>
      <c r="BK73" s="293"/>
      <c r="BL73" s="294"/>
      <c r="BM73" s="293"/>
      <c r="BS73" s="294"/>
      <c r="BT73" s="294"/>
      <c r="BU73" s="294"/>
      <c r="BV73" s="295"/>
      <c r="BW73" s="295"/>
      <c r="BX73" s="295"/>
      <c r="BY73" s="293"/>
      <c r="BZ73" s="294"/>
      <c r="CD73" s="295"/>
      <c r="CE73" s="295"/>
      <c r="CF73" s="293"/>
      <c r="CG73" s="293"/>
      <c r="CH73" s="293"/>
      <c r="CI73" s="293"/>
      <c r="CJ73" s="293"/>
      <c r="CL73" s="295"/>
      <c r="CM73" s="294"/>
      <c r="CN73" s="294"/>
      <c r="CO73" s="294"/>
      <c r="CP73" s="294"/>
      <c r="CZ73" s="295"/>
      <c r="DF73" s="293"/>
      <c r="DG73" s="293"/>
      <c r="DH73" s="293"/>
      <c r="DJ73" s="295"/>
      <c r="EC73" s="454"/>
      <c r="ED73" s="454"/>
      <c r="EH73" s="439"/>
      <c r="EI73" s="439"/>
      <c r="EJ73" s="439"/>
      <c r="EK73" s="962"/>
      <c r="EL73" s="987"/>
      <c r="EM73" s="987"/>
      <c r="EN73" s="991"/>
      <c r="EO73" s="297"/>
      <c r="EP73" s="296"/>
      <c r="ER73" s="297"/>
      <c r="ES73" s="522"/>
      <c r="ET73" s="527"/>
      <c r="EU73" s="527"/>
      <c r="EV73" s="527"/>
      <c r="EW73" s="967"/>
      <c r="EX73" s="949"/>
      <c r="EY73" s="522"/>
      <c r="EZ73" s="522"/>
      <c r="FA73" s="522"/>
      <c r="FB73" s="522"/>
      <c r="FC73" s="527"/>
      <c r="FD73" s="527"/>
      <c r="FE73" s="527"/>
      <c r="FF73" s="522"/>
      <c r="FG73" s="522"/>
      <c r="FH73" s="522"/>
      <c r="FI73" s="522"/>
      <c r="FJ73" s="296"/>
      <c r="FK73" s="522"/>
      <c r="FL73" s="993"/>
      <c r="FM73" s="994"/>
      <c r="FN73" s="993"/>
      <c r="FO73" s="993"/>
      <c r="FP73" s="1023"/>
      <c r="FQ73" s="572"/>
      <c r="FR73" s="572"/>
    </row>
    <row r="74" spans="9:174" s="292" customFormat="1" x14ac:dyDescent="0.3">
      <c r="I74" s="937"/>
      <c r="J74" s="295"/>
      <c r="K74" s="294"/>
      <c r="L74" s="294"/>
      <c r="M74" s="295"/>
      <c r="S74" s="976"/>
      <c r="T74" s="1011"/>
      <c r="U74" s="290"/>
      <c r="V74" s="290"/>
      <c r="W74" s="290"/>
      <c r="X74" s="294"/>
      <c r="AB74" s="946"/>
      <c r="AE74" s="541"/>
      <c r="AF74" s="296"/>
      <c r="AG74" s="542"/>
      <c r="AH74" s="296"/>
      <c r="AI74" s="610"/>
      <c r="AJ74" s="543"/>
      <c r="AP74" s="981"/>
      <c r="AU74" s="293"/>
      <c r="AX74" s="295"/>
      <c r="BC74" s="295"/>
      <c r="BD74" s="525"/>
      <c r="BE74" s="976"/>
      <c r="BF74" s="293"/>
      <c r="BG74" s="293"/>
      <c r="BH74" s="293"/>
      <c r="BI74" s="293"/>
      <c r="BJ74" s="293"/>
      <c r="BK74" s="293"/>
      <c r="BL74" s="294"/>
      <c r="BM74" s="293"/>
      <c r="BS74" s="294"/>
      <c r="BT74" s="294"/>
      <c r="BU74" s="294"/>
      <c r="BV74" s="295"/>
      <c r="BW74" s="295"/>
      <c r="BX74" s="295"/>
      <c r="BY74" s="293"/>
      <c r="BZ74" s="294"/>
      <c r="CD74" s="295"/>
      <c r="CE74" s="295"/>
      <c r="CF74" s="293"/>
      <c r="CG74" s="293"/>
      <c r="CH74" s="293"/>
      <c r="CI74" s="293"/>
      <c r="CJ74" s="293"/>
      <c r="CL74" s="295"/>
      <c r="CM74" s="294"/>
      <c r="CN74" s="294"/>
      <c r="CO74" s="294"/>
      <c r="CP74" s="294"/>
      <c r="CZ74" s="295"/>
      <c r="DF74" s="293"/>
      <c r="DG74" s="293"/>
      <c r="DH74" s="293"/>
      <c r="DJ74" s="295"/>
      <c r="EC74" s="454"/>
      <c r="ED74" s="454"/>
      <c r="EH74" s="439"/>
      <c r="EI74" s="439"/>
      <c r="EJ74" s="439"/>
      <c r="EK74" s="962"/>
      <c r="EL74" s="987"/>
      <c r="EM74" s="987"/>
      <c r="EN74" s="991"/>
      <c r="EO74" s="297"/>
      <c r="EP74" s="296"/>
      <c r="ER74" s="297"/>
      <c r="ES74" s="522"/>
      <c r="ET74" s="527"/>
      <c r="EU74" s="527"/>
      <c r="EV74" s="527"/>
      <c r="EW74" s="967"/>
      <c r="EX74" s="949"/>
      <c r="EY74" s="522"/>
      <c r="EZ74" s="522"/>
      <c r="FA74" s="522"/>
      <c r="FB74" s="522"/>
      <c r="FC74" s="527"/>
      <c r="FD74" s="527"/>
      <c r="FE74" s="527"/>
      <c r="FF74" s="522"/>
      <c r="FG74" s="522"/>
      <c r="FH74" s="522"/>
      <c r="FI74" s="522"/>
      <c r="FJ74" s="296"/>
      <c r="FK74" s="522"/>
      <c r="FL74" s="993"/>
      <c r="FM74" s="994"/>
      <c r="FN74" s="993"/>
      <c r="FO74" s="993"/>
      <c r="FP74" s="1023"/>
      <c r="FQ74" s="572"/>
      <c r="FR74" s="572"/>
    </row>
    <row r="75" spans="9:174" s="292" customFormat="1" x14ac:dyDescent="0.3">
      <c r="I75" s="937"/>
      <c r="J75" s="295"/>
      <c r="K75" s="294"/>
      <c r="L75" s="294"/>
      <c r="M75" s="295"/>
      <c r="S75" s="976"/>
      <c r="T75" s="1011"/>
      <c r="U75" s="290"/>
      <c r="V75" s="290"/>
      <c r="W75" s="290"/>
      <c r="X75" s="294"/>
      <c r="AB75" s="946"/>
      <c r="AE75" s="541"/>
      <c r="AF75" s="296"/>
      <c r="AG75" s="542"/>
      <c r="AH75" s="296"/>
      <c r="AI75" s="610"/>
      <c r="AJ75" s="543"/>
      <c r="AP75" s="981"/>
      <c r="AU75" s="293"/>
      <c r="AX75" s="295"/>
      <c r="BC75" s="295"/>
      <c r="BD75" s="525"/>
      <c r="BE75" s="976"/>
      <c r="BF75" s="293"/>
      <c r="BG75" s="293"/>
      <c r="BH75" s="293"/>
      <c r="BI75" s="293"/>
      <c r="BJ75" s="293"/>
      <c r="BK75" s="293"/>
      <c r="BL75" s="294"/>
      <c r="BM75" s="293"/>
      <c r="BS75" s="294"/>
      <c r="BT75" s="294"/>
      <c r="BU75" s="294"/>
      <c r="BV75" s="295"/>
      <c r="BW75" s="295"/>
      <c r="BX75" s="295"/>
      <c r="BY75" s="293"/>
      <c r="BZ75" s="294"/>
      <c r="CD75" s="295"/>
      <c r="CE75" s="295"/>
      <c r="CF75" s="293"/>
      <c r="CG75" s="293"/>
      <c r="CH75" s="293"/>
      <c r="CI75" s="293"/>
      <c r="CJ75" s="293"/>
      <c r="CL75" s="295"/>
      <c r="CM75" s="294"/>
      <c r="CN75" s="294"/>
      <c r="CO75" s="294"/>
      <c r="CP75" s="294"/>
      <c r="CZ75" s="295"/>
      <c r="DF75" s="293"/>
      <c r="DG75" s="293"/>
      <c r="DH75" s="293"/>
      <c r="DJ75" s="295"/>
      <c r="EC75" s="454"/>
      <c r="ED75" s="454"/>
      <c r="EH75" s="439"/>
      <c r="EI75" s="439"/>
      <c r="EJ75" s="439"/>
      <c r="EK75" s="962"/>
      <c r="EL75" s="987"/>
      <c r="EM75" s="987"/>
      <c r="EN75" s="991"/>
      <c r="EO75" s="297"/>
      <c r="EP75" s="296"/>
      <c r="ER75" s="297"/>
      <c r="ES75" s="522"/>
      <c r="ET75" s="527"/>
      <c r="EU75" s="527"/>
      <c r="EV75" s="527"/>
      <c r="EW75" s="967"/>
      <c r="EX75" s="949"/>
      <c r="EY75" s="522"/>
      <c r="EZ75" s="522"/>
      <c r="FA75" s="522"/>
      <c r="FB75" s="522"/>
      <c r="FC75" s="527"/>
      <c r="FD75" s="527"/>
      <c r="FE75" s="527"/>
      <c r="FF75" s="522"/>
      <c r="FG75" s="522"/>
      <c r="FH75" s="522"/>
      <c r="FI75" s="522"/>
      <c r="FJ75" s="296"/>
      <c r="FK75" s="522"/>
      <c r="FL75" s="993"/>
      <c r="FM75" s="994"/>
      <c r="FN75" s="993"/>
      <c r="FO75" s="993"/>
      <c r="FP75" s="1023"/>
      <c r="FQ75" s="572"/>
      <c r="FR75" s="572"/>
    </row>
    <row r="76" spans="9:174" s="292" customFormat="1" x14ac:dyDescent="0.3">
      <c r="I76" s="937"/>
      <c r="J76" s="295"/>
      <c r="K76" s="294"/>
      <c r="L76" s="294"/>
      <c r="M76" s="295"/>
      <c r="S76" s="976"/>
      <c r="T76" s="1011"/>
      <c r="U76" s="290"/>
      <c r="V76" s="290"/>
      <c r="W76" s="290"/>
      <c r="X76" s="294"/>
      <c r="AB76" s="946"/>
      <c r="AE76" s="541"/>
      <c r="AF76" s="296"/>
      <c r="AG76" s="542"/>
      <c r="AH76" s="296"/>
      <c r="AI76" s="610"/>
      <c r="AJ76" s="543"/>
      <c r="AP76" s="981"/>
      <c r="AU76" s="293"/>
      <c r="AX76" s="295"/>
      <c r="BC76" s="295"/>
      <c r="BD76" s="525"/>
      <c r="BE76" s="976"/>
      <c r="BF76" s="293"/>
      <c r="BG76" s="293"/>
      <c r="BH76" s="293"/>
      <c r="BI76" s="293"/>
      <c r="BJ76" s="293"/>
      <c r="BK76" s="293"/>
      <c r="BL76" s="294"/>
      <c r="BM76" s="293"/>
      <c r="BS76" s="294"/>
      <c r="BT76" s="294"/>
      <c r="BU76" s="294"/>
      <c r="BV76" s="295"/>
      <c r="BW76" s="295"/>
      <c r="BX76" s="295"/>
      <c r="BY76" s="293"/>
      <c r="BZ76" s="294"/>
      <c r="CD76" s="295"/>
      <c r="CE76" s="295"/>
      <c r="CF76" s="293"/>
      <c r="CG76" s="293"/>
      <c r="CH76" s="293"/>
      <c r="CI76" s="293"/>
      <c r="CJ76" s="293"/>
      <c r="CL76" s="295"/>
      <c r="CM76" s="294"/>
      <c r="CN76" s="294"/>
      <c r="CO76" s="294"/>
      <c r="CP76" s="294"/>
      <c r="CZ76" s="295"/>
      <c r="DF76" s="293"/>
      <c r="DG76" s="293"/>
      <c r="DH76" s="293"/>
      <c r="DJ76" s="295"/>
      <c r="EC76" s="454"/>
      <c r="ED76" s="454"/>
      <c r="EH76" s="439"/>
      <c r="EI76" s="439"/>
      <c r="EJ76" s="439"/>
      <c r="EK76" s="962"/>
      <c r="EL76" s="987"/>
      <c r="EM76" s="987"/>
      <c r="EN76" s="991"/>
      <c r="EO76" s="297"/>
      <c r="EP76" s="296"/>
      <c r="ER76" s="297"/>
      <c r="ES76" s="522"/>
      <c r="ET76" s="527"/>
      <c r="EU76" s="527"/>
      <c r="EV76" s="527"/>
      <c r="EW76" s="967"/>
      <c r="EX76" s="949"/>
      <c r="EY76" s="522"/>
      <c r="EZ76" s="522"/>
      <c r="FA76" s="522"/>
      <c r="FB76" s="522"/>
      <c r="FC76" s="527"/>
      <c r="FD76" s="527"/>
      <c r="FE76" s="527"/>
      <c r="FF76" s="522"/>
      <c r="FG76" s="522"/>
      <c r="FH76" s="522"/>
      <c r="FI76" s="522"/>
      <c r="FJ76" s="296"/>
      <c r="FK76" s="522"/>
      <c r="FL76" s="993"/>
      <c r="FM76" s="994"/>
      <c r="FN76" s="993"/>
      <c r="FO76" s="993"/>
      <c r="FP76" s="1023"/>
      <c r="FQ76" s="572"/>
      <c r="FR76" s="572"/>
    </row>
    <row r="77" spans="9:174" s="292" customFormat="1" x14ac:dyDescent="0.3">
      <c r="I77" s="937"/>
      <c r="J77" s="295"/>
      <c r="K77" s="294"/>
      <c r="L77" s="294"/>
      <c r="M77" s="295"/>
      <c r="S77" s="976"/>
      <c r="T77" s="1011"/>
      <c r="U77" s="290"/>
      <c r="V77" s="290"/>
      <c r="W77" s="290"/>
      <c r="X77" s="294"/>
      <c r="AB77" s="946"/>
      <c r="AE77" s="541"/>
      <c r="AF77" s="296"/>
      <c r="AG77" s="542"/>
      <c r="AH77" s="296"/>
      <c r="AI77" s="610"/>
      <c r="AJ77" s="543"/>
      <c r="AP77" s="981"/>
      <c r="AU77" s="293"/>
      <c r="AX77" s="295"/>
      <c r="BC77" s="295"/>
      <c r="BD77" s="525"/>
      <c r="BE77" s="976"/>
      <c r="BF77" s="293"/>
      <c r="BG77" s="293"/>
      <c r="BH77" s="293"/>
      <c r="BI77" s="293"/>
      <c r="BJ77" s="293"/>
      <c r="BK77" s="293"/>
      <c r="BL77" s="294"/>
      <c r="BM77" s="293"/>
      <c r="BS77" s="294"/>
      <c r="BT77" s="294"/>
      <c r="BU77" s="294"/>
      <c r="BV77" s="295"/>
      <c r="BW77" s="295"/>
      <c r="BX77" s="295"/>
      <c r="BY77" s="293"/>
      <c r="BZ77" s="294"/>
      <c r="CD77" s="295"/>
      <c r="CE77" s="295"/>
      <c r="CF77" s="293"/>
      <c r="CG77" s="293"/>
      <c r="CH77" s="293"/>
      <c r="CI77" s="293"/>
      <c r="CJ77" s="293"/>
      <c r="CL77" s="295"/>
      <c r="CM77" s="294"/>
      <c r="CN77" s="294"/>
      <c r="CO77" s="294"/>
      <c r="CP77" s="294"/>
      <c r="CZ77" s="295"/>
      <c r="DF77" s="293"/>
      <c r="DG77" s="293"/>
      <c r="DH77" s="293"/>
      <c r="DJ77" s="295"/>
      <c r="EC77" s="454"/>
      <c r="ED77" s="454"/>
      <c r="EH77" s="439"/>
      <c r="EI77" s="439"/>
      <c r="EJ77" s="439"/>
      <c r="EK77" s="962"/>
      <c r="EL77" s="987"/>
      <c r="EM77" s="987"/>
      <c r="EN77" s="991"/>
      <c r="EO77" s="297"/>
      <c r="EP77" s="296"/>
      <c r="ER77" s="297"/>
      <c r="ES77" s="522"/>
      <c r="ET77" s="527"/>
      <c r="EU77" s="527"/>
      <c r="EV77" s="527"/>
      <c r="EW77" s="967"/>
      <c r="EX77" s="949"/>
      <c r="EY77" s="522"/>
      <c r="EZ77" s="522"/>
      <c r="FA77" s="522"/>
      <c r="FB77" s="522"/>
      <c r="FC77" s="527"/>
      <c r="FD77" s="527"/>
      <c r="FE77" s="527"/>
      <c r="FF77" s="522"/>
      <c r="FG77" s="522"/>
      <c r="FH77" s="522"/>
      <c r="FI77" s="522"/>
      <c r="FJ77" s="296"/>
      <c r="FK77" s="522"/>
      <c r="FL77" s="993"/>
      <c r="FM77" s="994"/>
      <c r="FN77" s="993"/>
      <c r="FO77" s="993"/>
      <c r="FP77" s="1023"/>
      <c r="FQ77" s="572"/>
      <c r="FR77" s="572"/>
    </row>
    <row r="78" spans="9:174" s="292" customFormat="1" x14ac:dyDescent="0.3">
      <c r="I78" s="937"/>
      <c r="J78" s="295"/>
      <c r="K78" s="294"/>
      <c r="L78" s="294"/>
      <c r="M78" s="295"/>
      <c r="S78" s="976"/>
      <c r="T78" s="1011"/>
      <c r="U78" s="290"/>
      <c r="V78" s="290"/>
      <c r="W78" s="290"/>
      <c r="X78" s="294"/>
      <c r="AB78" s="946"/>
      <c r="AE78" s="541"/>
      <c r="AF78" s="296"/>
      <c r="AG78" s="542"/>
      <c r="AH78" s="296"/>
      <c r="AI78" s="610"/>
      <c r="AJ78" s="543"/>
      <c r="AP78" s="981"/>
      <c r="AU78" s="293"/>
      <c r="AX78" s="295"/>
      <c r="BC78" s="295"/>
      <c r="BD78" s="525"/>
      <c r="BE78" s="976"/>
      <c r="BF78" s="293"/>
      <c r="BG78" s="293"/>
      <c r="BH78" s="293"/>
      <c r="BI78" s="293"/>
      <c r="BJ78" s="293"/>
      <c r="BK78" s="293"/>
      <c r="BL78" s="294"/>
      <c r="BM78" s="293"/>
      <c r="BS78" s="294"/>
      <c r="BT78" s="294"/>
      <c r="BU78" s="294"/>
      <c r="BV78" s="295"/>
      <c r="BW78" s="295"/>
      <c r="BX78" s="295"/>
      <c r="BY78" s="293"/>
      <c r="BZ78" s="294"/>
      <c r="CD78" s="295"/>
      <c r="CE78" s="295"/>
      <c r="CF78" s="293"/>
      <c r="CG78" s="293"/>
      <c r="CH78" s="293"/>
      <c r="CI78" s="293"/>
      <c r="CJ78" s="293"/>
      <c r="CL78" s="295"/>
      <c r="CM78" s="294"/>
      <c r="CN78" s="294"/>
      <c r="CO78" s="294"/>
      <c r="CP78" s="294"/>
      <c r="CZ78" s="295"/>
      <c r="DF78" s="293"/>
      <c r="DG78" s="293"/>
      <c r="DH78" s="293"/>
      <c r="DJ78" s="295"/>
      <c r="EC78" s="454"/>
      <c r="ED78" s="454"/>
      <c r="EH78" s="439"/>
      <c r="EI78" s="439"/>
      <c r="EJ78" s="439"/>
      <c r="EK78" s="962"/>
      <c r="EL78" s="987"/>
      <c r="EM78" s="987"/>
      <c r="EN78" s="991"/>
      <c r="EO78" s="297"/>
      <c r="EP78" s="296"/>
      <c r="ER78" s="297"/>
      <c r="ES78" s="522"/>
      <c r="ET78" s="527"/>
      <c r="EU78" s="527"/>
      <c r="EV78" s="527"/>
      <c r="EW78" s="967"/>
      <c r="EX78" s="949"/>
      <c r="EY78" s="522"/>
      <c r="EZ78" s="522"/>
      <c r="FA78" s="522"/>
      <c r="FB78" s="522"/>
      <c r="FC78" s="527"/>
      <c r="FD78" s="527"/>
      <c r="FE78" s="527"/>
      <c r="FF78" s="522"/>
      <c r="FG78" s="522"/>
      <c r="FH78" s="522"/>
      <c r="FI78" s="522"/>
      <c r="FJ78" s="296"/>
      <c r="FK78" s="522"/>
      <c r="FL78" s="993"/>
      <c r="FM78" s="994"/>
      <c r="FN78" s="993"/>
      <c r="FO78" s="993"/>
      <c r="FP78" s="1023"/>
      <c r="FQ78" s="572"/>
      <c r="FR78" s="572"/>
    </row>
    <row r="79" spans="9:174" s="292" customFormat="1" x14ac:dyDescent="0.3">
      <c r="I79" s="937"/>
      <c r="J79" s="295"/>
      <c r="K79" s="294"/>
      <c r="L79" s="294"/>
      <c r="M79" s="295"/>
      <c r="S79" s="976"/>
      <c r="T79" s="1011"/>
      <c r="U79" s="290"/>
      <c r="V79" s="290"/>
      <c r="W79" s="290"/>
      <c r="X79" s="294"/>
      <c r="AB79" s="946"/>
      <c r="AE79" s="541"/>
      <c r="AF79" s="296"/>
      <c r="AG79" s="542"/>
      <c r="AH79" s="296"/>
      <c r="AI79" s="610"/>
      <c r="AJ79" s="543"/>
      <c r="AP79" s="981"/>
      <c r="AU79" s="293"/>
      <c r="AX79" s="295"/>
      <c r="BC79" s="295"/>
      <c r="BD79" s="525"/>
      <c r="BE79" s="976"/>
      <c r="BF79" s="293"/>
      <c r="BG79" s="293"/>
      <c r="BH79" s="293"/>
      <c r="BI79" s="293"/>
      <c r="BJ79" s="293"/>
      <c r="BK79" s="293"/>
      <c r="BL79" s="294"/>
      <c r="BM79" s="293"/>
      <c r="BS79" s="294"/>
      <c r="BT79" s="294"/>
      <c r="BU79" s="294"/>
      <c r="BV79" s="295"/>
      <c r="BW79" s="295"/>
      <c r="BX79" s="295"/>
      <c r="BY79" s="293"/>
      <c r="BZ79" s="294"/>
      <c r="CD79" s="295"/>
      <c r="CE79" s="295"/>
      <c r="CF79" s="293"/>
      <c r="CG79" s="293"/>
      <c r="CH79" s="293"/>
      <c r="CI79" s="293"/>
      <c r="CJ79" s="293"/>
      <c r="CL79" s="295"/>
      <c r="CM79" s="294"/>
      <c r="CN79" s="294"/>
      <c r="CO79" s="294"/>
      <c r="CP79" s="294"/>
      <c r="CZ79" s="295"/>
      <c r="DF79" s="293"/>
      <c r="DG79" s="293"/>
      <c r="DH79" s="293"/>
      <c r="DJ79" s="295"/>
      <c r="EC79" s="454"/>
      <c r="ED79" s="454"/>
      <c r="EH79" s="439"/>
      <c r="EI79" s="439"/>
      <c r="EJ79" s="439"/>
      <c r="EK79" s="962"/>
      <c r="EL79" s="987"/>
      <c r="EM79" s="987"/>
      <c r="EN79" s="991"/>
      <c r="EO79" s="297"/>
      <c r="EP79" s="296"/>
      <c r="ER79" s="297"/>
      <c r="ES79" s="522"/>
      <c r="ET79" s="527"/>
      <c r="EU79" s="527"/>
      <c r="EV79" s="527"/>
      <c r="EW79" s="967"/>
      <c r="EX79" s="949"/>
      <c r="EY79" s="522"/>
      <c r="EZ79" s="522"/>
      <c r="FA79" s="522"/>
      <c r="FB79" s="522"/>
      <c r="FC79" s="527"/>
      <c r="FD79" s="527"/>
      <c r="FE79" s="527"/>
      <c r="FF79" s="522"/>
      <c r="FG79" s="522"/>
      <c r="FH79" s="522"/>
      <c r="FI79" s="522"/>
      <c r="FJ79" s="296"/>
      <c r="FK79" s="522"/>
      <c r="FL79" s="993"/>
      <c r="FM79" s="994"/>
      <c r="FN79" s="993"/>
      <c r="FO79" s="993"/>
      <c r="FP79" s="1023"/>
      <c r="FQ79" s="572"/>
      <c r="FR79" s="572"/>
    </row>
    <row r="80" spans="9:174" s="292" customFormat="1" x14ac:dyDescent="0.3">
      <c r="I80" s="937"/>
      <c r="J80" s="295"/>
      <c r="K80" s="294"/>
      <c r="L80" s="294"/>
      <c r="M80" s="295"/>
      <c r="S80" s="976"/>
      <c r="T80" s="1011"/>
      <c r="U80" s="290"/>
      <c r="V80" s="290"/>
      <c r="W80" s="290"/>
      <c r="X80" s="294"/>
      <c r="AB80" s="946"/>
      <c r="AE80" s="541"/>
      <c r="AF80" s="296"/>
      <c r="AG80" s="542"/>
      <c r="AH80" s="296"/>
      <c r="AI80" s="610"/>
      <c r="AJ80" s="543"/>
      <c r="AP80" s="981"/>
      <c r="AU80" s="293"/>
      <c r="AX80" s="295"/>
      <c r="BC80" s="295"/>
      <c r="BD80" s="525"/>
      <c r="BE80" s="976"/>
      <c r="BF80" s="293"/>
      <c r="BG80" s="293"/>
      <c r="BH80" s="293"/>
      <c r="BI80" s="293"/>
      <c r="BJ80" s="293"/>
      <c r="BK80" s="293"/>
      <c r="BL80" s="294"/>
      <c r="BM80" s="293"/>
      <c r="BS80" s="294"/>
      <c r="BT80" s="294"/>
      <c r="BU80" s="294"/>
      <c r="BV80" s="295"/>
      <c r="BW80" s="295"/>
      <c r="BX80" s="295"/>
      <c r="BY80" s="293"/>
      <c r="BZ80" s="294"/>
      <c r="CD80" s="295"/>
      <c r="CE80" s="295"/>
      <c r="CF80" s="293"/>
      <c r="CG80" s="293"/>
      <c r="CH80" s="293"/>
      <c r="CI80" s="293"/>
      <c r="CJ80" s="293"/>
      <c r="CL80" s="295"/>
      <c r="CM80" s="294"/>
      <c r="CN80" s="294"/>
      <c r="CO80" s="294"/>
      <c r="CP80" s="294"/>
      <c r="CZ80" s="295"/>
      <c r="DF80" s="293"/>
      <c r="DG80" s="293"/>
      <c r="DH80" s="293"/>
      <c r="DJ80" s="295"/>
      <c r="EC80" s="454"/>
      <c r="ED80" s="454"/>
      <c r="EH80" s="439"/>
      <c r="EI80" s="439"/>
      <c r="EJ80" s="439"/>
      <c r="EK80" s="962"/>
      <c r="EL80" s="987"/>
      <c r="EM80" s="987"/>
      <c r="EN80" s="991"/>
      <c r="EO80" s="297"/>
      <c r="EP80" s="296"/>
      <c r="ER80" s="297"/>
      <c r="ES80" s="522"/>
      <c r="ET80" s="527"/>
      <c r="EU80" s="527"/>
      <c r="EV80" s="527"/>
      <c r="EW80" s="967"/>
      <c r="EX80" s="949"/>
      <c r="EY80" s="522"/>
      <c r="EZ80" s="522"/>
      <c r="FA80" s="522"/>
      <c r="FB80" s="522"/>
      <c r="FC80" s="527"/>
      <c r="FD80" s="527"/>
      <c r="FE80" s="527"/>
      <c r="FF80" s="522"/>
      <c r="FG80" s="522"/>
      <c r="FH80" s="522"/>
      <c r="FI80" s="522"/>
      <c r="FJ80" s="296"/>
      <c r="FK80" s="522"/>
      <c r="FL80" s="993"/>
      <c r="FM80" s="994"/>
      <c r="FN80" s="993"/>
      <c r="FO80" s="993"/>
      <c r="FP80" s="1023"/>
      <c r="FQ80" s="572"/>
      <c r="FR80" s="572"/>
    </row>
    <row r="81" spans="9:174" s="292" customFormat="1" x14ac:dyDescent="0.3">
      <c r="I81" s="937"/>
      <c r="J81" s="295"/>
      <c r="K81" s="294"/>
      <c r="L81" s="294"/>
      <c r="M81" s="295"/>
      <c r="S81" s="976"/>
      <c r="T81" s="1011"/>
      <c r="U81" s="290"/>
      <c r="V81" s="290"/>
      <c r="W81" s="290"/>
      <c r="X81" s="294"/>
      <c r="AB81" s="946"/>
      <c r="AE81" s="541"/>
      <c r="AF81" s="296"/>
      <c r="AG81" s="542"/>
      <c r="AH81" s="296"/>
      <c r="AI81" s="610"/>
      <c r="AJ81" s="543"/>
      <c r="AP81" s="981"/>
      <c r="AU81" s="293"/>
      <c r="AX81" s="295"/>
      <c r="BC81" s="295"/>
      <c r="BD81" s="525"/>
      <c r="BE81" s="976"/>
      <c r="BF81" s="293"/>
      <c r="BG81" s="293"/>
      <c r="BH81" s="293"/>
      <c r="BI81" s="293"/>
      <c r="BJ81" s="293"/>
      <c r="BK81" s="293"/>
      <c r="BL81" s="294"/>
      <c r="BM81" s="293"/>
      <c r="BS81" s="294"/>
      <c r="BT81" s="294"/>
      <c r="BU81" s="294"/>
      <c r="BV81" s="295"/>
      <c r="BW81" s="295"/>
      <c r="BX81" s="295"/>
      <c r="BY81" s="293"/>
      <c r="BZ81" s="294"/>
      <c r="CD81" s="295"/>
      <c r="CE81" s="295"/>
      <c r="CF81" s="293"/>
      <c r="CG81" s="293"/>
      <c r="CH81" s="293"/>
      <c r="CI81" s="293"/>
      <c r="CJ81" s="293"/>
      <c r="CL81" s="295"/>
      <c r="CM81" s="294"/>
      <c r="CN81" s="294"/>
      <c r="CO81" s="294"/>
      <c r="CP81" s="294"/>
      <c r="CZ81" s="295"/>
      <c r="DF81" s="293"/>
      <c r="DG81" s="293"/>
      <c r="DH81" s="293"/>
      <c r="DJ81" s="295"/>
      <c r="EC81" s="454"/>
      <c r="ED81" s="454"/>
      <c r="EH81" s="439"/>
      <c r="EI81" s="439"/>
      <c r="EJ81" s="439"/>
      <c r="EK81" s="962"/>
      <c r="EL81" s="987"/>
      <c r="EM81" s="987"/>
      <c r="EN81" s="991"/>
      <c r="EO81" s="297"/>
      <c r="EP81" s="296"/>
      <c r="ER81" s="297"/>
      <c r="ES81" s="522"/>
      <c r="ET81" s="527"/>
      <c r="EU81" s="527"/>
      <c r="EV81" s="527"/>
      <c r="EW81" s="967"/>
      <c r="EX81" s="949"/>
      <c r="EY81" s="522"/>
      <c r="EZ81" s="522"/>
      <c r="FA81" s="522"/>
      <c r="FB81" s="522"/>
      <c r="FC81" s="527"/>
      <c r="FD81" s="527"/>
      <c r="FE81" s="527"/>
      <c r="FF81" s="522"/>
      <c r="FG81" s="522"/>
      <c r="FH81" s="522"/>
      <c r="FI81" s="522"/>
      <c r="FJ81" s="296"/>
      <c r="FK81" s="522"/>
      <c r="FL81" s="993"/>
      <c r="FM81" s="994"/>
      <c r="FN81" s="993"/>
      <c r="FO81" s="993"/>
      <c r="FP81" s="1023"/>
      <c r="FQ81" s="572"/>
      <c r="FR81" s="572"/>
    </row>
    <row r="82" spans="9:174" s="292" customFormat="1" x14ac:dyDescent="0.3">
      <c r="I82" s="937"/>
      <c r="J82" s="295"/>
      <c r="K82" s="294"/>
      <c r="L82" s="294"/>
      <c r="M82" s="295"/>
      <c r="S82" s="976"/>
      <c r="T82" s="1011"/>
      <c r="U82" s="290"/>
      <c r="V82" s="290"/>
      <c r="W82" s="290"/>
      <c r="X82" s="294"/>
      <c r="AB82" s="946"/>
      <c r="AE82" s="541"/>
      <c r="AF82" s="296"/>
      <c r="AG82" s="542"/>
      <c r="AH82" s="296"/>
      <c r="AI82" s="610"/>
      <c r="AJ82" s="543"/>
      <c r="AP82" s="981"/>
      <c r="AU82" s="293"/>
      <c r="AX82" s="295"/>
      <c r="BC82" s="295"/>
      <c r="BD82" s="525"/>
      <c r="BE82" s="976"/>
      <c r="BF82" s="293"/>
      <c r="BG82" s="293"/>
      <c r="BH82" s="293"/>
      <c r="BI82" s="293"/>
      <c r="BJ82" s="293"/>
      <c r="BK82" s="293"/>
      <c r="BL82" s="294"/>
      <c r="BM82" s="293"/>
      <c r="BS82" s="294"/>
      <c r="BT82" s="294"/>
      <c r="BU82" s="294"/>
      <c r="BV82" s="295"/>
      <c r="BW82" s="295"/>
      <c r="BX82" s="295"/>
      <c r="BY82" s="293"/>
      <c r="BZ82" s="294"/>
      <c r="CD82" s="295"/>
      <c r="CE82" s="295"/>
      <c r="CF82" s="293"/>
      <c r="CG82" s="293"/>
      <c r="CH82" s="293"/>
      <c r="CI82" s="293"/>
      <c r="CJ82" s="293"/>
      <c r="CL82" s="295"/>
      <c r="CM82" s="294"/>
      <c r="CN82" s="294"/>
      <c r="CO82" s="294"/>
      <c r="CP82" s="294"/>
      <c r="CZ82" s="295"/>
      <c r="DF82" s="293"/>
      <c r="DG82" s="293"/>
      <c r="DH82" s="293"/>
      <c r="DJ82" s="295"/>
      <c r="EC82" s="454"/>
      <c r="ED82" s="454"/>
      <c r="EH82" s="439"/>
      <c r="EI82" s="439"/>
      <c r="EJ82" s="439"/>
      <c r="EK82" s="962"/>
      <c r="EL82" s="987"/>
      <c r="EM82" s="987"/>
      <c r="EN82" s="991"/>
      <c r="EO82" s="297"/>
      <c r="EP82" s="296"/>
      <c r="ER82" s="297"/>
      <c r="ES82" s="522"/>
      <c r="ET82" s="527"/>
      <c r="EU82" s="527"/>
      <c r="EV82" s="527"/>
      <c r="EW82" s="967"/>
      <c r="EX82" s="949"/>
      <c r="EY82" s="522"/>
      <c r="EZ82" s="522"/>
      <c r="FA82" s="522"/>
      <c r="FB82" s="522"/>
      <c r="FC82" s="527"/>
      <c r="FD82" s="527"/>
      <c r="FE82" s="527"/>
      <c r="FF82" s="522"/>
      <c r="FG82" s="522"/>
      <c r="FH82" s="522"/>
      <c r="FI82" s="522"/>
      <c r="FJ82" s="296"/>
      <c r="FK82" s="522"/>
      <c r="FL82" s="993"/>
      <c r="FM82" s="994"/>
      <c r="FN82" s="993"/>
      <c r="FO82" s="993"/>
      <c r="FP82" s="1023"/>
      <c r="FQ82" s="572"/>
      <c r="FR82" s="572"/>
    </row>
    <row r="83" spans="9:174" s="292" customFormat="1" x14ac:dyDescent="0.3">
      <c r="I83" s="937"/>
      <c r="J83" s="295"/>
      <c r="K83" s="294"/>
      <c r="L83" s="294"/>
      <c r="M83" s="295"/>
      <c r="S83" s="976"/>
      <c r="T83" s="1011"/>
      <c r="U83" s="290"/>
      <c r="V83" s="290"/>
      <c r="W83" s="290"/>
      <c r="X83" s="294"/>
      <c r="AB83" s="946"/>
      <c r="AE83" s="541"/>
      <c r="AF83" s="296"/>
      <c r="AG83" s="542"/>
      <c r="AH83" s="296"/>
      <c r="AI83" s="610"/>
      <c r="AJ83" s="543"/>
      <c r="AP83" s="981"/>
      <c r="AU83" s="293"/>
      <c r="AX83" s="295"/>
      <c r="BC83" s="295"/>
      <c r="BD83" s="525"/>
      <c r="BE83" s="976"/>
      <c r="BF83" s="293"/>
      <c r="BG83" s="293"/>
      <c r="BH83" s="293"/>
      <c r="BI83" s="293"/>
      <c r="BJ83" s="293"/>
      <c r="BK83" s="293"/>
      <c r="BL83" s="294"/>
      <c r="BM83" s="293"/>
      <c r="BS83" s="294"/>
      <c r="BT83" s="294"/>
      <c r="BU83" s="294"/>
      <c r="BV83" s="295"/>
      <c r="BW83" s="295"/>
      <c r="BX83" s="295"/>
      <c r="BY83" s="293"/>
      <c r="BZ83" s="294"/>
      <c r="CD83" s="295"/>
      <c r="CE83" s="295"/>
      <c r="CF83" s="293"/>
      <c r="CG83" s="293"/>
      <c r="CH83" s="293"/>
      <c r="CI83" s="293"/>
      <c r="CJ83" s="293"/>
      <c r="CL83" s="295"/>
      <c r="CM83" s="294"/>
      <c r="CN83" s="294"/>
      <c r="CO83" s="294"/>
      <c r="CP83" s="294"/>
      <c r="CZ83" s="295"/>
      <c r="DF83" s="293"/>
      <c r="DG83" s="293"/>
      <c r="DH83" s="293"/>
      <c r="DJ83" s="295"/>
      <c r="EC83" s="454"/>
      <c r="ED83" s="454"/>
      <c r="EH83" s="439"/>
      <c r="EI83" s="439"/>
      <c r="EJ83" s="439"/>
      <c r="EK83" s="962"/>
      <c r="EL83" s="987"/>
      <c r="EM83" s="987"/>
      <c r="EN83" s="991"/>
      <c r="EO83" s="297"/>
      <c r="EP83" s="296"/>
      <c r="ER83" s="297"/>
      <c r="ES83" s="522"/>
      <c r="ET83" s="527"/>
      <c r="EU83" s="527"/>
      <c r="EV83" s="527"/>
      <c r="EW83" s="967"/>
      <c r="EX83" s="949"/>
      <c r="EY83" s="522"/>
      <c r="EZ83" s="522"/>
      <c r="FA83" s="522"/>
      <c r="FB83" s="522"/>
      <c r="FC83" s="527"/>
      <c r="FD83" s="527"/>
      <c r="FE83" s="527"/>
      <c r="FF83" s="522"/>
      <c r="FG83" s="522"/>
      <c r="FH83" s="522"/>
      <c r="FI83" s="522"/>
      <c r="FJ83" s="296"/>
      <c r="FK83" s="522"/>
      <c r="FL83" s="993"/>
      <c r="FM83" s="994"/>
      <c r="FN83" s="993"/>
      <c r="FO83" s="993"/>
      <c r="FP83" s="1023"/>
      <c r="FQ83" s="572"/>
      <c r="FR83" s="572"/>
    </row>
    <row r="84" spans="9:174" s="292" customFormat="1" x14ac:dyDescent="0.3">
      <c r="I84" s="937"/>
      <c r="J84" s="295"/>
      <c r="K84" s="294"/>
      <c r="L84" s="294"/>
      <c r="M84" s="295"/>
      <c r="S84" s="976"/>
      <c r="T84" s="1011"/>
      <c r="U84" s="290"/>
      <c r="V84" s="290"/>
      <c r="W84" s="290"/>
      <c r="X84" s="294"/>
      <c r="AB84" s="946"/>
      <c r="AE84" s="541"/>
      <c r="AF84" s="296"/>
      <c r="AG84" s="542"/>
      <c r="AH84" s="296"/>
      <c r="AI84" s="610"/>
      <c r="AJ84" s="543"/>
      <c r="AP84" s="981"/>
      <c r="AU84" s="293"/>
      <c r="AX84" s="295"/>
      <c r="BC84" s="295"/>
      <c r="BD84" s="525"/>
      <c r="BE84" s="976"/>
      <c r="BF84" s="293"/>
      <c r="BG84" s="293"/>
      <c r="BH84" s="293"/>
      <c r="BI84" s="293"/>
      <c r="BJ84" s="293"/>
      <c r="BK84" s="293"/>
      <c r="BL84" s="294"/>
      <c r="BM84" s="293"/>
      <c r="BS84" s="294"/>
      <c r="BT84" s="294"/>
      <c r="BU84" s="294"/>
      <c r="BV84" s="295"/>
      <c r="BW84" s="295"/>
      <c r="BX84" s="295"/>
      <c r="BY84" s="293"/>
      <c r="BZ84" s="294"/>
      <c r="CD84" s="295"/>
      <c r="CE84" s="295"/>
      <c r="CF84" s="293"/>
      <c r="CG84" s="293"/>
      <c r="CH84" s="293"/>
      <c r="CI84" s="293"/>
      <c r="CJ84" s="293"/>
      <c r="CL84" s="295"/>
      <c r="CM84" s="294"/>
      <c r="CN84" s="294"/>
      <c r="CO84" s="294"/>
      <c r="CP84" s="294"/>
      <c r="CZ84" s="295"/>
      <c r="DF84" s="293"/>
      <c r="DG84" s="293"/>
      <c r="DH84" s="293"/>
      <c r="DJ84" s="295"/>
      <c r="EC84" s="454"/>
      <c r="ED84" s="454"/>
      <c r="EH84" s="439"/>
      <c r="EI84" s="439"/>
      <c r="EJ84" s="439"/>
      <c r="EK84" s="962"/>
      <c r="EL84" s="987"/>
      <c r="EM84" s="987"/>
      <c r="EN84" s="991"/>
      <c r="EO84" s="297"/>
      <c r="EP84" s="296"/>
      <c r="ER84" s="297"/>
      <c r="ES84" s="522"/>
      <c r="ET84" s="527"/>
      <c r="EU84" s="527"/>
      <c r="EV84" s="527"/>
      <c r="EW84" s="967"/>
      <c r="EX84" s="949"/>
      <c r="EY84" s="522"/>
      <c r="EZ84" s="522"/>
      <c r="FA84" s="522"/>
      <c r="FB84" s="522"/>
      <c r="FC84" s="527"/>
      <c r="FD84" s="527"/>
      <c r="FE84" s="527"/>
      <c r="FF84" s="522"/>
      <c r="FG84" s="522"/>
      <c r="FH84" s="522"/>
      <c r="FI84" s="522"/>
      <c r="FJ84" s="296"/>
      <c r="FK84" s="522"/>
      <c r="FL84" s="993"/>
      <c r="FM84" s="994"/>
      <c r="FN84" s="993"/>
      <c r="FO84" s="993"/>
      <c r="FP84" s="1023"/>
      <c r="FQ84" s="572"/>
      <c r="FR84" s="572"/>
    </row>
    <row r="85" spans="9:174" s="292" customFormat="1" x14ac:dyDescent="0.3">
      <c r="I85" s="937"/>
      <c r="J85" s="295"/>
      <c r="K85" s="294"/>
      <c r="L85" s="294"/>
      <c r="M85" s="295"/>
      <c r="S85" s="976"/>
      <c r="T85" s="1011"/>
      <c r="U85" s="290"/>
      <c r="V85" s="290"/>
      <c r="W85" s="290"/>
      <c r="X85" s="294"/>
      <c r="AB85" s="946"/>
      <c r="AE85" s="541"/>
      <c r="AF85" s="296"/>
      <c r="AG85" s="542"/>
      <c r="AH85" s="296"/>
      <c r="AI85" s="610"/>
      <c r="AJ85" s="543"/>
      <c r="AP85" s="981"/>
      <c r="AU85" s="293"/>
      <c r="AX85" s="295"/>
      <c r="BC85" s="295"/>
      <c r="BD85" s="525"/>
      <c r="BE85" s="976"/>
      <c r="BF85" s="293"/>
      <c r="BG85" s="293"/>
      <c r="BH85" s="293"/>
      <c r="BI85" s="293"/>
      <c r="BJ85" s="293"/>
      <c r="BK85" s="293"/>
      <c r="BL85" s="294"/>
      <c r="BM85" s="293"/>
      <c r="BS85" s="294"/>
      <c r="BT85" s="294"/>
      <c r="BU85" s="294"/>
      <c r="BV85" s="295"/>
      <c r="BW85" s="295"/>
      <c r="BX85" s="295"/>
      <c r="BY85" s="293"/>
      <c r="BZ85" s="294"/>
      <c r="CD85" s="295"/>
      <c r="CE85" s="295"/>
      <c r="CF85" s="293"/>
      <c r="CG85" s="293"/>
      <c r="CH85" s="293"/>
      <c r="CI85" s="293"/>
      <c r="CJ85" s="293"/>
      <c r="CL85" s="295"/>
      <c r="CM85" s="294"/>
      <c r="CN85" s="294"/>
      <c r="CO85" s="294"/>
      <c r="CP85" s="294"/>
      <c r="CZ85" s="295"/>
      <c r="DF85" s="293"/>
      <c r="DG85" s="293"/>
      <c r="DH85" s="293"/>
      <c r="DJ85" s="295"/>
      <c r="EC85" s="454"/>
      <c r="ED85" s="454"/>
      <c r="EH85" s="439"/>
      <c r="EI85" s="439"/>
      <c r="EJ85" s="439"/>
      <c r="EK85" s="962"/>
      <c r="EL85" s="987"/>
      <c r="EM85" s="987"/>
      <c r="EN85" s="991"/>
      <c r="EO85" s="297"/>
      <c r="EP85" s="296"/>
      <c r="ER85" s="297"/>
      <c r="ES85" s="522"/>
      <c r="ET85" s="527"/>
      <c r="EU85" s="527"/>
      <c r="EV85" s="527"/>
      <c r="EW85" s="967"/>
      <c r="EX85" s="949"/>
      <c r="EY85" s="522"/>
      <c r="EZ85" s="522"/>
      <c r="FA85" s="522"/>
      <c r="FB85" s="522"/>
      <c r="FC85" s="527"/>
      <c r="FD85" s="527"/>
      <c r="FE85" s="527"/>
      <c r="FF85" s="522"/>
      <c r="FG85" s="522"/>
      <c r="FH85" s="522"/>
      <c r="FI85" s="522"/>
      <c r="FJ85" s="296"/>
      <c r="FK85" s="522"/>
      <c r="FL85" s="993"/>
      <c r="FM85" s="994"/>
      <c r="FN85" s="993"/>
      <c r="FO85" s="993"/>
      <c r="FP85" s="1023"/>
      <c r="FQ85" s="572"/>
      <c r="FR85" s="572"/>
    </row>
    <row r="86" spans="9:174" s="292" customFormat="1" x14ac:dyDescent="0.3">
      <c r="I86" s="937"/>
      <c r="J86" s="295"/>
      <c r="K86" s="294"/>
      <c r="L86" s="294"/>
      <c r="M86" s="295"/>
      <c r="S86" s="976"/>
      <c r="T86" s="1011"/>
      <c r="U86" s="290"/>
      <c r="V86" s="290"/>
      <c r="W86" s="290"/>
      <c r="X86" s="294"/>
      <c r="AB86" s="946"/>
      <c r="AE86" s="541"/>
      <c r="AF86" s="296"/>
      <c r="AG86" s="542"/>
      <c r="AH86" s="296"/>
      <c r="AI86" s="610"/>
      <c r="AJ86" s="543"/>
      <c r="AP86" s="981"/>
      <c r="AU86" s="293"/>
      <c r="AX86" s="295"/>
      <c r="BC86" s="295"/>
      <c r="BD86" s="525"/>
      <c r="BE86" s="976"/>
      <c r="BF86" s="293"/>
      <c r="BG86" s="293"/>
      <c r="BH86" s="293"/>
      <c r="BI86" s="293"/>
      <c r="BJ86" s="293"/>
      <c r="BK86" s="293"/>
      <c r="BL86" s="294"/>
      <c r="BM86" s="293"/>
      <c r="BS86" s="294"/>
      <c r="BT86" s="294"/>
      <c r="BU86" s="294"/>
      <c r="BV86" s="295"/>
      <c r="BW86" s="295"/>
      <c r="BX86" s="295"/>
      <c r="BY86" s="293"/>
      <c r="BZ86" s="294"/>
      <c r="CD86" s="295"/>
      <c r="CE86" s="295"/>
      <c r="CF86" s="293"/>
      <c r="CG86" s="293"/>
      <c r="CH86" s="293"/>
      <c r="CI86" s="293"/>
      <c r="CJ86" s="293"/>
      <c r="CL86" s="295"/>
      <c r="CM86" s="294"/>
      <c r="CN86" s="294"/>
      <c r="CO86" s="294"/>
      <c r="CP86" s="294"/>
      <c r="CZ86" s="295"/>
      <c r="DF86" s="293"/>
      <c r="DG86" s="293"/>
      <c r="DH86" s="293"/>
      <c r="DJ86" s="295"/>
      <c r="EC86" s="454"/>
      <c r="ED86" s="454"/>
      <c r="EH86" s="439"/>
      <c r="EI86" s="439"/>
      <c r="EJ86" s="439"/>
      <c r="EK86" s="962"/>
      <c r="EL86" s="987"/>
      <c r="EM86" s="987"/>
      <c r="EN86" s="991"/>
      <c r="EO86" s="297"/>
      <c r="EP86" s="296"/>
      <c r="ER86" s="297"/>
      <c r="ES86" s="522"/>
      <c r="ET86" s="527"/>
      <c r="EU86" s="527"/>
      <c r="EV86" s="527"/>
      <c r="EW86" s="967"/>
      <c r="EX86" s="949"/>
      <c r="EY86" s="522"/>
      <c r="EZ86" s="522"/>
      <c r="FA86" s="522"/>
      <c r="FB86" s="522"/>
      <c r="FC86" s="527"/>
      <c r="FD86" s="527"/>
      <c r="FE86" s="527"/>
      <c r="FF86" s="522"/>
      <c r="FG86" s="522"/>
      <c r="FH86" s="522"/>
      <c r="FI86" s="522"/>
      <c r="FJ86" s="296"/>
      <c r="FK86" s="522"/>
      <c r="FL86" s="993"/>
      <c r="FM86" s="994"/>
      <c r="FN86" s="993"/>
      <c r="FO86" s="993"/>
      <c r="FP86" s="1023"/>
      <c r="FQ86" s="572"/>
      <c r="FR86" s="572"/>
    </row>
    <row r="87" spans="9:174" s="292" customFormat="1" x14ac:dyDescent="0.3">
      <c r="I87" s="937"/>
      <c r="J87" s="295"/>
      <c r="K87" s="294"/>
      <c r="L87" s="294"/>
      <c r="M87" s="295"/>
      <c r="S87" s="976"/>
      <c r="T87" s="1011"/>
      <c r="U87" s="290"/>
      <c r="V87" s="290"/>
      <c r="W87" s="290"/>
      <c r="X87" s="294"/>
      <c r="AB87" s="946"/>
      <c r="AE87" s="541"/>
      <c r="AF87" s="296"/>
      <c r="AG87" s="542"/>
      <c r="AH87" s="296"/>
      <c r="AI87" s="610"/>
      <c r="AJ87" s="543"/>
      <c r="AP87" s="981"/>
      <c r="AU87" s="293"/>
      <c r="AX87" s="295"/>
      <c r="BC87" s="295"/>
      <c r="BD87" s="525"/>
      <c r="BE87" s="976"/>
      <c r="BF87" s="293"/>
      <c r="BG87" s="293"/>
      <c r="BH87" s="293"/>
      <c r="BI87" s="293"/>
      <c r="BJ87" s="293"/>
      <c r="BK87" s="293"/>
      <c r="BL87" s="294"/>
      <c r="BM87" s="293"/>
      <c r="BS87" s="294"/>
      <c r="BT87" s="294"/>
      <c r="BU87" s="294"/>
      <c r="BV87" s="295"/>
      <c r="BW87" s="295"/>
      <c r="BX87" s="295"/>
      <c r="BY87" s="293"/>
      <c r="BZ87" s="294"/>
      <c r="CD87" s="295"/>
      <c r="CE87" s="295"/>
      <c r="CF87" s="293"/>
      <c r="CG87" s="293"/>
      <c r="CH87" s="293"/>
      <c r="CI87" s="293"/>
      <c r="CJ87" s="293"/>
      <c r="CL87" s="295"/>
      <c r="CM87" s="294"/>
      <c r="CN87" s="294"/>
      <c r="CO87" s="294"/>
      <c r="CP87" s="294"/>
      <c r="CZ87" s="295"/>
      <c r="DF87" s="293"/>
      <c r="DG87" s="293"/>
      <c r="DH87" s="293"/>
      <c r="DJ87" s="295"/>
      <c r="EC87" s="454"/>
      <c r="ED87" s="454"/>
      <c r="EH87" s="439"/>
      <c r="EI87" s="439"/>
      <c r="EJ87" s="439"/>
      <c r="EK87" s="962"/>
      <c r="EL87" s="987"/>
      <c r="EM87" s="987"/>
      <c r="EN87" s="991"/>
      <c r="EO87" s="297"/>
      <c r="EP87" s="296"/>
      <c r="ER87" s="297"/>
      <c r="ES87" s="522"/>
      <c r="ET87" s="527"/>
      <c r="EU87" s="527"/>
      <c r="EV87" s="527"/>
      <c r="EW87" s="967"/>
      <c r="EX87" s="949"/>
      <c r="EY87" s="522"/>
      <c r="EZ87" s="522"/>
      <c r="FA87" s="522"/>
      <c r="FB87" s="522"/>
      <c r="FC87" s="527"/>
      <c r="FD87" s="527"/>
      <c r="FE87" s="527"/>
      <c r="FF87" s="522"/>
      <c r="FG87" s="522"/>
      <c r="FH87" s="522"/>
      <c r="FI87" s="522"/>
      <c r="FJ87" s="296"/>
      <c r="FK87" s="522"/>
      <c r="FL87" s="993"/>
      <c r="FM87" s="994"/>
      <c r="FN87" s="993"/>
      <c r="FO87" s="993"/>
      <c r="FP87" s="1023"/>
      <c r="FQ87" s="572"/>
      <c r="FR87" s="572"/>
    </row>
    <row r="88" spans="9:174" s="292" customFormat="1" x14ac:dyDescent="0.3">
      <c r="I88" s="937"/>
      <c r="J88" s="295"/>
      <c r="K88" s="294"/>
      <c r="L88" s="294"/>
      <c r="M88" s="295"/>
      <c r="S88" s="976"/>
      <c r="T88" s="1011"/>
      <c r="U88" s="290"/>
      <c r="V88" s="290"/>
      <c r="W88" s="290"/>
      <c r="X88" s="294"/>
      <c r="AB88" s="946"/>
      <c r="AE88" s="541"/>
      <c r="AF88" s="296"/>
      <c r="AG88" s="542"/>
      <c r="AH88" s="296"/>
      <c r="AI88" s="610"/>
      <c r="AJ88" s="543"/>
      <c r="AP88" s="981"/>
      <c r="AU88" s="293"/>
      <c r="AX88" s="295"/>
      <c r="BC88" s="295"/>
      <c r="BD88" s="525"/>
      <c r="BE88" s="976"/>
      <c r="BF88" s="293"/>
      <c r="BG88" s="293"/>
      <c r="BH88" s="293"/>
      <c r="BI88" s="293"/>
      <c r="BJ88" s="293"/>
      <c r="BK88" s="293"/>
      <c r="BL88" s="294"/>
      <c r="BM88" s="293"/>
      <c r="BS88" s="294"/>
      <c r="BT88" s="294"/>
      <c r="BU88" s="294"/>
      <c r="BV88" s="295"/>
      <c r="BW88" s="295"/>
      <c r="BX88" s="295"/>
      <c r="BY88" s="293"/>
      <c r="BZ88" s="294"/>
      <c r="CD88" s="295"/>
      <c r="CE88" s="295"/>
      <c r="CF88" s="293"/>
      <c r="CG88" s="293"/>
      <c r="CH88" s="293"/>
      <c r="CI88" s="293"/>
      <c r="CJ88" s="293"/>
      <c r="CL88" s="295"/>
      <c r="CM88" s="294"/>
      <c r="CN88" s="294"/>
      <c r="CO88" s="294"/>
      <c r="CP88" s="294"/>
      <c r="CZ88" s="295"/>
      <c r="DF88" s="293"/>
      <c r="DG88" s="293"/>
      <c r="DH88" s="293"/>
      <c r="DJ88" s="295"/>
      <c r="EC88" s="454"/>
      <c r="ED88" s="454"/>
      <c r="EH88" s="439"/>
      <c r="EI88" s="439"/>
      <c r="EJ88" s="439"/>
      <c r="EK88" s="962"/>
      <c r="EL88" s="987"/>
      <c r="EM88" s="987"/>
      <c r="EN88" s="991"/>
      <c r="EO88" s="297"/>
      <c r="EP88" s="296"/>
      <c r="ER88" s="297"/>
      <c r="ES88" s="522"/>
      <c r="ET88" s="527"/>
      <c r="EU88" s="527"/>
      <c r="EV88" s="527"/>
      <c r="EW88" s="967"/>
      <c r="EX88" s="949"/>
      <c r="EY88" s="522"/>
      <c r="EZ88" s="522"/>
      <c r="FA88" s="522"/>
      <c r="FB88" s="522"/>
      <c r="FC88" s="527"/>
      <c r="FD88" s="527"/>
      <c r="FE88" s="527"/>
      <c r="FF88" s="522"/>
      <c r="FG88" s="522"/>
      <c r="FH88" s="522"/>
      <c r="FI88" s="522"/>
      <c r="FJ88" s="296"/>
      <c r="FK88" s="522"/>
      <c r="FL88" s="993"/>
      <c r="FM88" s="994"/>
      <c r="FN88" s="993"/>
      <c r="FO88" s="993"/>
      <c r="FP88" s="1023"/>
      <c r="FQ88" s="572"/>
      <c r="FR88" s="572"/>
    </row>
    <row r="89" spans="9:174" s="292" customFormat="1" x14ac:dyDescent="0.3">
      <c r="I89" s="937"/>
      <c r="J89" s="295"/>
      <c r="K89" s="294"/>
      <c r="L89" s="294"/>
      <c r="M89" s="295"/>
      <c r="S89" s="976"/>
      <c r="T89" s="1011"/>
      <c r="U89" s="290"/>
      <c r="V89" s="290"/>
      <c r="W89" s="290"/>
      <c r="X89" s="294"/>
      <c r="AB89" s="946"/>
      <c r="AE89" s="541"/>
      <c r="AF89" s="296"/>
      <c r="AG89" s="542"/>
      <c r="AH89" s="296"/>
      <c r="AI89" s="610"/>
      <c r="AJ89" s="543"/>
      <c r="AP89" s="981"/>
      <c r="AU89" s="293"/>
      <c r="AX89" s="295"/>
      <c r="BC89" s="295"/>
      <c r="BD89" s="525"/>
      <c r="BE89" s="976"/>
      <c r="BF89" s="293"/>
      <c r="BG89" s="293"/>
      <c r="BH89" s="293"/>
      <c r="BI89" s="293"/>
      <c r="BJ89" s="293"/>
      <c r="BK89" s="293"/>
      <c r="BL89" s="294"/>
      <c r="BM89" s="293"/>
      <c r="BS89" s="294"/>
      <c r="BT89" s="294"/>
      <c r="BU89" s="294"/>
      <c r="BV89" s="295"/>
      <c r="BW89" s="295"/>
      <c r="BX89" s="295"/>
      <c r="BY89" s="293"/>
      <c r="BZ89" s="294"/>
      <c r="CD89" s="295"/>
      <c r="CE89" s="295"/>
      <c r="CF89" s="293"/>
      <c r="CG89" s="293"/>
      <c r="CH89" s="293"/>
      <c r="CI89" s="293"/>
      <c r="CJ89" s="293"/>
      <c r="CL89" s="295"/>
      <c r="CM89" s="294"/>
      <c r="CN89" s="294"/>
      <c r="CO89" s="294"/>
      <c r="CP89" s="294"/>
      <c r="CZ89" s="295"/>
      <c r="DF89" s="293"/>
      <c r="DG89" s="293"/>
      <c r="DH89" s="293"/>
      <c r="DJ89" s="295"/>
      <c r="EC89" s="454"/>
      <c r="ED89" s="454"/>
      <c r="EH89" s="439"/>
      <c r="EI89" s="439"/>
      <c r="EJ89" s="439"/>
      <c r="EK89" s="962"/>
      <c r="EL89" s="987"/>
      <c r="EM89" s="987"/>
      <c r="EN89" s="991"/>
      <c r="EO89" s="297"/>
      <c r="EP89" s="296"/>
      <c r="ER89" s="297"/>
      <c r="ES89" s="522"/>
      <c r="ET89" s="527"/>
      <c r="EU89" s="527"/>
      <c r="EV89" s="527"/>
      <c r="EW89" s="967"/>
      <c r="EX89" s="949"/>
      <c r="EY89" s="522"/>
      <c r="EZ89" s="522"/>
      <c r="FA89" s="522"/>
      <c r="FB89" s="522"/>
      <c r="FC89" s="527"/>
      <c r="FD89" s="527"/>
      <c r="FE89" s="527"/>
      <c r="FF89" s="522"/>
      <c r="FG89" s="522"/>
      <c r="FH89" s="522"/>
      <c r="FI89" s="522"/>
      <c r="FJ89" s="296"/>
      <c r="FK89" s="522"/>
      <c r="FL89" s="993"/>
      <c r="FM89" s="994"/>
      <c r="FN89" s="993"/>
      <c r="FO89" s="993"/>
      <c r="FP89" s="1023"/>
      <c r="FQ89" s="572"/>
      <c r="FR89" s="572"/>
    </row>
    <row r="90" spans="9:174" s="292" customFormat="1" x14ac:dyDescent="0.3">
      <c r="I90" s="937"/>
      <c r="J90" s="295"/>
      <c r="K90" s="294"/>
      <c r="L90" s="294"/>
      <c r="M90" s="295"/>
      <c r="S90" s="976"/>
      <c r="T90" s="1011"/>
      <c r="U90" s="290"/>
      <c r="V90" s="290"/>
      <c r="W90" s="290"/>
      <c r="X90" s="294"/>
      <c r="AB90" s="946"/>
      <c r="AE90" s="541"/>
      <c r="AF90" s="296"/>
      <c r="AG90" s="542"/>
      <c r="AH90" s="296"/>
      <c r="AI90" s="610"/>
      <c r="AJ90" s="543"/>
      <c r="AP90" s="981"/>
      <c r="AU90" s="293"/>
      <c r="AX90" s="295"/>
      <c r="BC90" s="295"/>
      <c r="BD90" s="525"/>
      <c r="BE90" s="976"/>
      <c r="BF90" s="293"/>
      <c r="BG90" s="293"/>
      <c r="BH90" s="293"/>
      <c r="BI90" s="293"/>
      <c r="BJ90" s="293"/>
      <c r="BK90" s="293"/>
      <c r="BL90" s="294"/>
      <c r="BM90" s="293"/>
      <c r="BS90" s="294"/>
      <c r="BT90" s="294"/>
      <c r="BU90" s="294"/>
      <c r="BV90" s="295"/>
      <c r="BW90" s="295"/>
      <c r="BX90" s="295"/>
      <c r="BY90" s="293"/>
      <c r="BZ90" s="294"/>
      <c r="CD90" s="295"/>
      <c r="CE90" s="295"/>
      <c r="CF90" s="293"/>
      <c r="CG90" s="293"/>
      <c r="CH90" s="293"/>
      <c r="CI90" s="293"/>
      <c r="CJ90" s="293"/>
      <c r="CL90" s="295"/>
      <c r="CM90" s="294"/>
      <c r="CN90" s="294"/>
      <c r="CO90" s="294"/>
      <c r="CP90" s="294"/>
      <c r="CZ90" s="295"/>
      <c r="DF90" s="293"/>
      <c r="DG90" s="293"/>
      <c r="DH90" s="293"/>
      <c r="DJ90" s="295"/>
      <c r="EC90" s="454"/>
      <c r="ED90" s="454"/>
      <c r="EH90" s="439"/>
      <c r="EI90" s="439"/>
      <c r="EJ90" s="439"/>
      <c r="EK90" s="962"/>
      <c r="EL90" s="987"/>
      <c r="EM90" s="987"/>
      <c r="EN90" s="991"/>
      <c r="EO90" s="297"/>
      <c r="EP90" s="296"/>
      <c r="ER90" s="297"/>
      <c r="ES90" s="522"/>
      <c r="ET90" s="527"/>
      <c r="EU90" s="527"/>
      <c r="EV90" s="527"/>
      <c r="EW90" s="967"/>
      <c r="EX90" s="949"/>
      <c r="EY90" s="522"/>
      <c r="EZ90" s="522"/>
      <c r="FA90" s="522"/>
      <c r="FB90" s="522"/>
      <c r="FC90" s="527"/>
      <c r="FD90" s="527"/>
      <c r="FE90" s="527"/>
      <c r="FF90" s="522"/>
      <c r="FG90" s="522"/>
      <c r="FH90" s="522"/>
      <c r="FI90" s="522"/>
      <c r="FJ90" s="296"/>
      <c r="FK90" s="522"/>
      <c r="FL90" s="993"/>
      <c r="FM90" s="994"/>
      <c r="FN90" s="993"/>
      <c r="FO90" s="993"/>
      <c r="FP90" s="1023"/>
      <c r="FQ90" s="572"/>
      <c r="FR90" s="572"/>
    </row>
    <row r="91" spans="9:174" s="292" customFormat="1" x14ac:dyDescent="0.3">
      <c r="I91" s="937"/>
      <c r="J91" s="295"/>
      <c r="K91" s="294"/>
      <c r="L91" s="294"/>
      <c r="M91" s="295"/>
      <c r="S91" s="976"/>
      <c r="T91" s="1011"/>
      <c r="U91" s="290"/>
      <c r="V91" s="290"/>
      <c r="W91" s="290"/>
      <c r="X91" s="294"/>
      <c r="AB91" s="946"/>
      <c r="AE91" s="541"/>
      <c r="AF91" s="296"/>
      <c r="AG91" s="542"/>
      <c r="AH91" s="296"/>
      <c r="AI91" s="610"/>
      <c r="AJ91" s="543"/>
      <c r="AP91" s="981"/>
      <c r="AU91" s="293"/>
      <c r="AX91" s="295"/>
      <c r="BC91" s="295"/>
      <c r="BD91" s="525"/>
      <c r="BE91" s="976"/>
      <c r="BF91" s="293"/>
      <c r="BG91" s="293"/>
      <c r="BH91" s="293"/>
      <c r="BI91" s="293"/>
      <c r="BJ91" s="293"/>
      <c r="BK91" s="293"/>
      <c r="BL91" s="294"/>
      <c r="BM91" s="293"/>
      <c r="BS91" s="294"/>
      <c r="BT91" s="294"/>
      <c r="BU91" s="294"/>
      <c r="BV91" s="295"/>
      <c r="BW91" s="295"/>
      <c r="BX91" s="295"/>
      <c r="BY91" s="293"/>
      <c r="BZ91" s="294"/>
      <c r="CD91" s="295"/>
      <c r="CE91" s="295"/>
      <c r="CF91" s="293"/>
      <c r="CG91" s="293"/>
      <c r="CH91" s="293"/>
      <c r="CI91" s="293"/>
      <c r="CJ91" s="293"/>
      <c r="CL91" s="295"/>
      <c r="CM91" s="294"/>
      <c r="CN91" s="294"/>
      <c r="CO91" s="294"/>
      <c r="CP91" s="294"/>
      <c r="CZ91" s="295"/>
      <c r="DF91" s="293"/>
      <c r="DG91" s="293"/>
      <c r="DH91" s="293"/>
      <c r="DJ91" s="295"/>
      <c r="EC91" s="454"/>
      <c r="ED91" s="454"/>
      <c r="EH91" s="439"/>
      <c r="EI91" s="439"/>
      <c r="EJ91" s="439"/>
      <c r="EK91" s="962"/>
      <c r="EL91" s="987"/>
      <c r="EM91" s="987"/>
      <c r="EN91" s="991"/>
      <c r="EO91" s="297"/>
      <c r="EP91" s="296"/>
      <c r="ER91" s="297"/>
      <c r="ES91" s="522"/>
      <c r="ET91" s="527"/>
      <c r="EU91" s="527"/>
      <c r="EV91" s="527"/>
      <c r="EW91" s="967"/>
      <c r="EX91" s="949"/>
      <c r="EY91" s="522"/>
      <c r="EZ91" s="522"/>
      <c r="FA91" s="522"/>
      <c r="FB91" s="522"/>
      <c r="FC91" s="527"/>
      <c r="FD91" s="527"/>
      <c r="FE91" s="527"/>
      <c r="FF91" s="522"/>
      <c r="FG91" s="522"/>
      <c r="FH91" s="522"/>
      <c r="FI91" s="522"/>
      <c r="FJ91" s="296"/>
      <c r="FK91" s="522"/>
      <c r="FL91" s="993"/>
      <c r="FM91" s="994"/>
      <c r="FN91" s="993"/>
      <c r="FO91" s="993"/>
      <c r="FP91" s="1023"/>
      <c r="FQ91" s="572"/>
      <c r="FR91" s="572"/>
    </row>
    <row r="92" spans="9:174" s="292" customFormat="1" x14ac:dyDescent="0.3">
      <c r="I92" s="937"/>
      <c r="J92" s="295"/>
      <c r="K92" s="294"/>
      <c r="L92" s="294"/>
      <c r="M92" s="295"/>
      <c r="S92" s="976"/>
      <c r="T92" s="1011"/>
      <c r="U92" s="290"/>
      <c r="V92" s="290"/>
      <c r="W92" s="290"/>
      <c r="X92" s="294"/>
      <c r="AB92" s="946"/>
      <c r="AE92" s="541"/>
      <c r="AF92" s="296"/>
      <c r="AG92" s="542"/>
      <c r="AH92" s="296"/>
      <c r="AI92" s="610"/>
      <c r="AJ92" s="543"/>
      <c r="AP92" s="981"/>
      <c r="AU92" s="293"/>
      <c r="AX92" s="295"/>
      <c r="BC92" s="295"/>
      <c r="BD92" s="525"/>
      <c r="BE92" s="976"/>
      <c r="BF92" s="293"/>
      <c r="BG92" s="293"/>
      <c r="BH92" s="293"/>
      <c r="BI92" s="293"/>
      <c r="BJ92" s="293"/>
      <c r="BK92" s="293"/>
      <c r="BL92" s="294"/>
      <c r="BM92" s="293"/>
      <c r="BS92" s="294"/>
      <c r="BT92" s="294"/>
      <c r="BU92" s="294"/>
      <c r="BV92" s="295"/>
      <c r="BW92" s="295"/>
      <c r="BX92" s="295"/>
      <c r="BY92" s="293"/>
      <c r="BZ92" s="294"/>
      <c r="CD92" s="295"/>
      <c r="CE92" s="295"/>
      <c r="CF92" s="293"/>
      <c r="CG92" s="293"/>
      <c r="CH92" s="293"/>
      <c r="CI92" s="293"/>
      <c r="CJ92" s="293"/>
      <c r="CL92" s="295"/>
      <c r="CM92" s="294"/>
      <c r="CN92" s="294"/>
      <c r="CO92" s="294"/>
      <c r="CP92" s="294"/>
      <c r="CZ92" s="295"/>
      <c r="DF92" s="293"/>
      <c r="DG92" s="293"/>
      <c r="DH92" s="293"/>
      <c r="DJ92" s="295"/>
      <c r="EC92" s="454"/>
      <c r="ED92" s="454"/>
      <c r="EH92" s="439"/>
      <c r="EI92" s="439"/>
      <c r="EJ92" s="439"/>
      <c r="EK92" s="962"/>
      <c r="EL92" s="987"/>
      <c r="EM92" s="987"/>
      <c r="EN92" s="991"/>
      <c r="EO92" s="297"/>
      <c r="EP92" s="296"/>
      <c r="ER92" s="297"/>
      <c r="ES92" s="522"/>
      <c r="ET92" s="527"/>
      <c r="EU92" s="527"/>
      <c r="EV92" s="527"/>
      <c r="EW92" s="967"/>
      <c r="EX92" s="949"/>
      <c r="EY92" s="522"/>
      <c r="EZ92" s="522"/>
      <c r="FA92" s="522"/>
      <c r="FB92" s="522"/>
      <c r="FC92" s="527"/>
      <c r="FD92" s="527"/>
      <c r="FE92" s="527"/>
      <c r="FF92" s="522"/>
      <c r="FG92" s="522"/>
      <c r="FH92" s="522"/>
      <c r="FI92" s="522"/>
      <c r="FJ92" s="296"/>
      <c r="FK92" s="522"/>
      <c r="FL92" s="993"/>
      <c r="FM92" s="994"/>
      <c r="FN92" s="993"/>
      <c r="FO92" s="993"/>
      <c r="FP92" s="1023"/>
      <c r="FQ92" s="572"/>
      <c r="FR92" s="572"/>
    </row>
    <row r="93" spans="9:174" s="292" customFormat="1" x14ac:dyDescent="0.3">
      <c r="I93" s="937"/>
      <c r="J93" s="295"/>
      <c r="K93" s="294"/>
      <c r="L93" s="294"/>
      <c r="M93" s="295"/>
      <c r="S93" s="976"/>
      <c r="T93" s="1011"/>
      <c r="U93" s="290"/>
      <c r="V93" s="290"/>
      <c r="W93" s="290"/>
      <c r="X93" s="294"/>
      <c r="AB93" s="946"/>
      <c r="AE93" s="541"/>
      <c r="AF93" s="296"/>
      <c r="AG93" s="542"/>
      <c r="AH93" s="296"/>
      <c r="AI93" s="610"/>
      <c r="AJ93" s="543"/>
      <c r="AP93" s="981"/>
      <c r="AU93" s="293"/>
      <c r="AX93" s="295"/>
      <c r="BC93" s="295"/>
      <c r="BD93" s="525"/>
      <c r="BE93" s="976"/>
      <c r="BF93" s="293"/>
      <c r="BG93" s="293"/>
      <c r="BH93" s="293"/>
      <c r="BI93" s="293"/>
      <c r="BJ93" s="293"/>
      <c r="BK93" s="293"/>
      <c r="BL93" s="294"/>
      <c r="BM93" s="293"/>
      <c r="BS93" s="294"/>
      <c r="BT93" s="294"/>
      <c r="BU93" s="294"/>
      <c r="BV93" s="295"/>
      <c r="BW93" s="295"/>
      <c r="BX93" s="295"/>
      <c r="BY93" s="293"/>
      <c r="BZ93" s="294"/>
      <c r="CD93" s="295"/>
      <c r="CE93" s="295"/>
      <c r="CF93" s="293"/>
      <c r="CG93" s="293"/>
      <c r="CH93" s="293"/>
      <c r="CI93" s="293"/>
      <c r="CJ93" s="293"/>
      <c r="CL93" s="295"/>
      <c r="CM93" s="294"/>
      <c r="CN93" s="294"/>
      <c r="CO93" s="294"/>
      <c r="CP93" s="294"/>
      <c r="CZ93" s="295"/>
      <c r="DF93" s="293"/>
      <c r="DG93" s="293"/>
      <c r="DH93" s="293"/>
      <c r="DJ93" s="295"/>
      <c r="EC93" s="454"/>
      <c r="ED93" s="454"/>
      <c r="EH93" s="439"/>
      <c r="EI93" s="439"/>
      <c r="EJ93" s="439"/>
      <c r="EK93" s="962"/>
      <c r="EL93" s="987"/>
      <c r="EM93" s="987"/>
      <c r="EN93" s="991"/>
      <c r="EO93" s="297"/>
      <c r="EP93" s="296"/>
      <c r="ER93" s="297"/>
      <c r="ES93" s="522"/>
      <c r="ET93" s="527"/>
      <c r="EU93" s="527"/>
      <c r="EV93" s="527"/>
      <c r="EW93" s="967"/>
      <c r="EX93" s="949"/>
      <c r="EY93" s="522"/>
      <c r="EZ93" s="522"/>
      <c r="FA93" s="522"/>
      <c r="FB93" s="522"/>
      <c r="FC93" s="527"/>
      <c r="FD93" s="527"/>
      <c r="FE93" s="527"/>
      <c r="FF93" s="522"/>
      <c r="FG93" s="522"/>
      <c r="FH93" s="522"/>
      <c r="FI93" s="522"/>
      <c r="FJ93" s="296"/>
      <c r="FK93" s="522"/>
      <c r="FL93" s="993"/>
      <c r="FM93" s="994"/>
      <c r="FN93" s="993"/>
      <c r="FO93" s="993"/>
      <c r="FP93" s="1023"/>
      <c r="FQ93" s="572"/>
      <c r="FR93" s="572"/>
    </row>
    <row r="94" spans="9:174" s="292" customFormat="1" x14ac:dyDescent="0.3">
      <c r="I94" s="937"/>
      <c r="J94" s="295"/>
      <c r="K94" s="294"/>
      <c r="L94" s="294"/>
      <c r="M94" s="295"/>
      <c r="S94" s="976"/>
      <c r="T94" s="1011"/>
      <c r="U94" s="290"/>
      <c r="V94" s="290"/>
      <c r="W94" s="290"/>
      <c r="X94" s="294"/>
      <c r="AB94" s="946"/>
      <c r="AE94" s="541"/>
      <c r="AF94" s="296"/>
      <c r="AG94" s="542"/>
      <c r="AH94" s="296"/>
      <c r="AI94" s="610"/>
      <c r="AJ94" s="543"/>
      <c r="AP94" s="981"/>
      <c r="AU94" s="293"/>
      <c r="AX94" s="295"/>
      <c r="BC94" s="295"/>
      <c r="BD94" s="525"/>
      <c r="BE94" s="976"/>
      <c r="BF94" s="293"/>
      <c r="BG94" s="293"/>
      <c r="BH94" s="293"/>
      <c r="BI94" s="293"/>
      <c r="BJ94" s="293"/>
      <c r="BK94" s="293"/>
      <c r="BL94" s="294"/>
      <c r="BM94" s="293"/>
      <c r="BS94" s="294"/>
      <c r="BT94" s="294"/>
      <c r="BU94" s="294"/>
      <c r="BV94" s="295"/>
      <c r="BW94" s="295"/>
      <c r="BX94" s="295"/>
      <c r="BY94" s="293"/>
      <c r="BZ94" s="294"/>
      <c r="CD94" s="295"/>
      <c r="CE94" s="295"/>
      <c r="CF94" s="293"/>
      <c r="CG94" s="293"/>
      <c r="CH94" s="293"/>
      <c r="CI94" s="293"/>
      <c r="CJ94" s="293"/>
      <c r="CL94" s="295"/>
      <c r="CM94" s="294"/>
      <c r="CN94" s="294"/>
      <c r="CO94" s="294"/>
      <c r="CP94" s="294"/>
      <c r="CZ94" s="295"/>
      <c r="DF94" s="293"/>
      <c r="DG94" s="293"/>
      <c r="DH94" s="293"/>
      <c r="DJ94" s="295"/>
      <c r="EC94" s="454"/>
      <c r="ED94" s="454"/>
      <c r="EH94" s="439"/>
      <c r="EI94" s="439"/>
      <c r="EJ94" s="439"/>
      <c r="EK94" s="962"/>
      <c r="EL94" s="987"/>
      <c r="EM94" s="987"/>
      <c r="EN94" s="991"/>
      <c r="EO94" s="297"/>
      <c r="EP94" s="296"/>
      <c r="ER94" s="297"/>
      <c r="ES94" s="522"/>
      <c r="ET94" s="527"/>
      <c r="EU94" s="527"/>
      <c r="EV94" s="527"/>
      <c r="EW94" s="967"/>
      <c r="EX94" s="949"/>
      <c r="EY94" s="522"/>
      <c r="EZ94" s="522"/>
      <c r="FA94" s="522"/>
      <c r="FB94" s="522"/>
      <c r="FC94" s="527"/>
      <c r="FD94" s="527"/>
      <c r="FE94" s="527"/>
      <c r="FF94" s="522"/>
      <c r="FG94" s="522"/>
      <c r="FH94" s="522"/>
      <c r="FI94" s="522"/>
      <c r="FJ94" s="296"/>
      <c r="FK94" s="522"/>
      <c r="FL94" s="993"/>
      <c r="FM94" s="994"/>
      <c r="FN94" s="993"/>
      <c r="FO94" s="993"/>
      <c r="FP94" s="1023"/>
      <c r="FQ94" s="572"/>
      <c r="FR94" s="572"/>
    </row>
    <row r="95" spans="9:174" s="292" customFormat="1" x14ac:dyDescent="0.3">
      <c r="I95" s="937"/>
      <c r="J95" s="295"/>
      <c r="K95" s="294"/>
      <c r="L95" s="294"/>
      <c r="M95" s="295"/>
      <c r="S95" s="976"/>
      <c r="T95" s="1011"/>
      <c r="U95" s="290"/>
      <c r="V95" s="290"/>
      <c r="W95" s="290"/>
      <c r="X95" s="294"/>
      <c r="AB95" s="946"/>
      <c r="AE95" s="541"/>
      <c r="AF95" s="296"/>
      <c r="AG95" s="542"/>
      <c r="AH95" s="296"/>
      <c r="AI95" s="610"/>
      <c r="AJ95" s="543"/>
      <c r="AP95" s="981"/>
      <c r="AU95" s="293"/>
      <c r="AX95" s="295"/>
      <c r="BC95" s="295"/>
      <c r="BD95" s="525"/>
      <c r="BE95" s="976"/>
      <c r="BF95" s="293"/>
      <c r="BG95" s="293"/>
      <c r="BH95" s="293"/>
      <c r="BI95" s="293"/>
      <c r="BJ95" s="293"/>
      <c r="BK95" s="293"/>
      <c r="BL95" s="294"/>
      <c r="BM95" s="293"/>
      <c r="BS95" s="294"/>
      <c r="BT95" s="294"/>
      <c r="BU95" s="294"/>
      <c r="BV95" s="295"/>
      <c r="BW95" s="295"/>
      <c r="BX95" s="295"/>
      <c r="BY95" s="293"/>
      <c r="BZ95" s="294"/>
      <c r="CD95" s="295"/>
      <c r="CE95" s="295"/>
      <c r="CF95" s="293"/>
      <c r="CG95" s="293"/>
      <c r="CH95" s="293"/>
      <c r="CI95" s="293"/>
      <c r="CJ95" s="293"/>
      <c r="CL95" s="295"/>
      <c r="CM95" s="294"/>
      <c r="CN95" s="294"/>
      <c r="CO95" s="294"/>
      <c r="CP95" s="294"/>
      <c r="CZ95" s="295"/>
      <c r="DF95" s="293"/>
      <c r="DG95" s="293"/>
      <c r="DH95" s="293"/>
      <c r="DJ95" s="295"/>
      <c r="EC95" s="454"/>
      <c r="ED95" s="454"/>
      <c r="EH95" s="439"/>
      <c r="EI95" s="439"/>
      <c r="EJ95" s="439"/>
      <c r="EK95" s="962"/>
      <c r="EL95" s="987"/>
      <c r="EM95" s="987"/>
      <c r="EN95" s="991"/>
      <c r="EO95" s="297"/>
      <c r="EP95" s="296"/>
      <c r="ER95" s="297"/>
      <c r="ES95" s="522"/>
      <c r="ET95" s="527"/>
      <c r="EU95" s="527"/>
      <c r="EV95" s="527"/>
      <c r="EW95" s="967"/>
      <c r="EX95" s="949"/>
      <c r="EY95" s="522"/>
      <c r="EZ95" s="522"/>
      <c r="FA95" s="522"/>
      <c r="FB95" s="522"/>
      <c r="FC95" s="527"/>
      <c r="FD95" s="527"/>
      <c r="FE95" s="527"/>
      <c r="FF95" s="522"/>
      <c r="FG95" s="522"/>
      <c r="FH95" s="522"/>
      <c r="FI95" s="522"/>
      <c r="FJ95" s="296"/>
      <c r="FK95" s="522"/>
      <c r="FL95" s="993"/>
      <c r="FM95" s="994"/>
      <c r="FN95" s="993"/>
      <c r="FO95" s="993"/>
      <c r="FP95" s="1023"/>
      <c r="FQ95" s="572"/>
      <c r="FR95" s="572"/>
    </row>
    <row r="96" spans="9:174" s="292" customFormat="1" x14ac:dyDescent="0.3">
      <c r="I96" s="937"/>
      <c r="J96" s="295"/>
      <c r="K96" s="294"/>
      <c r="L96" s="294"/>
      <c r="M96" s="295"/>
      <c r="S96" s="976"/>
      <c r="T96" s="1011"/>
      <c r="U96" s="290"/>
      <c r="V96" s="290"/>
      <c r="W96" s="290"/>
      <c r="X96" s="294"/>
      <c r="AB96" s="946"/>
      <c r="AE96" s="541"/>
      <c r="AF96" s="296"/>
      <c r="AG96" s="542"/>
      <c r="AH96" s="296"/>
      <c r="AI96" s="610"/>
      <c r="AJ96" s="543"/>
      <c r="AP96" s="981"/>
      <c r="AU96" s="293"/>
      <c r="AX96" s="295"/>
      <c r="BC96" s="295"/>
      <c r="BD96" s="525"/>
      <c r="BE96" s="976"/>
      <c r="BF96" s="293"/>
      <c r="BG96" s="293"/>
      <c r="BH96" s="293"/>
      <c r="BI96" s="293"/>
      <c r="BJ96" s="293"/>
      <c r="BK96" s="293"/>
      <c r="BL96" s="294"/>
      <c r="BM96" s="293"/>
      <c r="BS96" s="294"/>
      <c r="BT96" s="294"/>
      <c r="BU96" s="294"/>
      <c r="BV96" s="295"/>
      <c r="BW96" s="295"/>
      <c r="BX96" s="295"/>
      <c r="BY96" s="293"/>
      <c r="BZ96" s="294"/>
      <c r="CD96" s="295"/>
      <c r="CE96" s="295"/>
      <c r="CF96" s="293"/>
      <c r="CG96" s="293"/>
      <c r="CH96" s="293"/>
      <c r="CI96" s="293"/>
      <c r="CJ96" s="293"/>
      <c r="CL96" s="295"/>
      <c r="CM96" s="294"/>
      <c r="CN96" s="294"/>
      <c r="CO96" s="294"/>
      <c r="CP96" s="294"/>
      <c r="CZ96" s="295"/>
      <c r="DF96" s="293"/>
      <c r="DG96" s="293"/>
      <c r="DH96" s="293"/>
      <c r="DJ96" s="295"/>
      <c r="EC96" s="454"/>
      <c r="ED96" s="454"/>
      <c r="EH96" s="439"/>
      <c r="EI96" s="439"/>
      <c r="EJ96" s="439"/>
      <c r="EK96" s="962"/>
      <c r="EL96" s="987"/>
      <c r="EM96" s="987"/>
      <c r="EN96" s="991"/>
      <c r="EO96" s="297"/>
      <c r="EP96" s="296"/>
      <c r="ER96" s="297"/>
      <c r="ES96" s="522"/>
      <c r="ET96" s="527"/>
      <c r="EU96" s="527"/>
      <c r="EV96" s="527"/>
      <c r="EW96" s="967"/>
      <c r="EX96" s="949"/>
      <c r="EY96" s="522"/>
      <c r="EZ96" s="522"/>
      <c r="FA96" s="522"/>
      <c r="FB96" s="522"/>
      <c r="FC96" s="527"/>
      <c r="FD96" s="527"/>
      <c r="FE96" s="527"/>
      <c r="FF96" s="522"/>
      <c r="FG96" s="522"/>
      <c r="FH96" s="522"/>
      <c r="FI96" s="522"/>
      <c r="FJ96" s="296"/>
      <c r="FK96" s="522"/>
      <c r="FL96" s="993"/>
      <c r="FM96" s="994"/>
      <c r="FN96" s="993"/>
      <c r="FO96" s="993"/>
      <c r="FP96" s="1023"/>
      <c r="FQ96" s="572"/>
      <c r="FR96" s="572"/>
    </row>
    <row r="97" spans="9:174" s="292" customFormat="1" x14ac:dyDescent="0.3">
      <c r="I97" s="937"/>
      <c r="J97" s="295"/>
      <c r="K97" s="294"/>
      <c r="L97" s="294"/>
      <c r="M97" s="295"/>
      <c r="S97" s="976"/>
      <c r="T97" s="1011"/>
      <c r="U97" s="290"/>
      <c r="V97" s="290"/>
      <c r="W97" s="290"/>
      <c r="X97" s="294"/>
      <c r="AB97" s="946"/>
      <c r="AE97" s="541"/>
      <c r="AF97" s="296"/>
      <c r="AG97" s="542"/>
      <c r="AH97" s="296"/>
      <c r="AI97" s="610"/>
      <c r="AJ97" s="543"/>
      <c r="AP97" s="981"/>
      <c r="AU97" s="293"/>
      <c r="AX97" s="295"/>
      <c r="BC97" s="295"/>
      <c r="BD97" s="525"/>
      <c r="BE97" s="976"/>
      <c r="BF97" s="293"/>
      <c r="BG97" s="293"/>
      <c r="BH97" s="293"/>
      <c r="BI97" s="293"/>
      <c r="BJ97" s="293"/>
      <c r="BK97" s="293"/>
      <c r="BL97" s="294"/>
      <c r="BM97" s="293"/>
      <c r="BS97" s="294"/>
      <c r="BT97" s="294"/>
      <c r="BU97" s="294"/>
      <c r="BV97" s="295"/>
      <c r="BW97" s="295"/>
      <c r="BX97" s="295"/>
      <c r="BY97" s="293"/>
      <c r="BZ97" s="294"/>
      <c r="CD97" s="295"/>
      <c r="CE97" s="295"/>
      <c r="CF97" s="293"/>
      <c r="CG97" s="293"/>
      <c r="CH97" s="293"/>
      <c r="CI97" s="293"/>
      <c r="CJ97" s="293"/>
      <c r="CL97" s="295"/>
      <c r="CM97" s="294"/>
      <c r="CN97" s="294"/>
      <c r="CO97" s="294"/>
      <c r="CP97" s="294"/>
      <c r="CZ97" s="295"/>
      <c r="DF97" s="293"/>
      <c r="DG97" s="293"/>
      <c r="DH97" s="293"/>
      <c r="DJ97" s="295"/>
      <c r="EC97" s="454"/>
      <c r="ED97" s="454"/>
      <c r="EH97" s="439"/>
      <c r="EI97" s="439"/>
      <c r="EJ97" s="439"/>
      <c r="EK97" s="962"/>
      <c r="EL97" s="987"/>
      <c r="EM97" s="987"/>
      <c r="EN97" s="991"/>
      <c r="EO97" s="297"/>
      <c r="EP97" s="296"/>
      <c r="ER97" s="297"/>
      <c r="ES97" s="522"/>
      <c r="ET97" s="527"/>
      <c r="EU97" s="527"/>
      <c r="EV97" s="527"/>
      <c r="EW97" s="967"/>
      <c r="EX97" s="949"/>
      <c r="EY97" s="522"/>
      <c r="EZ97" s="522"/>
      <c r="FA97" s="522"/>
      <c r="FB97" s="522"/>
      <c r="FC97" s="527"/>
      <c r="FD97" s="527"/>
      <c r="FE97" s="527"/>
      <c r="FF97" s="522"/>
      <c r="FG97" s="522"/>
      <c r="FH97" s="522"/>
      <c r="FI97" s="522"/>
      <c r="FJ97" s="296"/>
      <c r="FK97" s="522"/>
      <c r="FL97" s="993"/>
      <c r="FM97" s="994"/>
      <c r="FN97" s="993"/>
      <c r="FO97" s="993"/>
      <c r="FP97" s="1023"/>
      <c r="FQ97" s="572"/>
      <c r="FR97" s="572"/>
    </row>
    <row r="98" spans="9:174" s="292" customFormat="1" x14ac:dyDescent="0.3">
      <c r="I98" s="937"/>
      <c r="J98" s="295"/>
      <c r="K98" s="294"/>
      <c r="L98" s="294"/>
      <c r="M98" s="295"/>
      <c r="S98" s="976"/>
      <c r="T98" s="1011"/>
      <c r="U98" s="290"/>
      <c r="V98" s="290"/>
      <c r="W98" s="290"/>
      <c r="X98" s="294"/>
      <c r="AB98" s="946"/>
      <c r="AE98" s="541"/>
      <c r="AF98" s="296"/>
      <c r="AG98" s="542"/>
      <c r="AH98" s="296"/>
      <c r="AI98" s="610"/>
      <c r="AJ98" s="543"/>
      <c r="AP98" s="981"/>
      <c r="AU98" s="293"/>
      <c r="AX98" s="295"/>
      <c r="BC98" s="295"/>
      <c r="BD98" s="525"/>
      <c r="BE98" s="976"/>
      <c r="BF98" s="293"/>
      <c r="BG98" s="293"/>
      <c r="BH98" s="293"/>
      <c r="BI98" s="293"/>
      <c r="BJ98" s="293"/>
      <c r="BK98" s="293"/>
      <c r="BL98" s="294"/>
      <c r="BM98" s="293"/>
      <c r="BS98" s="294"/>
      <c r="BT98" s="294"/>
      <c r="BU98" s="294"/>
      <c r="BV98" s="295"/>
      <c r="BW98" s="295"/>
      <c r="BX98" s="295"/>
      <c r="BY98" s="293"/>
      <c r="BZ98" s="294"/>
      <c r="CD98" s="295"/>
      <c r="CE98" s="295"/>
      <c r="CF98" s="293"/>
      <c r="CG98" s="293"/>
      <c r="CH98" s="293"/>
      <c r="CI98" s="293"/>
      <c r="CJ98" s="293"/>
      <c r="CL98" s="295"/>
      <c r="CM98" s="294"/>
      <c r="CN98" s="294"/>
      <c r="CO98" s="294"/>
      <c r="CP98" s="294"/>
      <c r="CZ98" s="295"/>
      <c r="DF98" s="293"/>
      <c r="DG98" s="293"/>
      <c r="DH98" s="293"/>
      <c r="DJ98" s="295"/>
      <c r="EC98" s="454"/>
      <c r="ED98" s="454"/>
      <c r="EH98" s="439"/>
      <c r="EI98" s="439"/>
      <c r="EJ98" s="439"/>
      <c r="EK98" s="962"/>
      <c r="EL98" s="987"/>
      <c r="EM98" s="987"/>
      <c r="EN98" s="991"/>
      <c r="EO98" s="297"/>
      <c r="EP98" s="296"/>
      <c r="ER98" s="297"/>
      <c r="ES98" s="522"/>
      <c r="ET98" s="527"/>
      <c r="EU98" s="527"/>
      <c r="EV98" s="527"/>
      <c r="EW98" s="967"/>
      <c r="EX98" s="949"/>
      <c r="EY98" s="522"/>
      <c r="EZ98" s="522"/>
      <c r="FA98" s="522"/>
      <c r="FB98" s="522"/>
      <c r="FC98" s="527"/>
      <c r="FD98" s="527"/>
      <c r="FE98" s="527"/>
      <c r="FF98" s="522"/>
      <c r="FG98" s="522"/>
      <c r="FH98" s="522"/>
      <c r="FI98" s="522"/>
      <c r="FJ98" s="296"/>
      <c r="FK98" s="522"/>
      <c r="FL98" s="993"/>
      <c r="FM98" s="994"/>
      <c r="FN98" s="993"/>
      <c r="FO98" s="993"/>
      <c r="FP98" s="1023"/>
      <c r="FQ98" s="572"/>
      <c r="FR98" s="572"/>
    </row>
    <row r="99" spans="9:174" s="292" customFormat="1" x14ac:dyDescent="0.3">
      <c r="I99" s="937"/>
      <c r="J99" s="295"/>
      <c r="K99" s="294"/>
      <c r="L99" s="294"/>
      <c r="M99" s="295"/>
      <c r="S99" s="976"/>
      <c r="T99" s="1011"/>
      <c r="U99" s="290"/>
      <c r="V99" s="290"/>
      <c r="W99" s="290"/>
      <c r="X99" s="294"/>
      <c r="AB99" s="946"/>
      <c r="AE99" s="541"/>
      <c r="AF99" s="296"/>
      <c r="AG99" s="542"/>
      <c r="AH99" s="296"/>
      <c r="AI99" s="610"/>
      <c r="AJ99" s="543"/>
      <c r="AP99" s="981"/>
      <c r="AU99" s="293"/>
      <c r="AX99" s="295"/>
      <c r="BC99" s="295"/>
      <c r="BD99" s="525"/>
      <c r="BE99" s="976"/>
      <c r="BF99" s="293"/>
      <c r="BG99" s="293"/>
      <c r="BH99" s="293"/>
      <c r="BI99" s="293"/>
      <c r="BJ99" s="293"/>
      <c r="BK99" s="293"/>
      <c r="BL99" s="294"/>
      <c r="BM99" s="293"/>
      <c r="BS99" s="294"/>
      <c r="BT99" s="294"/>
      <c r="BU99" s="294"/>
      <c r="BV99" s="295"/>
      <c r="BW99" s="295"/>
      <c r="BX99" s="295"/>
      <c r="BY99" s="293"/>
      <c r="BZ99" s="294"/>
      <c r="CD99" s="295"/>
      <c r="CE99" s="295"/>
      <c r="CF99" s="293"/>
      <c r="CG99" s="293"/>
      <c r="CH99" s="293"/>
      <c r="CI99" s="293"/>
      <c r="CJ99" s="293"/>
      <c r="CL99" s="295"/>
      <c r="CM99" s="294"/>
      <c r="CN99" s="294"/>
      <c r="CO99" s="294"/>
      <c r="CP99" s="294"/>
      <c r="CZ99" s="295"/>
      <c r="DF99" s="293"/>
      <c r="DG99" s="293"/>
      <c r="DH99" s="293"/>
      <c r="DJ99" s="295"/>
      <c r="EC99" s="454"/>
      <c r="ED99" s="454"/>
      <c r="EH99" s="439"/>
      <c r="EI99" s="439"/>
      <c r="EJ99" s="439"/>
      <c r="EK99" s="962"/>
      <c r="EL99" s="987"/>
      <c r="EM99" s="987"/>
      <c r="EN99" s="991"/>
      <c r="EO99" s="297"/>
      <c r="EP99" s="296"/>
      <c r="ER99" s="297"/>
      <c r="ES99" s="522"/>
      <c r="ET99" s="527"/>
      <c r="EU99" s="527"/>
      <c r="EV99" s="527"/>
      <c r="EW99" s="967"/>
      <c r="EX99" s="949"/>
      <c r="EY99" s="522"/>
      <c r="EZ99" s="522"/>
      <c r="FA99" s="522"/>
      <c r="FB99" s="522"/>
      <c r="FC99" s="527"/>
      <c r="FD99" s="527"/>
      <c r="FE99" s="527"/>
      <c r="FF99" s="522"/>
      <c r="FG99" s="522"/>
      <c r="FH99" s="522"/>
      <c r="FI99" s="522"/>
      <c r="FJ99" s="296"/>
      <c r="FK99" s="522"/>
      <c r="FL99" s="993"/>
      <c r="FM99" s="994"/>
      <c r="FN99" s="993"/>
      <c r="FO99" s="993"/>
      <c r="FP99" s="1023"/>
      <c r="FQ99" s="572"/>
      <c r="FR99" s="572"/>
    </row>
    <row r="100" spans="9:174" s="292" customFormat="1" x14ac:dyDescent="0.3">
      <c r="I100" s="937"/>
      <c r="J100" s="295"/>
      <c r="K100" s="294"/>
      <c r="L100" s="294"/>
      <c r="M100" s="295"/>
      <c r="S100" s="976"/>
      <c r="T100" s="1011"/>
      <c r="U100" s="290"/>
      <c r="V100" s="290"/>
      <c r="W100" s="290"/>
      <c r="X100" s="294"/>
      <c r="AB100" s="946"/>
      <c r="AE100" s="541"/>
      <c r="AF100" s="296"/>
      <c r="AG100" s="542"/>
      <c r="AH100" s="296"/>
      <c r="AI100" s="610"/>
      <c r="AJ100" s="543"/>
      <c r="AP100" s="981"/>
      <c r="AU100" s="293"/>
      <c r="AX100" s="295"/>
      <c r="BC100" s="295"/>
      <c r="BD100" s="525"/>
      <c r="BE100" s="976"/>
      <c r="BF100" s="293"/>
      <c r="BG100" s="293"/>
      <c r="BH100" s="293"/>
      <c r="BI100" s="293"/>
      <c r="BJ100" s="293"/>
      <c r="BK100" s="293"/>
      <c r="BL100" s="294"/>
      <c r="BM100" s="293"/>
      <c r="BS100" s="294"/>
      <c r="BT100" s="294"/>
      <c r="BU100" s="294"/>
      <c r="BV100" s="295"/>
      <c r="BW100" s="295"/>
      <c r="BX100" s="295"/>
      <c r="BY100" s="293"/>
      <c r="BZ100" s="294"/>
      <c r="CD100" s="295"/>
      <c r="CE100" s="295"/>
      <c r="CF100" s="293"/>
      <c r="CG100" s="293"/>
      <c r="CH100" s="293"/>
      <c r="CI100" s="293"/>
      <c r="CJ100" s="293"/>
      <c r="CL100" s="295"/>
      <c r="CM100" s="294"/>
      <c r="CN100" s="294"/>
      <c r="CO100" s="294"/>
      <c r="CP100" s="294"/>
      <c r="CZ100" s="295"/>
      <c r="DF100" s="293"/>
      <c r="DG100" s="293"/>
      <c r="DH100" s="293"/>
      <c r="DJ100" s="295"/>
      <c r="EC100" s="454"/>
      <c r="ED100" s="454"/>
      <c r="EH100" s="439"/>
      <c r="EI100" s="439"/>
      <c r="EJ100" s="439"/>
      <c r="EK100" s="962"/>
      <c r="EL100" s="987"/>
      <c r="EM100" s="987"/>
      <c r="EN100" s="991"/>
      <c r="EO100" s="297"/>
      <c r="EP100" s="296"/>
      <c r="ER100" s="297"/>
      <c r="ES100" s="522"/>
      <c r="ET100" s="527"/>
      <c r="EU100" s="527"/>
      <c r="EV100" s="527"/>
      <c r="EW100" s="967"/>
      <c r="EX100" s="949"/>
      <c r="EY100" s="522"/>
      <c r="EZ100" s="522"/>
      <c r="FA100" s="522"/>
      <c r="FB100" s="522"/>
      <c r="FC100" s="527"/>
      <c r="FD100" s="527"/>
      <c r="FE100" s="527"/>
      <c r="FF100" s="522"/>
      <c r="FG100" s="522"/>
      <c r="FH100" s="522"/>
      <c r="FI100" s="522"/>
      <c r="FJ100" s="296"/>
      <c r="FK100" s="522"/>
      <c r="FL100" s="993"/>
      <c r="FM100" s="994"/>
      <c r="FN100" s="993"/>
      <c r="FO100" s="993"/>
      <c r="FP100" s="1023"/>
      <c r="FQ100" s="572"/>
      <c r="FR100" s="572"/>
    </row>
    <row r="101" spans="9:174" s="292" customFormat="1" x14ac:dyDescent="0.3">
      <c r="I101" s="937"/>
      <c r="J101" s="295"/>
      <c r="K101" s="294"/>
      <c r="L101" s="294"/>
      <c r="M101" s="295"/>
      <c r="S101" s="976"/>
      <c r="T101" s="1011"/>
      <c r="U101" s="290"/>
      <c r="V101" s="290"/>
      <c r="W101" s="290"/>
      <c r="X101" s="294"/>
      <c r="AB101" s="946"/>
      <c r="AE101" s="541"/>
      <c r="AF101" s="296"/>
      <c r="AG101" s="542"/>
      <c r="AH101" s="296"/>
      <c r="AI101" s="610"/>
      <c r="AJ101" s="543"/>
      <c r="AP101" s="981"/>
      <c r="AU101" s="293"/>
      <c r="AX101" s="295"/>
      <c r="BC101" s="295"/>
      <c r="BD101" s="525"/>
      <c r="BE101" s="976"/>
      <c r="BF101" s="293"/>
      <c r="BG101" s="293"/>
      <c r="BH101" s="293"/>
      <c r="BI101" s="293"/>
      <c r="BJ101" s="293"/>
      <c r="BK101" s="293"/>
      <c r="BL101" s="294"/>
      <c r="BM101" s="293"/>
      <c r="BS101" s="294"/>
      <c r="BT101" s="294"/>
      <c r="BU101" s="294"/>
      <c r="BV101" s="295"/>
      <c r="BW101" s="295"/>
      <c r="BX101" s="295"/>
      <c r="BY101" s="293"/>
      <c r="BZ101" s="294"/>
      <c r="CD101" s="295"/>
      <c r="CE101" s="295"/>
      <c r="CF101" s="293"/>
      <c r="CG101" s="293"/>
      <c r="CH101" s="293"/>
      <c r="CI101" s="293"/>
      <c r="CJ101" s="293"/>
      <c r="CL101" s="295"/>
      <c r="CM101" s="294"/>
      <c r="CN101" s="294"/>
      <c r="CO101" s="294"/>
      <c r="CP101" s="294"/>
      <c r="CZ101" s="295"/>
      <c r="DF101" s="293"/>
      <c r="DG101" s="293"/>
      <c r="DH101" s="293"/>
      <c r="DJ101" s="295"/>
      <c r="EC101" s="454"/>
      <c r="ED101" s="454"/>
      <c r="EH101" s="439"/>
      <c r="EI101" s="439"/>
      <c r="EJ101" s="439"/>
      <c r="EK101" s="962"/>
      <c r="EL101" s="987"/>
      <c r="EM101" s="987"/>
      <c r="EN101" s="991"/>
      <c r="EO101" s="297"/>
      <c r="EP101" s="296"/>
      <c r="ER101" s="297"/>
      <c r="ES101" s="522"/>
      <c r="ET101" s="527"/>
      <c r="EU101" s="527"/>
      <c r="EV101" s="527"/>
      <c r="EW101" s="967"/>
      <c r="EX101" s="949"/>
      <c r="EY101" s="522"/>
      <c r="EZ101" s="522"/>
      <c r="FA101" s="522"/>
      <c r="FB101" s="522"/>
      <c r="FC101" s="527"/>
      <c r="FD101" s="527"/>
      <c r="FE101" s="527"/>
      <c r="FF101" s="522"/>
      <c r="FG101" s="522"/>
      <c r="FH101" s="522"/>
      <c r="FI101" s="522"/>
      <c r="FJ101" s="296"/>
      <c r="FK101" s="522"/>
      <c r="FL101" s="993"/>
      <c r="FM101" s="994"/>
      <c r="FN101" s="993"/>
      <c r="FO101" s="993"/>
      <c r="FP101" s="1023"/>
      <c r="FQ101" s="572"/>
      <c r="FR101" s="572"/>
    </row>
    <row r="102" spans="9:174" s="292" customFormat="1" x14ac:dyDescent="0.3">
      <c r="I102" s="937"/>
      <c r="J102" s="295"/>
      <c r="K102" s="294"/>
      <c r="L102" s="294"/>
      <c r="M102" s="295"/>
      <c r="S102" s="976"/>
      <c r="T102" s="1011"/>
      <c r="U102" s="290"/>
      <c r="V102" s="290"/>
      <c r="W102" s="290"/>
      <c r="X102" s="294"/>
      <c r="AB102" s="946"/>
      <c r="AE102" s="541"/>
      <c r="AF102" s="296"/>
      <c r="AG102" s="542"/>
      <c r="AH102" s="296"/>
      <c r="AI102" s="610"/>
      <c r="AJ102" s="543"/>
      <c r="AP102" s="981"/>
      <c r="AU102" s="293"/>
      <c r="AX102" s="295"/>
      <c r="BC102" s="295"/>
      <c r="BD102" s="525"/>
      <c r="BE102" s="976"/>
      <c r="BF102" s="293"/>
      <c r="BG102" s="293"/>
      <c r="BH102" s="293"/>
      <c r="BI102" s="293"/>
      <c r="BJ102" s="293"/>
      <c r="BK102" s="293"/>
      <c r="BL102" s="294"/>
      <c r="BM102" s="293"/>
      <c r="BS102" s="294"/>
      <c r="BT102" s="294"/>
      <c r="BU102" s="294"/>
      <c r="BV102" s="295"/>
      <c r="BW102" s="295"/>
      <c r="BX102" s="295"/>
      <c r="BY102" s="293"/>
      <c r="BZ102" s="294"/>
      <c r="CD102" s="295"/>
      <c r="CE102" s="295"/>
      <c r="CF102" s="293"/>
      <c r="CG102" s="293"/>
      <c r="CH102" s="293"/>
      <c r="CI102" s="293"/>
      <c r="CJ102" s="293"/>
      <c r="CL102" s="295"/>
      <c r="CM102" s="294"/>
      <c r="CN102" s="294"/>
      <c r="CO102" s="294"/>
      <c r="CP102" s="294"/>
      <c r="CZ102" s="295"/>
      <c r="DF102" s="293"/>
      <c r="DG102" s="293"/>
      <c r="DH102" s="293"/>
      <c r="DJ102" s="295"/>
      <c r="EC102" s="454"/>
      <c r="ED102" s="454"/>
      <c r="EH102" s="439"/>
      <c r="EI102" s="439"/>
      <c r="EJ102" s="439"/>
      <c r="EK102" s="962"/>
      <c r="EL102" s="987"/>
      <c r="EM102" s="987"/>
      <c r="EN102" s="991"/>
      <c r="EO102" s="297"/>
      <c r="EP102" s="296"/>
      <c r="ER102" s="297"/>
      <c r="ES102" s="522"/>
      <c r="ET102" s="527"/>
      <c r="EU102" s="527"/>
      <c r="EV102" s="527"/>
      <c r="EW102" s="967"/>
      <c r="EX102" s="949"/>
      <c r="EY102" s="522"/>
      <c r="EZ102" s="522"/>
      <c r="FA102" s="522"/>
      <c r="FB102" s="522"/>
      <c r="FC102" s="527"/>
      <c r="FD102" s="527"/>
      <c r="FE102" s="527"/>
      <c r="FF102" s="522"/>
      <c r="FG102" s="522"/>
      <c r="FH102" s="522"/>
      <c r="FI102" s="522"/>
      <c r="FJ102" s="296"/>
      <c r="FK102" s="522"/>
      <c r="FL102" s="993"/>
      <c r="FM102" s="994"/>
      <c r="FN102" s="993"/>
      <c r="FO102" s="993"/>
      <c r="FP102" s="1023"/>
      <c r="FQ102" s="572"/>
      <c r="FR102" s="572"/>
    </row>
    <row r="103" spans="9:174" s="292" customFormat="1" x14ac:dyDescent="0.3">
      <c r="I103" s="937"/>
      <c r="J103" s="295"/>
      <c r="K103" s="294"/>
      <c r="L103" s="294"/>
      <c r="M103" s="295"/>
      <c r="S103" s="976"/>
      <c r="T103" s="1011"/>
      <c r="U103" s="290"/>
      <c r="V103" s="290"/>
      <c r="W103" s="290"/>
      <c r="X103" s="294"/>
      <c r="AB103" s="946"/>
      <c r="AE103" s="541"/>
      <c r="AF103" s="296"/>
      <c r="AG103" s="542"/>
      <c r="AH103" s="296"/>
      <c r="AI103" s="610"/>
      <c r="AJ103" s="543"/>
      <c r="AP103" s="981"/>
      <c r="AU103" s="293"/>
      <c r="AX103" s="295"/>
      <c r="BC103" s="295"/>
      <c r="BD103" s="525"/>
      <c r="BE103" s="976"/>
      <c r="BF103" s="293"/>
      <c r="BG103" s="293"/>
      <c r="BH103" s="293"/>
      <c r="BI103" s="293"/>
      <c r="BJ103" s="293"/>
      <c r="BK103" s="293"/>
      <c r="BL103" s="294"/>
      <c r="BM103" s="293"/>
      <c r="BS103" s="294"/>
      <c r="BT103" s="294"/>
      <c r="BU103" s="294"/>
      <c r="BV103" s="295"/>
      <c r="BW103" s="295"/>
      <c r="BX103" s="295"/>
      <c r="BY103" s="293"/>
      <c r="BZ103" s="294"/>
      <c r="CD103" s="295"/>
      <c r="CE103" s="295"/>
      <c r="CF103" s="293"/>
      <c r="CG103" s="293"/>
      <c r="CH103" s="293"/>
      <c r="CI103" s="293"/>
      <c r="CJ103" s="293"/>
      <c r="CL103" s="295"/>
      <c r="CM103" s="294"/>
      <c r="CN103" s="294"/>
      <c r="CO103" s="294"/>
      <c r="CP103" s="294"/>
      <c r="CZ103" s="295"/>
      <c r="DF103" s="293"/>
      <c r="DG103" s="293"/>
      <c r="DH103" s="293"/>
      <c r="DJ103" s="295"/>
      <c r="EC103" s="454"/>
      <c r="ED103" s="454"/>
      <c r="EH103" s="439"/>
      <c r="EI103" s="439"/>
      <c r="EJ103" s="439"/>
      <c r="EK103" s="962"/>
      <c r="EL103" s="987"/>
      <c r="EM103" s="987"/>
      <c r="EN103" s="991"/>
      <c r="EO103" s="297"/>
      <c r="EP103" s="296"/>
      <c r="ER103" s="297"/>
      <c r="ES103" s="522"/>
      <c r="ET103" s="527"/>
      <c r="EU103" s="527"/>
      <c r="EV103" s="527"/>
      <c r="EW103" s="967"/>
      <c r="EX103" s="949"/>
      <c r="EY103" s="522"/>
      <c r="EZ103" s="522"/>
      <c r="FA103" s="522"/>
      <c r="FB103" s="522"/>
      <c r="FC103" s="527"/>
      <c r="FD103" s="527"/>
      <c r="FE103" s="527"/>
      <c r="FF103" s="522"/>
      <c r="FG103" s="522"/>
      <c r="FH103" s="522"/>
      <c r="FI103" s="522"/>
      <c r="FJ103" s="296"/>
      <c r="FK103" s="522"/>
      <c r="FL103" s="993"/>
      <c r="FM103" s="994"/>
      <c r="FN103" s="993"/>
      <c r="FO103" s="993"/>
      <c r="FP103" s="1023"/>
      <c r="FQ103" s="572"/>
      <c r="FR103" s="572"/>
    </row>
    <row r="104" spans="9:174" s="292" customFormat="1" x14ac:dyDescent="0.3">
      <c r="I104" s="937"/>
      <c r="J104" s="295"/>
      <c r="K104" s="294"/>
      <c r="L104" s="294"/>
      <c r="M104" s="295"/>
      <c r="S104" s="976"/>
      <c r="T104" s="1011"/>
      <c r="U104" s="290"/>
      <c r="V104" s="290"/>
      <c r="W104" s="290"/>
      <c r="X104" s="294"/>
      <c r="AB104" s="946"/>
      <c r="AE104" s="541"/>
      <c r="AF104" s="296"/>
      <c r="AG104" s="542"/>
      <c r="AH104" s="296"/>
      <c r="AI104" s="610"/>
      <c r="AJ104" s="543"/>
      <c r="AP104" s="981"/>
      <c r="AU104" s="293"/>
      <c r="AX104" s="295"/>
      <c r="BC104" s="295"/>
      <c r="BD104" s="525"/>
      <c r="BE104" s="976"/>
      <c r="BF104" s="293"/>
      <c r="BG104" s="293"/>
      <c r="BH104" s="293"/>
      <c r="BI104" s="293"/>
      <c r="BJ104" s="293"/>
      <c r="BK104" s="293"/>
      <c r="BL104" s="294"/>
      <c r="BM104" s="293"/>
      <c r="BS104" s="294"/>
      <c r="BT104" s="294"/>
      <c r="BU104" s="294"/>
      <c r="BV104" s="295"/>
      <c r="BW104" s="295"/>
      <c r="BX104" s="295"/>
      <c r="BY104" s="293"/>
      <c r="BZ104" s="294"/>
      <c r="CD104" s="295"/>
      <c r="CE104" s="295"/>
      <c r="CF104" s="293"/>
      <c r="CG104" s="293"/>
      <c r="CH104" s="293"/>
      <c r="CI104" s="293"/>
      <c r="CJ104" s="293"/>
      <c r="CL104" s="295"/>
      <c r="CM104" s="294"/>
      <c r="CN104" s="294"/>
      <c r="CO104" s="294"/>
      <c r="CP104" s="294"/>
      <c r="CZ104" s="295"/>
      <c r="DF104" s="293"/>
      <c r="DG104" s="293"/>
      <c r="DH104" s="293"/>
      <c r="DJ104" s="295"/>
      <c r="EC104" s="454"/>
      <c r="ED104" s="454"/>
      <c r="EH104" s="439"/>
      <c r="EI104" s="439"/>
      <c r="EJ104" s="439"/>
      <c r="EK104" s="962"/>
      <c r="EL104" s="987"/>
      <c r="EM104" s="987"/>
      <c r="EN104" s="991"/>
      <c r="EO104" s="297"/>
      <c r="EP104" s="296"/>
      <c r="ER104" s="297"/>
      <c r="ES104" s="522"/>
      <c r="ET104" s="527"/>
      <c r="EU104" s="527"/>
      <c r="EV104" s="527"/>
      <c r="EW104" s="967"/>
      <c r="EX104" s="949"/>
      <c r="EY104" s="522"/>
      <c r="EZ104" s="522"/>
      <c r="FA104" s="522"/>
      <c r="FB104" s="522"/>
      <c r="FC104" s="527"/>
      <c r="FD104" s="527"/>
      <c r="FE104" s="527"/>
      <c r="FF104" s="522"/>
      <c r="FG104" s="522"/>
      <c r="FH104" s="522"/>
      <c r="FI104" s="522"/>
      <c r="FJ104" s="296"/>
      <c r="FK104" s="522"/>
      <c r="FL104" s="993"/>
      <c r="FM104" s="994"/>
      <c r="FN104" s="993"/>
      <c r="FO104" s="993"/>
      <c r="FP104" s="1023"/>
      <c r="FQ104" s="572"/>
      <c r="FR104" s="572"/>
    </row>
    <row r="105" spans="9:174" s="292" customFormat="1" x14ac:dyDescent="0.3">
      <c r="I105" s="937"/>
      <c r="J105" s="295"/>
      <c r="K105" s="294"/>
      <c r="L105" s="294"/>
      <c r="M105" s="295"/>
      <c r="S105" s="976"/>
      <c r="T105" s="1011"/>
      <c r="U105" s="290"/>
      <c r="V105" s="290"/>
      <c r="W105" s="290"/>
      <c r="X105" s="294"/>
      <c r="AB105" s="946"/>
      <c r="AE105" s="541"/>
      <c r="AF105" s="296"/>
      <c r="AG105" s="542"/>
      <c r="AH105" s="296"/>
      <c r="AI105" s="610"/>
      <c r="AJ105" s="543"/>
      <c r="AP105" s="981"/>
      <c r="AU105" s="293"/>
      <c r="AX105" s="295"/>
      <c r="BC105" s="295"/>
      <c r="BD105" s="525"/>
      <c r="BE105" s="976"/>
      <c r="BF105" s="293"/>
      <c r="BG105" s="293"/>
      <c r="BH105" s="293"/>
      <c r="BI105" s="293"/>
      <c r="BJ105" s="293"/>
      <c r="BK105" s="293"/>
      <c r="BL105" s="294"/>
      <c r="BM105" s="293"/>
      <c r="BS105" s="294"/>
      <c r="BT105" s="294"/>
      <c r="BU105" s="294"/>
      <c r="BV105" s="295"/>
      <c r="BW105" s="295"/>
      <c r="BX105" s="295"/>
      <c r="BY105" s="293"/>
      <c r="BZ105" s="294"/>
      <c r="CD105" s="295"/>
      <c r="CE105" s="295"/>
      <c r="CF105" s="293"/>
      <c r="CG105" s="293"/>
      <c r="CH105" s="293"/>
      <c r="CI105" s="293"/>
      <c r="CJ105" s="293"/>
      <c r="CL105" s="295"/>
      <c r="CM105" s="294"/>
      <c r="CN105" s="294"/>
      <c r="CO105" s="294"/>
      <c r="CP105" s="294"/>
      <c r="CZ105" s="295"/>
      <c r="DF105" s="293"/>
      <c r="DG105" s="293"/>
      <c r="DH105" s="293"/>
      <c r="DJ105" s="295"/>
      <c r="EC105" s="454"/>
      <c r="ED105" s="454"/>
      <c r="EH105" s="439"/>
      <c r="EI105" s="439"/>
      <c r="EJ105" s="439"/>
      <c r="EK105" s="962"/>
      <c r="EL105" s="987"/>
      <c r="EM105" s="987"/>
      <c r="EN105" s="991"/>
      <c r="EO105" s="297"/>
      <c r="EP105" s="296"/>
      <c r="ER105" s="297"/>
      <c r="ES105" s="522"/>
      <c r="ET105" s="527"/>
      <c r="EU105" s="527"/>
      <c r="EV105" s="527"/>
      <c r="EW105" s="967"/>
      <c r="EX105" s="949"/>
      <c r="EY105" s="522"/>
      <c r="EZ105" s="522"/>
      <c r="FA105" s="522"/>
      <c r="FB105" s="522"/>
      <c r="FC105" s="527"/>
      <c r="FD105" s="527"/>
      <c r="FE105" s="527"/>
      <c r="FF105" s="522"/>
      <c r="FG105" s="522"/>
      <c r="FH105" s="522"/>
      <c r="FI105" s="522"/>
      <c r="FJ105" s="296"/>
      <c r="FK105" s="522"/>
      <c r="FL105" s="993"/>
      <c r="FM105" s="994"/>
      <c r="FN105" s="993"/>
      <c r="FO105" s="993"/>
      <c r="FP105" s="1023"/>
      <c r="FQ105" s="572"/>
      <c r="FR105" s="572"/>
    </row>
    <row r="106" spans="9:174" s="292" customFormat="1" x14ac:dyDescent="0.3">
      <c r="I106" s="937"/>
      <c r="J106" s="295"/>
      <c r="K106" s="294"/>
      <c r="L106" s="294"/>
      <c r="M106" s="295"/>
      <c r="S106" s="976"/>
      <c r="T106" s="1011"/>
      <c r="U106" s="290"/>
      <c r="V106" s="290"/>
      <c r="W106" s="290"/>
      <c r="X106" s="294"/>
      <c r="AB106" s="946"/>
      <c r="AE106" s="541"/>
      <c r="AF106" s="296"/>
      <c r="AG106" s="542"/>
      <c r="AH106" s="296"/>
      <c r="AI106" s="610"/>
      <c r="AJ106" s="543"/>
      <c r="AP106" s="981"/>
      <c r="AU106" s="293"/>
      <c r="AX106" s="295"/>
      <c r="BC106" s="295"/>
      <c r="BD106" s="525"/>
      <c r="BE106" s="976"/>
      <c r="BF106" s="293"/>
      <c r="BG106" s="293"/>
      <c r="BH106" s="293"/>
      <c r="BI106" s="293"/>
      <c r="BJ106" s="293"/>
      <c r="BK106" s="293"/>
      <c r="BL106" s="294"/>
      <c r="BM106" s="293"/>
      <c r="BS106" s="294"/>
      <c r="BT106" s="294"/>
      <c r="BU106" s="294"/>
      <c r="BV106" s="295"/>
      <c r="BW106" s="295"/>
      <c r="BX106" s="295"/>
      <c r="BY106" s="293"/>
      <c r="BZ106" s="294"/>
      <c r="CD106" s="295"/>
      <c r="CE106" s="295"/>
      <c r="CF106" s="293"/>
      <c r="CG106" s="293"/>
      <c r="CH106" s="293"/>
      <c r="CI106" s="293"/>
      <c r="CJ106" s="293"/>
      <c r="CL106" s="295"/>
      <c r="CM106" s="294"/>
      <c r="CN106" s="294"/>
      <c r="CO106" s="294"/>
      <c r="CP106" s="294"/>
      <c r="CZ106" s="295"/>
      <c r="DF106" s="293"/>
      <c r="DG106" s="293"/>
      <c r="DH106" s="293"/>
      <c r="DJ106" s="295"/>
      <c r="EC106" s="454"/>
      <c r="ED106" s="454"/>
      <c r="EH106" s="439"/>
      <c r="EI106" s="439"/>
      <c r="EJ106" s="439"/>
      <c r="EK106" s="962"/>
      <c r="EL106" s="987"/>
      <c r="EM106" s="987"/>
      <c r="EN106" s="991"/>
      <c r="EO106" s="297"/>
      <c r="EP106" s="296"/>
      <c r="ER106" s="297"/>
      <c r="ES106" s="522"/>
      <c r="ET106" s="527"/>
      <c r="EU106" s="527"/>
      <c r="EV106" s="527"/>
      <c r="EW106" s="967"/>
      <c r="EX106" s="949"/>
      <c r="EY106" s="522"/>
      <c r="EZ106" s="522"/>
      <c r="FA106" s="522"/>
      <c r="FB106" s="522"/>
      <c r="FC106" s="527"/>
      <c r="FD106" s="527"/>
      <c r="FE106" s="527"/>
      <c r="FF106" s="522"/>
      <c r="FG106" s="522"/>
      <c r="FH106" s="522"/>
      <c r="FI106" s="522"/>
      <c r="FJ106" s="296"/>
      <c r="FK106" s="522"/>
      <c r="FL106" s="993"/>
      <c r="FM106" s="994"/>
      <c r="FN106" s="993"/>
      <c r="FO106" s="993"/>
      <c r="FP106" s="1023"/>
      <c r="FQ106" s="572"/>
      <c r="FR106" s="572"/>
    </row>
    <row r="107" spans="9:174" s="292" customFormat="1" x14ac:dyDescent="0.3">
      <c r="I107" s="937"/>
      <c r="J107" s="295"/>
      <c r="K107" s="294"/>
      <c r="L107" s="294"/>
      <c r="M107" s="295"/>
      <c r="S107" s="976"/>
      <c r="T107" s="1011"/>
      <c r="U107" s="290"/>
      <c r="V107" s="290"/>
      <c r="W107" s="290"/>
      <c r="X107" s="294"/>
      <c r="AB107" s="946"/>
      <c r="AE107" s="541"/>
      <c r="AF107" s="296"/>
      <c r="AG107" s="542"/>
      <c r="AH107" s="296"/>
      <c r="AI107" s="610"/>
      <c r="AJ107" s="543"/>
      <c r="AP107" s="981"/>
      <c r="AU107" s="293"/>
      <c r="AX107" s="295"/>
      <c r="BC107" s="295"/>
      <c r="BD107" s="525"/>
      <c r="BE107" s="976"/>
      <c r="BF107" s="293"/>
      <c r="BG107" s="293"/>
      <c r="BH107" s="293"/>
      <c r="BI107" s="293"/>
      <c r="BJ107" s="293"/>
      <c r="BK107" s="293"/>
      <c r="BL107" s="294"/>
      <c r="BM107" s="293"/>
      <c r="BS107" s="294"/>
      <c r="BT107" s="294"/>
      <c r="BU107" s="294"/>
      <c r="BV107" s="295"/>
      <c r="BW107" s="295"/>
      <c r="BX107" s="295"/>
      <c r="BY107" s="293"/>
      <c r="BZ107" s="294"/>
      <c r="CD107" s="295"/>
      <c r="CE107" s="295"/>
      <c r="CF107" s="293"/>
      <c r="CG107" s="293"/>
      <c r="CH107" s="293"/>
      <c r="CI107" s="293"/>
      <c r="CJ107" s="293"/>
      <c r="CL107" s="295"/>
      <c r="CM107" s="294"/>
      <c r="CN107" s="294"/>
      <c r="CO107" s="294"/>
      <c r="CP107" s="294"/>
      <c r="CZ107" s="295"/>
      <c r="DF107" s="293"/>
      <c r="DG107" s="293"/>
      <c r="DH107" s="293"/>
      <c r="DJ107" s="295"/>
      <c r="EC107" s="454"/>
      <c r="ED107" s="454"/>
      <c r="EH107" s="439"/>
      <c r="EI107" s="439"/>
      <c r="EJ107" s="439"/>
      <c r="EK107" s="962"/>
      <c r="EL107" s="987"/>
      <c r="EM107" s="987"/>
      <c r="EN107" s="991"/>
      <c r="EO107" s="297"/>
      <c r="EP107" s="296"/>
      <c r="ER107" s="297"/>
      <c r="ES107" s="522"/>
      <c r="ET107" s="527"/>
      <c r="EU107" s="527"/>
      <c r="EV107" s="527"/>
      <c r="EW107" s="967"/>
      <c r="EX107" s="949"/>
      <c r="EY107" s="522"/>
      <c r="EZ107" s="522"/>
      <c r="FA107" s="522"/>
      <c r="FB107" s="522"/>
      <c r="FC107" s="527"/>
      <c r="FD107" s="527"/>
      <c r="FE107" s="527"/>
      <c r="FF107" s="522"/>
      <c r="FG107" s="522"/>
      <c r="FH107" s="522"/>
      <c r="FI107" s="522"/>
      <c r="FJ107" s="296"/>
      <c r="FK107" s="522"/>
      <c r="FL107" s="993"/>
      <c r="FM107" s="994"/>
      <c r="FN107" s="993"/>
      <c r="FO107" s="993"/>
      <c r="FP107" s="1023"/>
      <c r="FQ107" s="572"/>
      <c r="FR107" s="572"/>
    </row>
    <row r="108" spans="9:174" s="292" customFormat="1" x14ac:dyDescent="0.3">
      <c r="I108" s="937"/>
      <c r="J108" s="295"/>
      <c r="K108" s="294"/>
      <c r="L108" s="294"/>
      <c r="M108" s="295"/>
      <c r="S108" s="976"/>
      <c r="T108" s="1011"/>
      <c r="U108" s="290"/>
      <c r="V108" s="290"/>
      <c r="W108" s="290"/>
      <c r="X108" s="294"/>
      <c r="AB108" s="946"/>
      <c r="AE108" s="541"/>
      <c r="AF108" s="296"/>
      <c r="AG108" s="542"/>
      <c r="AH108" s="296"/>
      <c r="AI108" s="610"/>
      <c r="AJ108" s="543"/>
      <c r="AP108" s="981"/>
      <c r="AU108" s="293"/>
      <c r="AX108" s="295"/>
      <c r="BC108" s="295"/>
      <c r="BD108" s="525"/>
      <c r="BE108" s="976"/>
      <c r="BF108" s="293"/>
      <c r="BG108" s="293"/>
      <c r="BH108" s="293"/>
      <c r="BI108" s="293"/>
      <c r="BJ108" s="293"/>
      <c r="BK108" s="293"/>
      <c r="BL108" s="294"/>
      <c r="BM108" s="293"/>
      <c r="BS108" s="294"/>
      <c r="BT108" s="294"/>
      <c r="BU108" s="294"/>
      <c r="BV108" s="295"/>
      <c r="BW108" s="295"/>
      <c r="BX108" s="295"/>
      <c r="BY108" s="293"/>
      <c r="BZ108" s="294"/>
      <c r="CD108" s="295"/>
      <c r="CE108" s="295"/>
      <c r="CF108" s="293"/>
      <c r="CG108" s="293"/>
      <c r="CH108" s="293"/>
      <c r="CI108" s="293"/>
      <c r="CJ108" s="293"/>
      <c r="CL108" s="295"/>
      <c r="CM108" s="294"/>
      <c r="CN108" s="294"/>
      <c r="CO108" s="294"/>
      <c r="CP108" s="294"/>
      <c r="CZ108" s="295"/>
      <c r="DF108" s="293"/>
      <c r="DG108" s="293"/>
      <c r="DH108" s="293"/>
      <c r="DJ108" s="295"/>
      <c r="EC108" s="454"/>
      <c r="ED108" s="454"/>
      <c r="EH108" s="439"/>
      <c r="EI108" s="439"/>
      <c r="EJ108" s="439"/>
      <c r="EK108" s="962"/>
      <c r="EL108" s="987"/>
      <c r="EM108" s="987"/>
      <c r="EN108" s="991"/>
      <c r="EO108" s="297"/>
      <c r="EP108" s="296"/>
      <c r="ER108" s="297"/>
      <c r="ES108" s="522"/>
      <c r="ET108" s="527"/>
      <c r="EU108" s="527"/>
      <c r="EV108" s="527"/>
      <c r="EW108" s="967"/>
      <c r="EX108" s="949"/>
      <c r="EY108" s="522"/>
      <c r="EZ108" s="522"/>
      <c r="FA108" s="522"/>
      <c r="FB108" s="522"/>
      <c r="FC108" s="527"/>
      <c r="FD108" s="527"/>
      <c r="FE108" s="527"/>
      <c r="FF108" s="522"/>
      <c r="FG108" s="522"/>
      <c r="FH108" s="522"/>
      <c r="FI108" s="522"/>
      <c r="FJ108" s="296"/>
      <c r="FK108" s="522"/>
      <c r="FL108" s="993"/>
      <c r="FM108" s="994"/>
      <c r="FN108" s="993"/>
      <c r="FO108" s="993"/>
      <c r="FP108" s="1023"/>
      <c r="FQ108" s="572"/>
      <c r="FR108" s="572"/>
    </row>
    <row r="109" spans="9:174" s="292" customFormat="1" x14ac:dyDescent="0.3">
      <c r="I109" s="937"/>
      <c r="J109" s="295"/>
      <c r="K109" s="294"/>
      <c r="L109" s="294"/>
      <c r="M109" s="295"/>
      <c r="S109" s="976"/>
      <c r="T109" s="1011"/>
      <c r="U109" s="290"/>
      <c r="V109" s="290"/>
      <c r="W109" s="290"/>
      <c r="X109" s="294"/>
      <c r="AB109" s="946"/>
      <c r="AE109" s="541"/>
      <c r="AF109" s="296"/>
      <c r="AG109" s="542"/>
      <c r="AH109" s="296"/>
      <c r="AI109" s="610"/>
      <c r="AJ109" s="543"/>
      <c r="AP109" s="981"/>
      <c r="AU109" s="293"/>
      <c r="AX109" s="295"/>
      <c r="BC109" s="295"/>
      <c r="BD109" s="525"/>
      <c r="BE109" s="976"/>
      <c r="BF109" s="293"/>
      <c r="BG109" s="293"/>
      <c r="BH109" s="293"/>
      <c r="BI109" s="293"/>
      <c r="BJ109" s="293"/>
      <c r="BK109" s="293"/>
      <c r="BL109" s="294"/>
      <c r="BM109" s="293"/>
      <c r="BS109" s="294"/>
      <c r="BT109" s="294"/>
      <c r="BU109" s="294"/>
      <c r="BV109" s="295"/>
      <c r="BW109" s="295"/>
      <c r="BX109" s="295"/>
      <c r="BY109" s="293"/>
      <c r="BZ109" s="294"/>
      <c r="CD109" s="295"/>
      <c r="CE109" s="295"/>
      <c r="CF109" s="293"/>
      <c r="CG109" s="293"/>
      <c r="CH109" s="293"/>
      <c r="CI109" s="293"/>
      <c r="CJ109" s="293"/>
      <c r="CL109" s="295"/>
      <c r="CM109" s="294"/>
      <c r="CN109" s="294"/>
      <c r="CO109" s="294"/>
      <c r="CP109" s="294"/>
      <c r="CZ109" s="295"/>
      <c r="DF109" s="293"/>
      <c r="DG109" s="293"/>
      <c r="DH109" s="293"/>
      <c r="DJ109" s="295"/>
      <c r="EC109" s="454"/>
      <c r="ED109" s="454"/>
      <c r="EH109" s="439"/>
      <c r="EI109" s="439"/>
      <c r="EJ109" s="439"/>
      <c r="EK109" s="962"/>
      <c r="EL109" s="987"/>
      <c r="EM109" s="987"/>
      <c r="EN109" s="991"/>
      <c r="EO109" s="297"/>
      <c r="EP109" s="296"/>
      <c r="ER109" s="297"/>
      <c r="ES109" s="522"/>
      <c r="ET109" s="527"/>
      <c r="EU109" s="527"/>
      <c r="EV109" s="527"/>
      <c r="EW109" s="967"/>
      <c r="EX109" s="949"/>
      <c r="EY109" s="522"/>
      <c r="EZ109" s="522"/>
      <c r="FA109" s="522"/>
      <c r="FB109" s="522"/>
      <c r="FC109" s="527"/>
      <c r="FD109" s="527"/>
      <c r="FE109" s="527"/>
      <c r="FF109" s="522"/>
      <c r="FG109" s="522"/>
      <c r="FH109" s="522"/>
      <c r="FI109" s="522"/>
      <c r="FJ109" s="296"/>
      <c r="FK109" s="522"/>
      <c r="FL109" s="993"/>
      <c r="FM109" s="994"/>
      <c r="FN109" s="993"/>
      <c r="FO109" s="993"/>
      <c r="FP109" s="1023"/>
      <c r="FQ109" s="572"/>
      <c r="FR109" s="572"/>
    </row>
    <row r="110" spans="9:174" s="292" customFormat="1" x14ac:dyDescent="0.3">
      <c r="I110" s="937"/>
      <c r="J110" s="295"/>
      <c r="K110" s="294"/>
      <c r="L110" s="294"/>
      <c r="M110" s="295"/>
      <c r="S110" s="976"/>
      <c r="T110" s="1011"/>
      <c r="U110" s="290"/>
      <c r="V110" s="290"/>
      <c r="W110" s="290"/>
      <c r="X110" s="294"/>
      <c r="AB110" s="946"/>
      <c r="AE110" s="541"/>
      <c r="AF110" s="296"/>
      <c r="AG110" s="542"/>
      <c r="AH110" s="296"/>
      <c r="AI110" s="610"/>
      <c r="AJ110" s="543"/>
      <c r="AP110" s="981"/>
      <c r="AU110" s="293"/>
      <c r="AX110" s="295"/>
      <c r="BC110" s="295"/>
      <c r="BD110" s="525"/>
      <c r="BE110" s="976"/>
      <c r="BF110" s="293"/>
      <c r="BG110" s="293"/>
      <c r="BH110" s="293"/>
      <c r="BI110" s="293"/>
      <c r="BJ110" s="293"/>
      <c r="BK110" s="293"/>
      <c r="BL110" s="294"/>
      <c r="BM110" s="293"/>
      <c r="BS110" s="294"/>
      <c r="BT110" s="294"/>
      <c r="BU110" s="294"/>
      <c r="BV110" s="295"/>
      <c r="BW110" s="295"/>
      <c r="BX110" s="295"/>
      <c r="BY110" s="293"/>
      <c r="BZ110" s="294"/>
      <c r="CD110" s="295"/>
      <c r="CE110" s="295"/>
      <c r="CF110" s="293"/>
      <c r="CG110" s="293"/>
      <c r="CH110" s="293"/>
      <c r="CI110" s="293"/>
      <c r="CJ110" s="293"/>
      <c r="CL110" s="295"/>
      <c r="CM110" s="294"/>
      <c r="CN110" s="294"/>
      <c r="CO110" s="294"/>
      <c r="CP110" s="294"/>
      <c r="CZ110" s="295"/>
      <c r="DF110" s="293"/>
      <c r="DG110" s="293"/>
      <c r="DH110" s="293"/>
      <c r="DJ110" s="295"/>
      <c r="EC110" s="454"/>
      <c r="ED110" s="454"/>
      <c r="EH110" s="439"/>
      <c r="EI110" s="439"/>
      <c r="EJ110" s="439"/>
      <c r="EK110" s="962"/>
      <c r="EL110" s="987"/>
      <c r="EM110" s="987"/>
      <c r="EN110" s="991"/>
      <c r="EO110" s="297"/>
      <c r="EP110" s="296"/>
      <c r="ER110" s="297"/>
      <c r="ES110" s="522"/>
      <c r="ET110" s="527"/>
      <c r="EU110" s="527"/>
      <c r="EV110" s="527"/>
      <c r="EW110" s="967"/>
      <c r="EX110" s="949"/>
      <c r="EY110" s="522"/>
      <c r="EZ110" s="522"/>
      <c r="FA110" s="522"/>
      <c r="FB110" s="522"/>
      <c r="FC110" s="527"/>
      <c r="FD110" s="527"/>
      <c r="FE110" s="527"/>
      <c r="FF110" s="522"/>
      <c r="FG110" s="522"/>
      <c r="FH110" s="522"/>
      <c r="FI110" s="522"/>
      <c r="FJ110" s="296"/>
      <c r="FK110" s="522"/>
      <c r="FL110" s="993"/>
      <c r="FM110" s="994"/>
      <c r="FN110" s="993"/>
      <c r="FO110" s="993"/>
      <c r="FP110" s="1023"/>
      <c r="FQ110" s="572"/>
      <c r="FR110" s="572"/>
    </row>
    <row r="111" spans="9:174" s="292" customFormat="1" x14ac:dyDescent="0.3">
      <c r="I111" s="937"/>
      <c r="J111" s="295"/>
      <c r="K111" s="294"/>
      <c r="L111" s="294"/>
      <c r="M111" s="295"/>
      <c r="S111" s="976"/>
      <c r="T111" s="1011"/>
      <c r="U111" s="290"/>
      <c r="V111" s="290"/>
      <c r="W111" s="290"/>
      <c r="X111" s="294"/>
      <c r="AB111" s="946"/>
      <c r="AE111" s="541"/>
      <c r="AF111" s="296"/>
      <c r="AG111" s="542"/>
      <c r="AH111" s="296"/>
      <c r="AI111" s="610"/>
      <c r="AJ111" s="543"/>
      <c r="AP111" s="981"/>
      <c r="AU111" s="293"/>
      <c r="AX111" s="295"/>
      <c r="BC111" s="295"/>
      <c r="BD111" s="525"/>
      <c r="BE111" s="976"/>
      <c r="BF111" s="293"/>
      <c r="BG111" s="293"/>
      <c r="BH111" s="293"/>
      <c r="BI111" s="293"/>
      <c r="BJ111" s="293"/>
      <c r="BK111" s="293"/>
      <c r="BL111" s="294"/>
      <c r="BM111" s="293"/>
      <c r="BS111" s="294"/>
      <c r="BT111" s="294"/>
      <c r="BU111" s="294"/>
      <c r="BV111" s="295"/>
      <c r="BW111" s="295"/>
      <c r="BX111" s="295"/>
      <c r="BY111" s="293"/>
      <c r="BZ111" s="294"/>
      <c r="CD111" s="295"/>
      <c r="CE111" s="295"/>
      <c r="CF111" s="293"/>
      <c r="CG111" s="293"/>
      <c r="CH111" s="293"/>
      <c r="CI111" s="293"/>
      <c r="CJ111" s="293"/>
      <c r="CL111" s="295"/>
      <c r="CM111" s="294"/>
      <c r="CN111" s="294"/>
      <c r="CO111" s="294"/>
      <c r="CP111" s="294"/>
      <c r="CZ111" s="295"/>
      <c r="DF111" s="293"/>
      <c r="DG111" s="293"/>
      <c r="DH111" s="293"/>
      <c r="DJ111" s="295"/>
      <c r="EC111" s="454"/>
      <c r="ED111" s="454"/>
      <c r="EH111" s="439"/>
      <c r="EI111" s="439"/>
      <c r="EJ111" s="439"/>
      <c r="EK111" s="962"/>
      <c r="EL111" s="987"/>
      <c r="EM111" s="987"/>
      <c r="EN111" s="991"/>
      <c r="EO111" s="297"/>
      <c r="EP111" s="296"/>
      <c r="ER111" s="297"/>
      <c r="ES111" s="522"/>
      <c r="ET111" s="527"/>
      <c r="EU111" s="527"/>
      <c r="EV111" s="527"/>
      <c r="EW111" s="967"/>
      <c r="EX111" s="949"/>
      <c r="EY111" s="522"/>
      <c r="EZ111" s="522"/>
      <c r="FA111" s="522"/>
      <c r="FB111" s="522"/>
      <c r="FC111" s="527"/>
      <c r="FD111" s="527"/>
      <c r="FE111" s="527"/>
      <c r="FF111" s="522"/>
      <c r="FG111" s="522"/>
      <c r="FH111" s="522"/>
      <c r="FI111" s="522"/>
      <c r="FJ111" s="296"/>
      <c r="FK111" s="522"/>
      <c r="FL111" s="993"/>
      <c r="FM111" s="994"/>
      <c r="FN111" s="993"/>
      <c r="FO111" s="993"/>
      <c r="FP111" s="1023"/>
      <c r="FQ111" s="572"/>
      <c r="FR111" s="572"/>
    </row>
    <row r="112" spans="9:174" s="292" customFormat="1" x14ac:dyDescent="0.3">
      <c r="I112" s="937"/>
      <c r="J112" s="295"/>
      <c r="K112" s="294"/>
      <c r="L112" s="294"/>
      <c r="M112" s="295"/>
      <c r="S112" s="976"/>
      <c r="T112" s="1011"/>
      <c r="U112" s="290"/>
      <c r="V112" s="290"/>
      <c r="W112" s="290"/>
      <c r="X112" s="294"/>
      <c r="AB112" s="946"/>
      <c r="AE112" s="541"/>
      <c r="AF112" s="296"/>
      <c r="AG112" s="542"/>
      <c r="AH112" s="296"/>
      <c r="AI112" s="610"/>
      <c r="AJ112" s="543"/>
      <c r="AP112" s="981"/>
      <c r="AU112" s="293"/>
      <c r="AX112" s="295"/>
      <c r="BC112" s="295"/>
      <c r="BD112" s="525"/>
      <c r="BE112" s="976"/>
      <c r="BF112" s="293"/>
      <c r="BG112" s="293"/>
      <c r="BH112" s="293"/>
      <c r="BI112" s="293"/>
      <c r="BJ112" s="293"/>
      <c r="BK112" s="293"/>
      <c r="BL112" s="294"/>
      <c r="BM112" s="293"/>
      <c r="BS112" s="294"/>
      <c r="BT112" s="294"/>
      <c r="BU112" s="294"/>
      <c r="BV112" s="295"/>
      <c r="BW112" s="295"/>
      <c r="BX112" s="295"/>
      <c r="BY112" s="293"/>
      <c r="BZ112" s="294"/>
      <c r="CD112" s="295"/>
      <c r="CE112" s="295"/>
      <c r="CF112" s="293"/>
      <c r="CG112" s="293"/>
      <c r="CH112" s="293"/>
      <c r="CI112" s="293"/>
      <c r="CJ112" s="293"/>
      <c r="CL112" s="295"/>
      <c r="CM112" s="294"/>
      <c r="CN112" s="294"/>
      <c r="CO112" s="294"/>
      <c r="CP112" s="294"/>
      <c r="CZ112" s="295"/>
      <c r="DF112" s="293"/>
      <c r="DG112" s="293"/>
      <c r="DH112" s="293"/>
      <c r="DJ112" s="295"/>
      <c r="EC112" s="454"/>
      <c r="ED112" s="454"/>
      <c r="EH112" s="439"/>
      <c r="EI112" s="439"/>
      <c r="EJ112" s="439"/>
      <c r="EK112" s="962"/>
      <c r="EL112" s="987"/>
      <c r="EM112" s="987"/>
      <c r="EN112" s="991"/>
      <c r="EO112" s="297"/>
      <c r="EP112" s="296"/>
      <c r="ER112" s="297"/>
      <c r="ES112" s="522"/>
      <c r="ET112" s="527"/>
      <c r="EU112" s="527"/>
      <c r="EV112" s="527"/>
      <c r="EW112" s="967"/>
      <c r="EX112" s="949"/>
      <c r="EY112" s="522"/>
      <c r="EZ112" s="522"/>
      <c r="FA112" s="522"/>
      <c r="FB112" s="522"/>
      <c r="FC112" s="527"/>
      <c r="FD112" s="527"/>
      <c r="FE112" s="527"/>
      <c r="FF112" s="522"/>
      <c r="FG112" s="522"/>
      <c r="FH112" s="522"/>
      <c r="FI112" s="522"/>
      <c r="FJ112" s="296"/>
      <c r="FK112" s="522"/>
      <c r="FL112" s="993"/>
      <c r="FM112" s="994"/>
      <c r="FN112" s="993"/>
      <c r="FO112" s="993"/>
      <c r="FP112" s="1023"/>
      <c r="FQ112" s="572"/>
      <c r="FR112" s="572"/>
    </row>
    <row r="113" spans="9:174" s="292" customFormat="1" x14ac:dyDescent="0.3">
      <c r="I113" s="937"/>
      <c r="J113" s="295"/>
      <c r="K113" s="294"/>
      <c r="L113" s="294"/>
      <c r="M113" s="295"/>
      <c r="S113" s="976"/>
      <c r="T113" s="1011"/>
      <c r="U113" s="290"/>
      <c r="V113" s="290"/>
      <c r="W113" s="290"/>
      <c r="X113" s="294"/>
      <c r="AB113" s="946"/>
      <c r="AE113" s="541"/>
      <c r="AF113" s="296"/>
      <c r="AG113" s="542"/>
      <c r="AH113" s="296"/>
      <c r="AI113" s="610"/>
      <c r="AJ113" s="543"/>
      <c r="AP113" s="981"/>
      <c r="AU113" s="293"/>
      <c r="AX113" s="295"/>
      <c r="BC113" s="295"/>
      <c r="BD113" s="525"/>
      <c r="BE113" s="976"/>
      <c r="BF113" s="293"/>
      <c r="BG113" s="293"/>
      <c r="BH113" s="293"/>
      <c r="BI113" s="293"/>
      <c r="BJ113" s="293"/>
      <c r="BK113" s="293"/>
      <c r="BL113" s="294"/>
      <c r="BM113" s="293"/>
      <c r="BS113" s="294"/>
      <c r="BT113" s="294"/>
      <c r="BU113" s="294"/>
      <c r="BV113" s="295"/>
      <c r="BW113" s="295"/>
      <c r="BX113" s="295"/>
      <c r="BY113" s="293"/>
      <c r="BZ113" s="294"/>
      <c r="CD113" s="295"/>
      <c r="CE113" s="295"/>
      <c r="CF113" s="293"/>
      <c r="CG113" s="293"/>
      <c r="CH113" s="293"/>
      <c r="CI113" s="293"/>
      <c r="CJ113" s="293"/>
      <c r="CL113" s="295"/>
      <c r="CM113" s="294"/>
      <c r="CN113" s="294"/>
      <c r="CO113" s="294"/>
      <c r="CP113" s="294"/>
      <c r="CZ113" s="295"/>
      <c r="DF113" s="293"/>
      <c r="DG113" s="293"/>
      <c r="DH113" s="293"/>
      <c r="DJ113" s="295"/>
      <c r="EC113" s="454"/>
      <c r="ED113" s="454"/>
      <c r="EH113" s="439"/>
      <c r="EI113" s="439"/>
      <c r="EJ113" s="439"/>
      <c r="EK113" s="962"/>
      <c r="EL113" s="987"/>
      <c r="EM113" s="987"/>
      <c r="EN113" s="991"/>
      <c r="EO113" s="297"/>
      <c r="EP113" s="296"/>
      <c r="ER113" s="297"/>
      <c r="ES113" s="522"/>
      <c r="ET113" s="527"/>
      <c r="EU113" s="527"/>
      <c r="EV113" s="527"/>
      <c r="EW113" s="967"/>
      <c r="EX113" s="949"/>
      <c r="EY113" s="522"/>
      <c r="EZ113" s="522"/>
      <c r="FA113" s="522"/>
      <c r="FB113" s="522"/>
      <c r="FC113" s="527"/>
      <c r="FD113" s="527"/>
      <c r="FE113" s="527"/>
      <c r="FF113" s="522"/>
      <c r="FG113" s="522"/>
      <c r="FH113" s="522"/>
      <c r="FI113" s="522"/>
      <c r="FJ113" s="296"/>
      <c r="FK113" s="522"/>
      <c r="FL113" s="993"/>
      <c r="FM113" s="994"/>
      <c r="FN113" s="993"/>
      <c r="FO113" s="993"/>
      <c r="FP113" s="1023"/>
      <c r="FQ113" s="572"/>
      <c r="FR113" s="572"/>
    </row>
    <row r="114" spans="9:174" s="292" customFormat="1" x14ac:dyDescent="0.3">
      <c r="I114" s="937"/>
      <c r="J114" s="295"/>
      <c r="K114" s="294"/>
      <c r="L114" s="294"/>
      <c r="M114" s="295"/>
      <c r="S114" s="976"/>
      <c r="T114" s="1011"/>
      <c r="U114" s="290"/>
      <c r="V114" s="290"/>
      <c r="W114" s="290"/>
      <c r="X114" s="294"/>
      <c r="AB114" s="946"/>
      <c r="AE114" s="541"/>
      <c r="AF114" s="296"/>
      <c r="AG114" s="542"/>
      <c r="AH114" s="296"/>
      <c r="AI114" s="610"/>
      <c r="AJ114" s="543"/>
      <c r="AP114" s="981"/>
      <c r="AU114" s="293"/>
      <c r="AX114" s="295"/>
      <c r="BC114" s="295"/>
      <c r="BD114" s="525"/>
      <c r="BE114" s="976"/>
      <c r="BF114" s="293"/>
      <c r="BG114" s="293"/>
      <c r="BH114" s="293"/>
      <c r="BI114" s="293"/>
      <c r="BJ114" s="293"/>
      <c r="BK114" s="293"/>
      <c r="BL114" s="294"/>
      <c r="BM114" s="293"/>
      <c r="BS114" s="294"/>
      <c r="BT114" s="294"/>
      <c r="BU114" s="294"/>
      <c r="BV114" s="295"/>
      <c r="BW114" s="295"/>
      <c r="BX114" s="295"/>
      <c r="BY114" s="293"/>
      <c r="BZ114" s="294"/>
      <c r="CD114" s="295"/>
      <c r="CE114" s="295"/>
      <c r="CF114" s="293"/>
      <c r="CG114" s="293"/>
      <c r="CH114" s="293"/>
      <c r="CI114" s="293"/>
      <c r="CJ114" s="293"/>
      <c r="CL114" s="295"/>
      <c r="CM114" s="294"/>
      <c r="CN114" s="294"/>
      <c r="CO114" s="294"/>
      <c r="CP114" s="294"/>
      <c r="CZ114" s="295"/>
      <c r="DF114" s="293"/>
      <c r="DG114" s="293"/>
      <c r="DH114" s="293"/>
      <c r="DJ114" s="295"/>
      <c r="EC114" s="454"/>
      <c r="ED114" s="454"/>
      <c r="EH114" s="439"/>
      <c r="EI114" s="439"/>
      <c r="EJ114" s="439"/>
      <c r="EK114" s="962"/>
      <c r="EL114" s="987"/>
      <c r="EM114" s="987"/>
      <c r="EN114" s="991"/>
      <c r="EO114" s="297"/>
      <c r="EP114" s="296"/>
      <c r="ER114" s="297"/>
      <c r="ES114" s="522"/>
      <c r="ET114" s="527"/>
      <c r="EU114" s="527"/>
      <c r="EV114" s="527"/>
      <c r="EW114" s="967"/>
      <c r="EX114" s="949"/>
      <c r="EY114" s="522"/>
      <c r="EZ114" s="522"/>
      <c r="FA114" s="522"/>
      <c r="FB114" s="522"/>
      <c r="FC114" s="527"/>
      <c r="FD114" s="527"/>
      <c r="FE114" s="527"/>
      <c r="FF114" s="522"/>
      <c r="FG114" s="522"/>
      <c r="FH114" s="522"/>
      <c r="FI114" s="522"/>
      <c r="FJ114" s="296"/>
      <c r="FK114" s="522"/>
      <c r="FL114" s="993"/>
      <c r="FM114" s="994"/>
      <c r="FN114" s="993"/>
      <c r="FO114" s="993"/>
      <c r="FP114" s="1023"/>
      <c r="FQ114" s="572"/>
      <c r="FR114" s="572"/>
    </row>
    <row r="115" spans="9:174" s="292" customFormat="1" x14ac:dyDescent="0.3">
      <c r="I115" s="937"/>
      <c r="J115" s="295"/>
      <c r="K115" s="294"/>
      <c r="L115" s="294"/>
      <c r="M115" s="295"/>
      <c r="S115" s="976"/>
      <c r="T115" s="1011"/>
      <c r="U115" s="290"/>
      <c r="V115" s="290"/>
      <c r="W115" s="290"/>
      <c r="X115" s="294"/>
      <c r="AB115" s="946"/>
      <c r="AE115" s="541"/>
      <c r="AF115" s="296"/>
      <c r="AG115" s="542"/>
      <c r="AH115" s="296"/>
      <c r="AI115" s="610"/>
      <c r="AJ115" s="543"/>
      <c r="AP115" s="981"/>
      <c r="AU115" s="293"/>
      <c r="AX115" s="295"/>
      <c r="BC115" s="295"/>
      <c r="BD115" s="525"/>
      <c r="BE115" s="976"/>
      <c r="BF115" s="293"/>
      <c r="BG115" s="293"/>
      <c r="BH115" s="293"/>
      <c r="BI115" s="293"/>
      <c r="BJ115" s="293"/>
      <c r="BK115" s="293"/>
      <c r="BL115" s="294"/>
      <c r="BM115" s="293"/>
      <c r="BS115" s="294"/>
      <c r="BT115" s="294"/>
      <c r="BU115" s="294"/>
      <c r="BV115" s="295"/>
      <c r="BW115" s="295"/>
      <c r="BX115" s="295"/>
      <c r="BY115" s="293"/>
      <c r="BZ115" s="294"/>
      <c r="CD115" s="295"/>
      <c r="CE115" s="295"/>
      <c r="CF115" s="293"/>
      <c r="CG115" s="293"/>
      <c r="CH115" s="293"/>
      <c r="CI115" s="293"/>
      <c r="CJ115" s="293"/>
      <c r="CL115" s="295"/>
      <c r="CM115" s="294"/>
      <c r="CN115" s="294"/>
      <c r="CO115" s="294"/>
      <c r="CP115" s="294"/>
      <c r="CZ115" s="295"/>
      <c r="DF115" s="293"/>
      <c r="DG115" s="293"/>
      <c r="DH115" s="293"/>
      <c r="DJ115" s="295"/>
      <c r="EC115" s="454"/>
      <c r="ED115" s="454"/>
      <c r="EH115" s="439"/>
      <c r="EI115" s="439"/>
      <c r="EJ115" s="439"/>
      <c r="EK115" s="962"/>
      <c r="EL115" s="987"/>
      <c r="EM115" s="987"/>
      <c r="EN115" s="991"/>
      <c r="EO115" s="297"/>
      <c r="EP115" s="296"/>
      <c r="ER115" s="297"/>
      <c r="ES115" s="522"/>
      <c r="ET115" s="527"/>
      <c r="EU115" s="527"/>
      <c r="EV115" s="527"/>
      <c r="EW115" s="967"/>
      <c r="EX115" s="949"/>
      <c r="EY115" s="522"/>
      <c r="EZ115" s="522"/>
      <c r="FA115" s="522"/>
      <c r="FB115" s="522"/>
      <c r="FC115" s="527"/>
      <c r="FD115" s="527"/>
      <c r="FE115" s="527"/>
      <c r="FF115" s="522"/>
      <c r="FG115" s="522"/>
      <c r="FH115" s="522"/>
      <c r="FI115" s="522"/>
      <c r="FJ115" s="296"/>
      <c r="FK115" s="522"/>
      <c r="FL115" s="993"/>
      <c r="FM115" s="994"/>
      <c r="FN115" s="993"/>
      <c r="FO115" s="993"/>
      <c r="FP115" s="1023"/>
      <c r="FQ115" s="572"/>
      <c r="FR115" s="572"/>
    </row>
    <row r="116" spans="9:174" s="292" customFormat="1" x14ac:dyDescent="0.3">
      <c r="I116" s="937"/>
      <c r="J116" s="295"/>
      <c r="K116" s="294"/>
      <c r="L116" s="294"/>
      <c r="M116" s="295"/>
      <c r="S116" s="976"/>
      <c r="T116" s="1011"/>
      <c r="U116" s="290"/>
      <c r="V116" s="290"/>
      <c r="W116" s="290"/>
      <c r="X116" s="294"/>
      <c r="AB116" s="946"/>
      <c r="AE116" s="541"/>
      <c r="AF116" s="296"/>
      <c r="AG116" s="542"/>
      <c r="AH116" s="296"/>
      <c r="AI116" s="610"/>
      <c r="AJ116" s="543"/>
      <c r="AP116" s="981"/>
      <c r="AU116" s="293"/>
      <c r="AX116" s="295"/>
      <c r="BC116" s="295"/>
      <c r="BD116" s="525"/>
      <c r="BE116" s="976"/>
      <c r="BF116" s="293"/>
      <c r="BG116" s="293"/>
      <c r="BH116" s="293"/>
      <c r="BI116" s="293"/>
      <c r="BJ116" s="293"/>
      <c r="BK116" s="293"/>
      <c r="BL116" s="294"/>
      <c r="BM116" s="293"/>
      <c r="BS116" s="294"/>
      <c r="BT116" s="294"/>
      <c r="BU116" s="294"/>
      <c r="BV116" s="295"/>
      <c r="BW116" s="295"/>
      <c r="BX116" s="295"/>
      <c r="BY116" s="293"/>
      <c r="BZ116" s="294"/>
      <c r="CD116" s="295"/>
      <c r="CE116" s="295"/>
      <c r="CF116" s="293"/>
      <c r="CG116" s="293"/>
      <c r="CH116" s="293"/>
      <c r="CI116" s="293"/>
      <c r="CJ116" s="293"/>
      <c r="CL116" s="295"/>
      <c r="CM116" s="294"/>
      <c r="CN116" s="294"/>
      <c r="CO116" s="294"/>
      <c r="CP116" s="294"/>
      <c r="CZ116" s="295"/>
      <c r="DF116" s="293"/>
      <c r="DG116" s="293"/>
      <c r="DH116" s="293"/>
      <c r="DJ116" s="295"/>
      <c r="EC116" s="454"/>
      <c r="ED116" s="454"/>
      <c r="EH116" s="439"/>
      <c r="EI116" s="439"/>
      <c r="EJ116" s="439"/>
      <c r="EK116" s="962"/>
      <c r="EL116" s="987"/>
      <c r="EM116" s="987"/>
      <c r="EN116" s="991"/>
      <c r="EO116" s="297"/>
      <c r="EP116" s="296"/>
      <c r="ER116" s="297"/>
      <c r="ES116" s="522"/>
      <c r="ET116" s="527"/>
      <c r="EU116" s="527"/>
      <c r="EV116" s="527"/>
      <c r="EW116" s="967"/>
      <c r="EX116" s="949"/>
      <c r="EY116" s="522"/>
      <c r="EZ116" s="522"/>
      <c r="FA116" s="522"/>
      <c r="FB116" s="522"/>
      <c r="FC116" s="527"/>
      <c r="FD116" s="527"/>
      <c r="FE116" s="527"/>
      <c r="FF116" s="522"/>
      <c r="FG116" s="522"/>
      <c r="FH116" s="522"/>
      <c r="FI116" s="522"/>
      <c r="FJ116" s="296"/>
      <c r="FK116" s="522"/>
      <c r="FL116" s="993"/>
      <c r="FM116" s="994"/>
      <c r="FN116" s="993"/>
      <c r="FO116" s="993"/>
      <c r="FP116" s="1023"/>
      <c r="FQ116" s="572"/>
      <c r="FR116" s="572"/>
    </row>
    <row r="117" spans="9:174" s="292" customFormat="1" x14ac:dyDescent="0.3">
      <c r="I117" s="937"/>
      <c r="J117" s="295"/>
      <c r="K117" s="294"/>
      <c r="L117" s="294"/>
      <c r="M117" s="295"/>
      <c r="S117" s="976"/>
      <c r="T117" s="1011"/>
      <c r="U117" s="290"/>
      <c r="V117" s="290"/>
      <c r="W117" s="290"/>
      <c r="X117" s="294"/>
      <c r="AB117" s="946"/>
      <c r="AE117" s="541"/>
      <c r="AF117" s="296"/>
      <c r="AG117" s="542"/>
      <c r="AH117" s="296"/>
      <c r="AI117" s="610"/>
      <c r="AJ117" s="543"/>
      <c r="AP117" s="981"/>
      <c r="AU117" s="293"/>
      <c r="AX117" s="295"/>
      <c r="BC117" s="295"/>
      <c r="BD117" s="525"/>
      <c r="BE117" s="976"/>
      <c r="BF117" s="293"/>
      <c r="BG117" s="293"/>
      <c r="BH117" s="293"/>
      <c r="BI117" s="293"/>
      <c r="BJ117" s="293"/>
      <c r="BK117" s="293"/>
      <c r="BL117" s="294"/>
      <c r="BM117" s="293"/>
      <c r="BS117" s="294"/>
      <c r="BT117" s="294"/>
      <c r="BU117" s="294"/>
      <c r="BV117" s="295"/>
      <c r="BW117" s="295"/>
      <c r="BX117" s="295"/>
      <c r="BY117" s="293"/>
      <c r="BZ117" s="294"/>
      <c r="CD117" s="295"/>
      <c r="CE117" s="295"/>
      <c r="CF117" s="293"/>
      <c r="CG117" s="293"/>
      <c r="CH117" s="293"/>
      <c r="CI117" s="293"/>
      <c r="CJ117" s="293"/>
      <c r="CL117" s="295"/>
      <c r="CM117" s="294"/>
      <c r="CN117" s="294"/>
      <c r="CO117" s="294"/>
      <c r="CP117" s="294"/>
      <c r="CZ117" s="295"/>
      <c r="DF117" s="293"/>
      <c r="DG117" s="293"/>
      <c r="DH117" s="293"/>
      <c r="DJ117" s="295"/>
      <c r="EC117" s="454"/>
      <c r="ED117" s="454"/>
      <c r="EH117" s="439"/>
      <c r="EI117" s="439"/>
      <c r="EJ117" s="439"/>
      <c r="EK117" s="962"/>
      <c r="EL117" s="987"/>
      <c r="EM117" s="987"/>
      <c r="EN117" s="991"/>
      <c r="EO117" s="297"/>
      <c r="EP117" s="296"/>
      <c r="ER117" s="297"/>
      <c r="ES117" s="522"/>
      <c r="ET117" s="527"/>
      <c r="EU117" s="527"/>
      <c r="EV117" s="527"/>
      <c r="EW117" s="967"/>
      <c r="EX117" s="949"/>
      <c r="EY117" s="522"/>
      <c r="EZ117" s="522"/>
      <c r="FA117" s="522"/>
      <c r="FB117" s="522"/>
      <c r="FC117" s="527"/>
      <c r="FD117" s="527"/>
      <c r="FE117" s="527"/>
      <c r="FF117" s="522"/>
      <c r="FG117" s="522"/>
      <c r="FH117" s="522"/>
      <c r="FI117" s="522"/>
      <c r="FJ117" s="296"/>
      <c r="FK117" s="522"/>
      <c r="FL117" s="993"/>
      <c r="FM117" s="994"/>
      <c r="FN117" s="993"/>
      <c r="FO117" s="993"/>
      <c r="FP117" s="1023"/>
      <c r="FQ117" s="572"/>
      <c r="FR117" s="572"/>
    </row>
    <row r="118" spans="9:174" s="292" customFormat="1" x14ac:dyDescent="0.3">
      <c r="I118" s="937"/>
      <c r="J118" s="295"/>
      <c r="K118" s="294"/>
      <c r="L118" s="294"/>
      <c r="M118" s="295"/>
      <c r="S118" s="976"/>
      <c r="T118" s="1011"/>
      <c r="U118" s="290"/>
      <c r="V118" s="290"/>
      <c r="W118" s="290"/>
      <c r="X118" s="294"/>
      <c r="AB118" s="946"/>
      <c r="AE118" s="541"/>
      <c r="AF118" s="296"/>
      <c r="AG118" s="542"/>
      <c r="AH118" s="296"/>
      <c r="AI118" s="610"/>
      <c r="AJ118" s="543"/>
      <c r="AP118" s="981"/>
      <c r="AU118" s="293"/>
      <c r="AX118" s="295"/>
      <c r="BC118" s="295"/>
      <c r="BD118" s="525"/>
      <c r="BE118" s="976"/>
      <c r="BF118" s="293"/>
      <c r="BG118" s="293"/>
      <c r="BH118" s="293"/>
      <c r="BI118" s="293"/>
      <c r="BJ118" s="293"/>
      <c r="BK118" s="293"/>
      <c r="BL118" s="294"/>
      <c r="BM118" s="293"/>
      <c r="BS118" s="294"/>
      <c r="BT118" s="294"/>
      <c r="BU118" s="294"/>
      <c r="BV118" s="295"/>
      <c r="BW118" s="295"/>
      <c r="BX118" s="295"/>
      <c r="BY118" s="293"/>
      <c r="BZ118" s="294"/>
      <c r="CD118" s="295"/>
      <c r="CE118" s="295"/>
      <c r="CF118" s="293"/>
      <c r="CG118" s="293"/>
      <c r="CH118" s="293"/>
      <c r="CI118" s="293"/>
      <c r="CJ118" s="293"/>
      <c r="CL118" s="295"/>
      <c r="CM118" s="294"/>
      <c r="CN118" s="294"/>
      <c r="CO118" s="294"/>
      <c r="CP118" s="294"/>
      <c r="CZ118" s="295"/>
      <c r="DF118" s="293"/>
      <c r="DG118" s="293"/>
      <c r="DH118" s="293"/>
      <c r="DJ118" s="295"/>
      <c r="EC118" s="454"/>
      <c r="ED118" s="454"/>
      <c r="EH118" s="439"/>
      <c r="EI118" s="439"/>
      <c r="EJ118" s="439"/>
      <c r="EK118" s="962"/>
      <c r="EL118" s="987"/>
      <c r="EM118" s="987"/>
      <c r="EN118" s="991"/>
      <c r="EO118" s="297"/>
      <c r="EP118" s="296"/>
      <c r="ER118" s="297"/>
      <c r="ES118" s="522"/>
      <c r="ET118" s="527"/>
      <c r="EU118" s="527"/>
      <c r="EV118" s="527"/>
      <c r="EW118" s="967"/>
      <c r="EX118" s="949"/>
      <c r="EY118" s="522"/>
      <c r="EZ118" s="522"/>
      <c r="FA118" s="522"/>
      <c r="FB118" s="522"/>
      <c r="FC118" s="527"/>
      <c r="FD118" s="527"/>
      <c r="FE118" s="527"/>
      <c r="FF118" s="522"/>
      <c r="FG118" s="522"/>
      <c r="FH118" s="522"/>
      <c r="FI118" s="522"/>
      <c r="FJ118" s="296"/>
      <c r="FK118" s="522"/>
      <c r="FL118" s="993"/>
      <c r="FM118" s="994"/>
      <c r="FN118" s="993"/>
      <c r="FO118" s="993"/>
      <c r="FP118" s="1023"/>
      <c r="FQ118" s="572"/>
      <c r="FR118" s="572"/>
    </row>
    <row r="119" spans="9:174" s="292" customFormat="1" x14ac:dyDescent="0.3">
      <c r="I119" s="937"/>
      <c r="J119" s="295"/>
      <c r="K119" s="294"/>
      <c r="L119" s="294"/>
      <c r="M119" s="295"/>
      <c r="S119" s="976"/>
      <c r="T119" s="1011"/>
      <c r="U119" s="290"/>
      <c r="V119" s="290"/>
      <c r="W119" s="290"/>
      <c r="X119" s="294"/>
      <c r="AB119" s="946"/>
      <c r="AE119" s="541"/>
      <c r="AF119" s="296"/>
      <c r="AG119" s="542"/>
      <c r="AH119" s="296"/>
      <c r="AI119" s="610"/>
      <c r="AJ119" s="543"/>
      <c r="AP119" s="981"/>
      <c r="AU119" s="293"/>
      <c r="AX119" s="295"/>
      <c r="BC119" s="295"/>
      <c r="BD119" s="525"/>
      <c r="BE119" s="976"/>
      <c r="BF119" s="293"/>
      <c r="BG119" s="293"/>
      <c r="BH119" s="293"/>
      <c r="BI119" s="293"/>
      <c r="BJ119" s="293"/>
      <c r="BK119" s="293"/>
      <c r="BL119" s="294"/>
      <c r="BM119" s="293"/>
      <c r="BS119" s="294"/>
      <c r="BT119" s="294"/>
      <c r="BU119" s="294"/>
      <c r="BV119" s="295"/>
      <c r="BW119" s="295"/>
      <c r="BX119" s="295"/>
      <c r="BY119" s="293"/>
      <c r="BZ119" s="294"/>
      <c r="CD119" s="295"/>
      <c r="CE119" s="295"/>
      <c r="CF119" s="293"/>
      <c r="CG119" s="293"/>
      <c r="CH119" s="293"/>
      <c r="CI119" s="293"/>
      <c r="CJ119" s="293"/>
      <c r="CL119" s="295"/>
      <c r="CM119" s="294"/>
      <c r="CN119" s="294"/>
      <c r="CO119" s="294"/>
      <c r="CP119" s="294"/>
      <c r="CZ119" s="295"/>
      <c r="DF119" s="293"/>
      <c r="DG119" s="293"/>
      <c r="DH119" s="293"/>
      <c r="DJ119" s="295"/>
      <c r="EC119" s="454"/>
      <c r="ED119" s="454"/>
      <c r="EH119" s="439"/>
      <c r="EI119" s="439"/>
      <c r="EJ119" s="439"/>
      <c r="EK119" s="962"/>
      <c r="EL119" s="987"/>
      <c r="EM119" s="987"/>
      <c r="EN119" s="991"/>
      <c r="EO119" s="297"/>
      <c r="EP119" s="296"/>
      <c r="ER119" s="297"/>
      <c r="ES119" s="522"/>
      <c r="ET119" s="527"/>
      <c r="EU119" s="527"/>
      <c r="EV119" s="527"/>
      <c r="EW119" s="967"/>
      <c r="EX119" s="949"/>
      <c r="EY119" s="522"/>
      <c r="EZ119" s="522"/>
      <c r="FA119" s="522"/>
      <c r="FB119" s="522"/>
      <c r="FC119" s="527"/>
      <c r="FD119" s="527"/>
      <c r="FE119" s="527"/>
      <c r="FF119" s="522"/>
      <c r="FG119" s="522"/>
      <c r="FH119" s="522"/>
      <c r="FI119" s="522"/>
      <c r="FJ119" s="296"/>
      <c r="FK119" s="522"/>
      <c r="FL119" s="993"/>
      <c r="FM119" s="994"/>
      <c r="FN119" s="993"/>
      <c r="FO119" s="993"/>
      <c r="FP119" s="1023"/>
      <c r="FQ119" s="572"/>
      <c r="FR119" s="572"/>
    </row>
    <row r="120" spans="9:174" s="292" customFormat="1" x14ac:dyDescent="0.3">
      <c r="I120" s="937"/>
      <c r="J120" s="295"/>
      <c r="K120" s="294"/>
      <c r="L120" s="294"/>
      <c r="M120" s="295"/>
      <c r="S120" s="976"/>
      <c r="T120" s="1011"/>
      <c r="U120" s="290"/>
      <c r="V120" s="290"/>
      <c r="W120" s="290"/>
      <c r="X120" s="294"/>
      <c r="AB120" s="946"/>
      <c r="AE120" s="541"/>
      <c r="AF120" s="296"/>
      <c r="AG120" s="542"/>
      <c r="AH120" s="296"/>
      <c r="AI120" s="610"/>
      <c r="AJ120" s="543"/>
      <c r="AP120" s="981"/>
      <c r="AU120" s="293"/>
      <c r="AX120" s="295"/>
      <c r="BC120" s="295"/>
      <c r="BD120" s="525"/>
      <c r="BE120" s="976"/>
      <c r="BF120" s="293"/>
      <c r="BG120" s="293"/>
      <c r="BH120" s="293"/>
      <c r="BI120" s="293"/>
      <c r="BJ120" s="293"/>
      <c r="BK120" s="293"/>
      <c r="BL120" s="294"/>
      <c r="BM120" s="293"/>
      <c r="BS120" s="294"/>
      <c r="BT120" s="294"/>
      <c r="BU120" s="294"/>
      <c r="BV120" s="295"/>
      <c r="BW120" s="295"/>
      <c r="BX120" s="295"/>
      <c r="BY120" s="293"/>
      <c r="BZ120" s="294"/>
      <c r="CD120" s="295"/>
      <c r="CE120" s="295"/>
      <c r="CF120" s="293"/>
      <c r="CG120" s="293"/>
      <c r="CH120" s="293"/>
      <c r="CI120" s="293"/>
      <c r="CJ120" s="293"/>
      <c r="CL120" s="295"/>
      <c r="CM120" s="294"/>
      <c r="CN120" s="294"/>
      <c r="CO120" s="294"/>
      <c r="CP120" s="294"/>
      <c r="CZ120" s="295"/>
      <c r="DF120" s="293"/>
      <c r="DG120" s="293"/>
      <c r="DH120" s="293"/>
      <c r="DJ120" s="295"/>
      <c r="EC120" s="454"/>
      <c r="ED120" s="454"/>
      <c r="EH120" s="439"/>
      <c r="EI120" s="439"/>
      <c r="EJ120" s="439"/>
      <c r="EK120" s="962"/>
      <c r="EL120" s="987"/>
      <c r="EM120" s="987"/>
      <c r="EN120" s="991"/>
      <c r="EO120" s="297"/>
      <c r="EP120" s="296"/>
      <c r="ER120" s="297"/>
      <c r="ES120" s="522"/>
      <c r="ET120" s="527"/>
      <c r="EU120" s="527"/>
      <c r="EV120" s="527"/>
      <c r="EW120" s="967"/>
      <c r="EX120" s="949"/>
      <c r="EY120" s="522"/>
      <c r="EZ120" s="522"/>
      <c r="FA120" s="522"/>
      <c r="FB120" s="522"/>
      <c r="FC120" s="527"/>
      <c r="FD120" s="527"/>
      <c r="FE120" s="527"/>
      <c r="FF120" s="522"/>
      <c r="FG120" s="522"/>
      <c r="FH120" s="522"/>
      <c r="FI120" s="522"/>
      <c r="FJ120" s="296"/>
      <c r="FK120" s="522"/>
      <c r="FL120" s="993"/>
      <c r="FM120" s="994"/>
      <c r="FN120" s="993"/>
      <c r="FO120" s="993"/>
      <c r="FP120" s="1023"/>
      <c r="FQ120" s="572"/>
      <c r="FR120" s="572"/>
    </row>
    <row r="121" spans="9:174" s="292" customFormat="1" x14ac:dyDescent="0.3">
      <c r="I121" s="937"/>
      <c r="J121" s="295"/>
      <c r="K121" s="294"/>
      <c r="L121" s="294"/>
      <c r="M121" s="295"/>
      <c r="S121" s="976"/>
      <c r="T121" s="1011"/>
      <c r="U121" s="290"/>
      <c r="V121" s="290"/>
      <c r="W121" s="290"/>
      <c r="X121" s="294"/>
      <c r="AB121" s="946"/>
      <c r="AE121" s="541"/>
      <c r="AF121" s="296"/>
      <c r="AG121" s="542"/>
      <c r="AH121" s="296"/>
      <c r="AI121" s="610"/>
      <c r="AJ121" s="543"/>
      <c r="AP121" s="981"/>
      <c r="AU121" s="293"/>
      <c r="AX121" s="295"/>
      <c r="BC121" s="295"/>
      <c r="BD121" s="525"/>
      <c r="BE121" s="976"/>
      <c r="BF121" s="293"/>
      <c r="BG121" s="293"/>
      <c r="BH121" s="293"/>
      <c r="BI121" s="293"/>
      <c r="BJ121" s="293"/>
      <c r="BK121" s="293"/>
      <c r="BL121" s="294"/>
      <c r="BM121" s="293"/>
      <c r="BS121" s="294"/>
      <c r="BT121" s="294"/>
      <c r="BU121" s="294"/>
      <c r="BV121" s="295"/>
      <c r="BW121" s="295"/>
      <c r="BX121" s="295"/>
      <c r="BY121" s="293"/>
      <c r="BZ121" s="294"/>
      <c r="CD121" s="295"/>
      <c r="CE121" s="295"/>
      <c r="CF121" s="293"/>
      <c r="CG121" s="293"/>
      <c r="CH121" s="293"/>
      <c r="CI121" s="293"/>
      <c r="CJ121" s="293"/>
      <c r="CL121" s="295"/>
      <c r="CM121" s="294"/>
      <c r="CN121" s="294"/>
      <c r="CO121" s="294"/>
      <c r="CP121" s="294"/>
      <c r="CZ121" s="295"/>
      <c r="DF121" s="293"/>
      <c r="DG121" s="293"/>
      <c r="DH121" s="293"/>
      <c r="DJ121" s="295"/>
      <c r="EC121" s="454"/>
      <c r="ED121" s="454"/>
      <c r="EH121" s="439"/>
      <c r="EI121" s="439"/>
      <c r="EJ121" s="439"/>
      <c r="EK121" s="962"/>
      <c r="EL121" s="987"/>
      <c r="EM121" s="987"/>
      <c r="EN121" s="991"/>
      <c r="EO121" s="297"/>
      <c r="EP121" s="296"/>
      <c r="ER121" s="297"/>
      <c r="ES121" s="522"/>
      <c r="ET121" s="527"/>
      <c r="EU121" s="527"/>
      <c r="EV121" s="527"/>
      <c r="EW121" s="967"/>
      <c r="EX121" s="949"/>
      <c r="EY121" s="522"/>
      <c r="EZ121" s="522"/>
      <c r="FA121" s="522"/>
      <c r="FB121" s="522"/>
      <c r="FC121" s="527"/>
      <c r="FD121" s="527"/>
      <c r="FE121" s="527"/>
      <c r="FF121" s="522"/>
      <c r="FG121" s="522"/>
      <c r="FH121" s="522"/>
      <c r="FI121" s="522"/>
      <c r="FJ121" s="296"/>
      <c r="FK121" s="522"/>
      <c r="FL121" s="993"/>
      <c r="FM121" s="994"/>
      <c r="FN121" s="993"/>
      <c r="FO121" s="993"/>
      <c r="FP121" s="1023"/>
      <c r="FQ121" s="572"/>
      <c r="FR121" s="572"/>
    </row>
    <row r="122" spans="9:174" s="292" customFormat="1" x14ac:dyDescent="0.3">
      <c r="I122" s="937"/>
      <c r="J122" s="295"/>
      <c r="K122" s="294"/>
      <c r="L122" s="294"/>
      <c r="M122" s="295"/>
      <c r="S122" s="976"/>
      <c r="T122" s="1011"/>
      <c r="U122" s="290"/>
      <c r="V122" s="290"/>
      <c r="W122" s="290"/>
      <c r="X122" s="294"/>
      <c r="AB122" s="946"/>
      <c r="AE122" s="541"/>
      <c r="AF122" s="296"/>
      <c r="AG122" s="542"/>
      <c r="AH122" s="296"/>
      <c r="AI122" s="610"/>
      <c r="AJ122" s="543"/>
      <c r="AP122" s="981"/>
      <c r="AU122" s="293"/>
      <c r="AX122" s="295"/>
      <c r="BC122" s="295"/>
      <c r="BD122" s="525"/>
      <c r="BE122" s="976"/>
      <c r="BF122" s="293"/>
      <c r="BG122" s="293"/>
      <c r="BH122" s="293"/>
      <c r="BI122" s="293"/>
      <c r="BJ122" s="293"/>
      <c r="BK122" s="293"/>
      <c r="BL122" s="294"/>
      <c r="BM122" s="293"/>
      <c r="BS122" s="294"/>
      <c r="BT122" s="294"/>
      <c r="BU122" s="294"/>
      <c r="BV122" s="295"/>
      <c r="BW122" s="295"/>
      <c r="BX122" s="295"/>
      <c r="BY122" s="293"/>
      <c r="BZ122" s="294"/>
      <c r="CD122" s="295"/>
      <c r="CE122" s="295"/>
      <c r="CF122" s="293"/>
      <c r="CG122" s="293"/>
      <c r="CH122" s="293"/>
      <c r="CI122" s="293"/>
      <c r="CJ122" s="293"/>
      <c r="CL122" s="295"/>
      <c r="CM122" s="294"/>
      <c r="CN122" s="294"/>
      <c r="CO122" s="294"/>
      <c r="CP122" s="294"/>
      <c r="CZ122" s="295"/>
      <c r="DF122" s="293"/>
      <c r="DG122" s="293"/>
      <c r="DH122" s="293"/>
      <c r="DJ122" s="295"/>
      <c r="EC122" s="454"/>
      <c r="ED122" s="454"/>
      <c r="EH122" s="439"/>
      <c r="EI122" s="439"/>
      <c r="EJ122" s="439"/>
      <c r="EK122" s="962"/>
      <c r="EL122" s="987"/>
      <c r="EM122" s="987"/>
      <c r="EN122" s="991"/>
      <c r="EO122" s="297"/>
      <c r="EP122" s="296"/>
      <c r="ER122" s="297"/>
      <c r="ES122" s="522"/>
      <c r="ET122" s="527"/>
      <c r="EU122" s="527"/>
      <c r="EV122" s="527"/>
      <c r="EW122" s="967"/>
      <c r="EX122" s="949"/>
      <c r="EY122" s="522"/>
      <c r="EZ122" s="522"/>
      <c r="FA122" s="522"/>
      <c r="FB122" s="522"/>
      <c r="FC122" s="527"/>
      <c r="FD122" s="527"/>
      <c r="FE122" s="527"/>
      <c r="FF122" s="522"/>
      <c r="FG122" s="522"/>
      <c r="FH122" s="522"/>
      <c r="FI122" s="522"/>
      <c r="FJ122" s="296"/>
      <c r="FK122" s="522"/>
      <c r="FL122" s="993"/>
      <c r="FM122" s="994"/>
      <c r="FN122" s="993"/>
      <c r="FO122" s="993"/>
      <c r="FP122" s="1023"/>
      <c r="FQ122" s="572"/>
      <c r="FR122" s="572"/>
    </row>
    <row r="123" spans="9:174" s="292" customFormat="1" x14ac:dyDescent="0.3">
      <c r="I123" s="937"/>
      <c r="J123" s="295"/>
      <c r="K123" s="294"/>
      <c r="L123" s="294"/>
      <c r="M123" s="295"/>
      <c r="S123" s="976"/>
      <c r="T123" s="1011"/>
      <c r="U123" s="290"/>
      <c r="V123" s="290"/>
      <c r="W123" s="290"/>
      <c r="X123" s="294"/>
      <c r="AB123" s="946"/>
      <c r="AE123" s="541"/>
      <c r="AF123" s="296"/>
      <c r="AG123" s="542"/>
      <c r="AH123" s="296"/>
      <c r="AI123" s="610"/>
      <c r="AJ123" s="543"/>
      <c r="AP123" s="981"/>
      <c r="AU123" s="293"/>
      <c r="AX123" s="295"/>
      <c r="BC123" s="295"/>
      <c r="BD123" s="525"/>
      <c r="BE123" s="976"/>
      <c r="BF123" s="293"/>
      <c r="BG123" s="293"/>
      <c r="BH123" s="293"/>
      <c r="BI123" s="293"/>
      <c r="BJ123" s="293"/>
      <c r="BK123" s="293"/>
      <c r="BL123" s="294"/>
      <c r="BM123" s="293"/>
      <c r="BS123" s="294"/>
      <c r="BT123" s="294"/>
      <c r="BU123" s="294"/>
      <c r="BV123" s="295"/>
      <c r="BW123" s="295"/>
      <c r="BX123" s="295"/>
      <c r="BY123" s="293"/>
      <c r="BZ123" s="294"/>
      <c r="CD123" s="295"/>
      <c r="CE123" s="295"/>
      <c r="CF123" s="293"/>
      <c r="CG123" s="293"/>
      <c r="CH123" s="293"/>
      <c r="CI123" s="293"/>
      <c r="CJ123" s="293"/>
      <c r="CL123" s="295"/>
      <c r="CM123" s="294"/>
      <c r="CN123" s="294"/>
      <c r="CO123" s="294"/>
      <c r="CP123" s="294"/>
      <c r="CZ123" s="295"/>
      <c r="DF123" s="293"/>
      <c r="DG123" s="293"/>
      <c r="DH123" s="293"/>
      <c r="DJ123" s="295"/>
      <c r="EC123" s="454"/>
      <c r="ED123" s="454"/>
      <c r="EH123" s="439"/>
      <c r="EI123" s="439"/>
      <c r="EJ123" s="439"/>
      <c r="EK123" s="962"/>
      <c r="EL123" s="987"/>
      <c r="EM123" s="987"/>
      <c r="EN123" s="991"/>
      <c r="EO123" s="297"/>
      <c r="EP123" s="296"/>
      <c r="ER123" s="297"/>
      <c r="ES123" s="522"/>
      <c r="ET123" s="527"/>
      <c r="EU123" s="527"/>
      <c r="EV123" s="527"/>
      <c r="EW123" s="967"/>
      <c r="EX123" s="949"/>
      <c r="EY123" s="522"/>
      <c r="EZ123" s="522"/>
      <c r="FA123" s="522"/>
      <c r="FB123" s="522"/>
      <c r="FC123" s="527"/>
      <c r="FD123" s="527"/>
      <c r="FE123" s="527"/>
      <c r="FF123" s="522"/>
      <c r="FG123" s="522"/>
      <c r="FH123" s="522"/>
      <c r="FI123" s="522"/>
      <c r="FJ123" s="296"/>
      <c r="FK123" s="522"/>
      <c r="FL123" s="993"/>
      <c r="FM123" s="994"/>
      <c r="FN123" s="993"/>
      <c r="FO123" s="993"/>
      <c r="FP123" s="1023"/>
      <c r="FQ123" s="572"/>
      <c r="FR123" s="572"/>
    </row>
    <row r="124" spans="9:174" s="292" customFormat="1" x14ac:dyDescent="0.3">
      <c r="I124" s="937"/>
      <c r="J124" s="295"/>
      <c r="K124" s="294"/>
      <c r="L124" s="294"/>
      <c r="M124" s="295"/>
      <c r="S124" s="976"/>
      <c r="T124" s="1011"/>
      <c r="U124" s="290"/>
      <c r="V124" s="290"/>
      <c r="W124" s="290"/>
      <c r="X124" s="294"/>
      <c r="AB124" s="946"/>
      <c r="AE124" s="541"/>
      <c r="AF124" s="296"/>
      <c r="AG124" s="542"/>
      <c r="AH124" s="296"/>
      <c r="AI124" s="610"/>
      <c r="AJ124" s="543"/>
      <c r="AP124" s="981"/>
      <c r="AU124" s="293"/>
      <c r="AX124" s="295"/>
      <c r="BC124" s="295"/>
      <c r="BD124" s="525"/>
      <c r="BE124" s="976"/>
      <c r="BF124" s="293"/>
      <c r="BG124" s="293"/>
      <c r="BH124" s="293"/>
      <c r="BI124" s="293"/>
      <c r="BJ124" s="293"/>
      <c r="BK124" s="293"/>
      <c r="BL124" s="294"/>
      <c r="BM124" s="293"/>
      <c r="BS124" s="294"/>
      <c r="BT124" s="294"/>
      <c r="BU124" s="294"/>
      <c r="BV124" s="295"/>
      <c r="BW124" s="295"/>
      <c r="BX124" s="295"/>
      <c r="BY124" s="293"/>
      <c r="BZ124" s="294"/>
      <c r="CD124" s="295"/>
      <c r="CE124" s="295"/>
      <c r="CF124" s="293"/>
      <c r="CG124" s="293"/>
      <c r="CH124" s="293"/>
      <c r="CI124" s="293"/>
      <c r="CJ124" s="293"/>
      <c r="CL124" s="295"/>
      <c r="CM124" s="294"/>
      <c r="CN124" s="294"/>
      <c r="CO124" s="294"/>
      <c r="CP124" s="294"/>
      <c r="CZ124" s="295"/>
      <c r="DF124" s="293"/>
      <c r="DG124" s="293"/>
      <c r="DH124" s="293"/>
      <c r="DJ124" s="295"/>
      <c r="EC124" s="454"/>
      <c r="ED124" s="454"/>
      <c r="EH124" s="439"/>
      <c r="EI124" s="439"/>
      <c r="EJ124" s="439"/>
      <c r="EK124" s="962"/>
      <c r="EL124" s="987"/>
      <c r="EM124" s="987"/>
      <c r="EN124" s="991"/>
      <c r="EO124" s="297"/>
      <c r="EP124" s="296"/>
      <c r="ER124" s="297"/>
      <c r="ES124" s="522"/>
      <c r="ET124" s="527"/>
      <c r="EU124" s="527"/>
      <c r="EV124" s="527"/>
      <c r="EW124" s="967"/>
      <c r="EX124" s="949"/>
      <c r="EY124" s="522"/>
      <c r="EZ124" s="522"/>
      <c r="FA124" s="522"/>
      <c r="FB124" s="522"/>
      <c r="FC124" s="527"/>
      <c r="FD124" s="527"/>
      <c r="FE124" s="527"/>
      <c r="FF124" s="522"/>
      <c r="FG124" s="522"/>
      <c r="FH124" s="522"/>
      <c r="FI124" s="522"/>
      <c r="FJ124" s="296"/>
      <c r="FK124" s="522"/>
      <c r="FL124" s="993"/>
      <c r="FM124" s="994"/>
      <c r="FN124" s="993"/>
      <c r="FO124" s="993"/>
      <c r="FP124" s="1023"/>
      <c r="FQ124" s="572"/>
      <c r="FR124" s="572"/>
    </row>
    <row r="125" spans="9:174" s="292" customFormat="1" x14ac:dyDescent="0.3">
      <c r="I125" s="937"/>
      <c r="J125" s="295"/>
      <c r="K125" s="294"/>
      <c r="L125" s="294"/>
      <c r="M125" s="295"/>
      <c r="S125" s="976"/>
      <c r="T125" s="1011"/>
      <c r="U125" s="290"/>
      <c r="V125" s="290"/>
      <c r="W125" s="290"/>
      <c r="X125" s="294"/>
      <c r="AB125" s="946"/>
      <c r="AE125" s="541"/>
      <c r="AF125" s="296"/>
      <c r="AG125" s="542"/>
      <c r="AH125" s="296"/>
      <c r="AI125" s="610"/>
      <c r="AJ125" s="543"/>
      <c r="AP125" s="981"/>
      <c r="AU125" s="293"/>
      <c r="AX125" s="295"/>
      <c r="BC125" s="295"/>
      <c r="BD125" s="525"/>
      <c r="BE125" s="976"/>
      <c r="BF125" s="293"/>
      <c r="BG125" s="293"/>
      <c r="BH125" s="293"/>
      <c r="BI125" s="293"/>
      <c r="BJ125" s="293"/>
      <c r="BK125" s="293"/>
      <c r="BL125" s="294"/>
      <c r="BM125" s="293"/>
      <c r="BS125" s="294"/>
      <c r="BT125" s="294"/>
      <c r="BU125" s="294"/>
      <c r="BV125" s="295"/>
      <c r="BW125" s="295"/>
      <c r="BX125" s="295"/>
      <c r="BY125" s="293"/>
      <c r="BZ125" s="294"/>
      <c r="CD125" s="295"/>
      <c r="CE125" s="295"/>
      <c r="CF125" s="293"/>
      <c r="CG125" s="293"/>
      <c r="CH125" s="293"/>
      <c r="CI125" s="293"/>
      <c r="CJ125" s="293"/>
      <c r="CL125" s="295"/>
      <c r="CM125" s="294"/>
      <c r="CN125" s="294"/>
      <c r="CO125" s="294"/>
      <c r="CP125" s="294"/>
      <c r="CZ125" s="295"/>
      <c r="DF125" s="293"/>
      <c r="DG125" s="293"/>
      <c r="DH125" s="293"/>
      <c r="DJ125" s="295"/>
      <c r="EC125" s="454"/>
      <c r="ED125" s="454"/>
      <c r="EH125" s="439"/>
      <c r="EI125" s="439"/>
      <c r="EJ125" s="439"/>
      <c r="EK125" s="962"/>
      <c r="EL125" s="987"/>
      <c r="EM125" s="987"/>
      <c r="EN125" s="991"/>
      <c r="EO125" s="297"/>
      <c r="EP125" s="296"/>
      <c r="ER125" s="297"/>
      <c r="ES125" s="522"/>
      <c r="ET125" s="527"/>
      <c r="EU125" s="527"/>
      <c r="EV125" s="527"/>
      <c r="EW125" s="967"/>
      <c r="EX125" s="949"/>
      <c r="EY125" s="522"/>
      <c r="EZ125" s="522"/>
      <c r="FA125" s="522"/>
      <c r="FB125" s="522"/>
      <c r="FC125" s="527"/>
      <c r="FD125" s="527"/>
      <c r="FE125" s="527"/>
      <c r="FF125" s="522"/>
      <c r="FG125" s="522"/>
      <c r="FH125" s="522"/>
      <c r="FI125" s="522"/>
      <c r="FJ125" s="296"/>
      <c r="FK125" s="522"/>
      <c r="FL125" s="993"/>
      <c r="FM125" s="994"/>
      <c r="FN125" s="993"/>
      <c r="FO125" s="993"/>
      <c r="FP125" s="1023"/>
      <c r="FQ125" s="572"/>
      <c r="FR125" s="572"/>
    </row>
    <row r="126" spans="9:174" s="292" customFormat="1" x14ac:dyDescent="0.3">
      <c r="I126" s="937"/>
      <c r="J126" s="295"/>
      <c r="K126" s="294"/>
      <c r="L126" s="294"/>
      <c r="M126" s="295"/>
      <c r="S126" s="976"/>
      <c r="T126" s="1011"/>
      <c r="U126" s="290"/>
      <c r="V126" s="290"/>
      <c r="W126" s="290"/>
      <c r="X126" s="294"/>
      <c r="AB126" s="946"/>
      <c r="AE126" s="541"/>
      <c r="AF126" s="296"/>
      <c r="AG126" s="542"/>
      <c r="AH126" s="296"/>
      <c r="AI126" s="610"/>
      <c r="AJ126" s="543"/>
      <c r="AP126" s="981"/>
      <c r="AU126" s="293"/>
      <c r="AX126" s="295"/>
      <c r="BC126" s="295"/>
      <c r="BD126" s="525"/>
      <c r="BE126" s="976"/>
      <c r="BF126" s="293"/>
      <c r="BG126" s="293"/>
      <c r="BH126" s="293"/>
      <c r="BI126" s="293"/>
      <c r="BJ126" s="293"/>
      <c r="BK126" s="293"/>
      <c r="BL126" s="294"/>
      <c r="BM126" s="293"/>
      <c r="BS126" s="294"/>
      <c r="BT126" s="294"/>
      <c r="BU126" s="294"/>
      <c r="BV126" s="295"/>
      <c r="BW126" s="295"/>
      <c r="BX126" s="295"/>
      <c r="BY126" s="293"/>
      <c r="BZ126" s="294"/>
      <c r="CD126" s="295"/>
      <c r="CE126" s="295"/>
      <c r="CF126" s="293"/>
      <c r="CG126" s="293"/>
      <c r="CH126" s="293"/>
      <c r="CI126" s="293"/>
      <c r="CJ126" s="293"/>
      <c r="CL126" s="295"/>
      <c r="CM126" s="294"/>
      <c r="CN126" s="294"/>
      <c r="CO126" s="294"/>
      <c r="CP126" s="294"/>
      <c r="CZ126" s="295"/>
      <c r="DF126" s="293"/>
      <c r="DG126" s="293"/>
      <c r="DH126" s="293"/>
      <c r="DJ126" s="295"/>
      <c r="EC126" s="454"/>
      <c r="ED126" s="454"/>
      <c r="EH126" s="439"/>
      <c r="EI126" s="439"/>
      <c r="EJ126" s="439"/>
      <c r="EK126" s="962"/>
      <c r="EL126" s="987"/>
      <c r="EM126" s="987"/>
      <c r="EN126" s="991"/>
      <c r="EO126" s="297"/>
      <c r="EP126" s="296"/>
      <c r="ER126" s="297"/>
      <c r="ES126" s="522"/>
      <c r="ET126" s="527"/>
      <c r="EU126" s="527"/>
      <c r="EV126" s="527"/>
      <c r="EW126" s="967"/>
      <c r="EX126" s="949"/>
      <c r="EY126" s="522"/>
      <c r="EZ126" s="522"/>
      <c r="FA126" s="522"/>
      <c r="FB126" s="522"/>
      <c r="FC126" s="527"/>
      <c r="FD126" s="527"/>
      <c r="FE126" s="527"/>
      <c r="FF126" s="522"/>
      <c r="FG126" s="522"/>
      <c r="FH126" s="522"/>
      <c r="FI126" s="522"/>
      <c r="FJ126" s="296"/>
      <c r="FK126" s="522"/>
      <c r="FL126" s="993"/>
      <c r="FM126" s="994"/>
      <c r="FN126" s="993"/>
      <c r="FO126" s="993"/>
      <c r="FP126" s="1023"/>
      <c r="FQ126" s="572"/>
      <c r="FR126" s="572"/>
    </row>
    <row r="127" spans="9:174" s="292" customFormat="1" x14ac:dyDescent="0.3">
      <c r="I127" s="937"/>
      <c r="J127" s="295"/>
      <c r="K127" s="294"/>
      <c r="L127" s="294"/>
      <c r="M127" s="295"/>
      <c r="S127" s="976"/>
      <c r="T127" s="1011"/>
      <c r="U127" s="290"/>
      <c r="V127" s="290"/>
      <c r="W127" s="290"/>
      <c r="X127" s="294"/>
      <c r="AB127" s="946"/>
      <c r="AE127" s="541"/>
      <c r="AF127" s="296"/>
      <c r="AG127" s="542"/>
      <c r="AH127" s="296"/>
      <c r="AI127" s="610"/>
      <c r="AJ127" s="543"/>
      <c r="AP127" s="981"/>
      <c r="AU127" s="293"/>
      <c r="AX127" s="295"/>
      <c r="BC127" s="295"/>
      <c r="BD127" s="525"/>
      <c r="BE127" s="976"/>
      <c r="BF127" s="293"/>
      <c r="BG127" s="293"/>
      <c r="BH127" s="293"/>
      <c r="BI127" s="293"/>
      <c r="BJ127" s="293"/>
      <c r="BK127" s="293"/>
      <c r="BL127" s="294"/>
      <c r="BM127" s="293"/>
      <c r="BS127" s="294"/>
      <c r="BT127" s="294"/>
      <c r="BU127" s="294"/>
      <c r="BV127" s="295"/>
      <c r="BW127" s="295"/>
      <c r="BX127" s="295"/>
      <c r="BY127" s="293"/>
      <c r="BZ127" s="294"/>
      <c r="CD127" s="295"/>
      <c r="CE127" s="295"/>
      <c r="CF127" s="293"/>
      <c r="CG127" s="293"/>
      <c r="CH127" s="293"/>
      <c r="CI127" s="293"/>
      <c r="CJ127" s="293"/>
      <c r="CL127" s="295"/>
      <c r="CM127" s="294"/>
      <c r="CN127" s="294"/>
      <c r="CO127" s="294"/>
      <c r="CP127" s="294"/>
      <c r="CZ127" s="295"/>
      <c r="DF127" s="293"/>
      <c r="DG127" s="293"/>
      <c r="DH127" s="293"/>
      <c r="DJ127" s="295"/>
      <c r="EC127" s="454"/>
      <c r="ED127" s="454"/>
      <c r="EH127" s="439"/>
      <c r="EI127" s="439"/>
      <c r="EJ127" s="439"/>
      <c r="EK127" s="962"/>
      <c r="EL127" s="987"/>
      <c r="EM127" s="987"/>
      <c r="EN127" s="991"/>
      <c r="EO127" s="297"/>
      <c r="EP127" s="296"/>
      <c r="ER127" s="297"/>
      <c r="ES127" s="522"/>
      <c r="ET127" s="527"/>
      <c r="EU127" s="527"/>
      <c r="EV127" s="527"/>
      <c r="EW127" s="967"/>
      <c r="EX127" s="949"/>
      <c r="EY127" s="522"/>
      <c r="EZ127" s="522"/>
      <c r="FA127" s="522"/>
      <c r="FB127" s="522"/>
      <c r="FC127" s="527"/>
      <c r="FD127" s="527"/>
      <c r="FE127" s="527"/>
      <c r="FF127" s="522"/>
      <c r="FG127" s="522"/>
      <c r="FH127" s="522"/>
      <c r="FI127" s="522"/>
      <c r="FJ127" s="296"/>
      <c r="FK127" s="522"/>
      <c r="FL127" s="993"/>
      <c r="FM127" s="994"/>
      <c r="FN127" s="993"/>
      <c r="FO127" s="993"/>
      <c r="FP127" s="1023"/>
      <c r="FQ127" s="572"/>
      <c r="FR127" s="572"/>
    </row>
    <row r="128" spans="9:174" s="292" customFormat="1" x14ac:dyDescent="0.3">
      <c r="I128" s="937"/>
      <c r="J128" s="295"/>
      <c r="K128" s="294"/>
      <c r="L128" s="294"/>
      <c r="M128" s="295"/>
      <c r="S128" s="976"/>
      <c r="T128" s="1011"/>
      <c r="U128" s="290"/>
      <c r="V128" s="290"/>
      <c r="W128" s="290"/>
      <c r="X128" s="294"/>
      <c r="AB128" s="946"/>
      <c r="AE128" s="541"/>
      <c r="AF128" s="296"/>
      <c r="AG128" s="542"/>
      <c r="AH128" s="296"/>
      <c r="AI128" s="610"/>
      <c r="AJ128" s="543"/>
      <c r="AP128" s="981"/>
      <c r="AU128" s="293"/>
      <c r="AX128" s="295"/>
      <c r="BC128" s="295"/>
      <c r="BD128" s="525"/>
      <c r="BE128" s="976"/>
      <c r="BF128" s="293"/>
      <c r="BG128" s="293"/>
      <c r="BH128" s="293"/>
      <c r="BI128" s="293"/>
      <c r="BJ128" s="293"/>
      <c r="BK128" s="293"/>
      <c r="BL128" s="294"/>
      <c r="BM128" s="293"/>
      <c r="BS128" s="294"/>
      <c r="BT128" s="294"/>
      <c r="BU128" s="294"/>
      <c r="BV128" s="295"/>
      <c r="BW128" s="295"/>
      <c r="BX128" s="295"/>
      <c r="BY128" s="293"/>
      <c r="BZ128" s="294"/>
      <c r="CD128" s="295"/>
      <c r="CE128" s="295"/>
      <c r="CF128" s="293"/>
      <c r="CG128" s="293"/>
      <c r="CH128" s="293"/>
      <c r="CI128" s="293"/>
      <c r="CJ128" s="293"/>
      <c r="CL128" s="295"/>
      <c r="CM128" s="294"/>
      <c r="CN128" s="294"/>
      <c r="CO128" s="294"/>
      <c r="CP128" s="294"/>
      <c r="CZ128" s="295"/>
      <c r="DF128" s="293"/>
      <c r="DG128" s="293"/>
      <c r="DH128" s="293"/>
      <c r="DJ128" s="295"/>
      <c r="EC128" s="454"/>
      <c r="ED128" s="454"/>
      <c r="EH128" s="439"/>
      <c r="EI128" s="439"/>
      <c r="EJ128" s="439"/>
      <c r="EK128" s="962"/>
      <c r="EL128" s="987"/>
      <c r="EM128" s="987"/>
      <c r="EN128" s="991"/>
      <c r="EO128" s="297"/>
      <c r="EP128" s="296"/>
      <c r="ER128" s="297"/>
      <c r="ES128" s="522"/>
      <c r="ET128" s="527"/>
      <c r="EU128" s="527"/>
      <c r="EV128" s="527"/>
      <c r="EW128" s="967"/>
      <c r="EX128" s="949"/>
      <c r="EY128" s="522"/>
      <c r="EZ128" s="522"/>
      <c r="FA128" s="522"/>
      <c r="FB128" s="522"/>
      <c r="FC128" s="527"/>
      <c r="FD128" s="527"/>
      <c r="FE128" s="527"/>
      <c r="FF128" s="522"/>
      <c r="FG128" s="522"/>
      <c r="FH128" s="522"/>
      <c r="FI128" s="522"/>
      <c r="FJ128" s="296"/>
      <c r="FK128" s="522"/>
      <c r="FL128" s="993"/>
      <c r="FM128" s="994"/>
      <c r="FN128" s="993"/>
      <c r="FO128" s="993"/>
      <c r="FP128" s="1023"/>
      <c r="FQ128" s="572"/>
      <c r="FR128" s="572"/>
    </row>
    <row r="129" spans="9:174" s="292" customFormat="1" x14ac:dyDescent="0.3">
      <c r="I129" s="937"/>
      <c r="J129" s="295"/>
      <c r="K129" s="294"/>
      <c r="L129" s="294"/>
      <c r="M129" s="295"/>
      <c r="S129" s="976"/>
      <c r="T129" s="1011"/>
      <c r="U129" s="290"/>
      <c r="V129" s="290"/>
      <c r="W129" s="290"/>
      <c r="X129" s="294"/>
      <c r="AB129" s="946"/>
      <c r="AE129" s="541"/>
      <c r="AF129" s="296"/>
      <c r="AG129" s="542"/>
      <c r="AH129" s="296"/>
      <c r="AI129" s="610"/>
      <c r="AJ129" s="543"/>
      <c r="AP129" s="981"/>
      <c r="AU129" s="293"/>
      <c r="AX129" s="295"/>
      <c r="BC129" s="295"/>
      <c r="BD129" s="525"/>
      <c r="BE129" s="976"/>
      <c r="BF129" s="293"/>
      <c r="BG129" s="293"/>
      <c r="BH129" s="293"/>
      <c r="BI129" s="293"/>
      <c r="BJ129" s="293"/>
      <c r="BK129" s="293"/>
      <c r="BL129" s="294"/>
      <c r="BM129" s="293"/>
      <c r="BS129" s="294"/>
      <c r="BT129" s="294"/>
      <c r="BU129" s="294"/>
      <c r="BV129" s="295"/>
      <c r="BW129" s="295"/>
      <c r="BX129" s="295"/>
      <c r="BY129" s="293"/>
      <c r="BZ129" s="294"/>
      <c r="CD129" s="295"/>
      <c r="CE129" s="295"/>
      <c r="CF129" s="293"/>
      <c r="CG129" s="293"/>
      <c r="CH129" s="293"/>
      <c r="CI129" s="293"/>
      <c r="CJ129" s="293"/>
      <c r="CL129" s="295"/>
      <c r="CM129" s="294"/>
      <c r="CN129" s="294"/>
      <c r="CO129" s="294"/>
      <c r="CP129" s="294"/>
      <c r="CZ129" s="295"/>
      <c r="DF129" s="293"/>
      <c r="DG129" s="293"/>
      <c r="DH129" s="293"/>
      <c r="DJ129" s="295"/>
      <c r="EC129" s="454"/>
      <c r="ED129" s="454"/>
      <c r="EH129" s="439"/>
      <c r="EI129" s="439"/>
      <c r="EJ129" s="439"/>
      <c r="EK129" s="962"/>
      <c r="EL129" s="987"/>
      <c r="EM129" s="987"/>
      <c r="EN129" s="991"/>
      <c r="EO129" s="297"/>
      <c r="EP129" s="296"/>
      <c r="ER129" s="297"/>
      <c r="ES129" s="522"/>
      <c r="ET129" s="527"/>
      <c r="EU129" s="527"/>
      <c r="EV129" s="527"/>
      <c r="EW129" s="967"/>
      <c r="EX129" s="949"/>
      <c r="EY129" s="522"/>
      <c r="EZ129" s="522"/>
      <c r="FA129" s="522"/>
      <c r="FB129" s="522"/>
      <c r="FC129" s="527"/>
      <c r="FD129" s="527"/>
      <c r="FE129" s="527"/>
      <c r="FF129" s="522"/>
      <c r="FG129" s="522"/>
      <c r="FH129" s="522"/>
      <c r="FI129" s="522"/>
      <c r="FJ129" s="296"/>
      <c r="FK129" s="522"/>
      <c r="FL129" s="993"/>
      <c r="FM129" s="994"/>
      <c r="FN129" s="993"/>
      <c r="FO129" s="993"/>
      <c r="FP129" s="1023"/>
      <c r="FQ129" s="572"/>
      <c r="FR129" s="572"/>
    </row>
    <row r="130" spans="9:174" s="292" customFormat="1" x14ac:dyDescent="0.3">
      <c r="I130" s="937"/>
      <c r="J130" s="295"/>
      <c r="K130" s="294"/>
      <c r="L130" s="294"/>
      <c r="M130" s="295"/>
      <c r="S130" s="976"/>
      <c r="T130" s="1011"/>
      <c r="U130" s="290"/>
      <c r="V130" s="290"/>
      <c r="W130" s="290"/>
      <c r="X130" s="294"/>
      <c r="AB130" s="946"/>
      <c r="AE130" s="541"/>
      <c r="AF130" s="296"/>
      <c r="AG130" s="542"/>
      <c r="AH130" s="296"/>
      <c r="AI130" s="610"/>
      <c r="AJ130" s="543"/>
      <c r="AP130" s="981"/>
      <c r="AU130" s="293"/>
      <c r="AX130" s="295"/>
      <c r="BC130" s="295"/>
      <c r="BD130" s="525"/>
      <c r="BE130" s="976"/>
      <c r="BF130" s="293"/>
      <c r="BG130" s="293"/>
      <c r="BH130" s="293"/>
      <c r="BI130" s="293"/>
      <c r="BJ130" s="293"/>
      <c r="BK130" s="293"/>
      <c r="BL130" s="294"/>
      <c r="BM130" s="293"/>
      <c r="BS130" s="294"/>
      <c r="BT130" s="294"/>
      <c r="BU130" s="294"/>
      <c r="BV130" s="295"/>
      <c r="BW130" s="295"/>
      <c r="BX130" s="295"/>
      <c r="BY130" s="293"/>
      <c r="BZ130" s="294"/>
      <c r="CD130" s="295"/>
      <c r="CE130" s="295"/>
      <c r="CF130" s="293"/>
      <c r="CG130" s="293"/>
      <c r="CH130" s="293"/>
      <c r="CI130" s="293"/>
      <c r="CJ130" s="293"/>
      <c r="CL130" s="295"/>
      <c r="CM130" s="294"/>
      <c r="CN130" s="294"/>
      <c r="CO130" s="294"/>
      <c r="CP130" s="294"/>
      <c r="CZ130" s="295"/>
      <c r="DF130" s="293"/>
      <c r="DG130" s="293"/>
      <c r="DH130" s="293"/>
      <c r="DJ130" s="295"/>
      <c r="EC130" s="454"/>
      <c r="ED130" s="454"/>
      <c r="EH130" s="439"/>
      <c r="EI130" s="439"/>
      <c r="EJ130" s="439"/>
      <c r="EK130" s="962"/>
      <c r="EL130" s="987"/>
      <c r="EM130" s="987"/>
      <c r="EN130" s="991"/>
      <c r="EO130" s="297"/>
      <c r="EP130" s="296"/>
      <c r="ER130" s="297"/>
      <c r="ES130" s="522"/>
      <c r="ET130" s="527"/>
      <c r="EU130" s="527"/>
      <c r="EV130" s="527"/>
      <c r="EW130" s="967"/>
      <c r="EX130" s="949"/>
      <c r="EY130" s="522"/>
      <c r="EZ130" s="522"/>
      <c r="FA130" s="522"/>
      <c r="FB130" s="522"/>
      <c r="FC130" s="527"/>
      <c r="FD130" s="527"/>
      <c r="FE130" s="527"/>
      <c r="FF130" s="522"/>
      <c r="FG130" s="522"/>
      <c r="FH130" s="522"/>
      <c r="FI130" s="522"/>
      <c r="FJ130" s="296"/>
      <c r="FK130" s="522"/>
      <c r="FL130" s="993"/>
      <c r="FM130" s="994"/>
      <c r="FN130" s="993"/>
      <c r="FO130" s="993"/>
      <c r="FP130" s="1023"/>
      <c r="FQ130" s="572"/>
      <c r="FR130" s="572"/>
    </row>
    <row r="131" spans="9:174" s="292" customFormat="1" x14ac:dyDescent="0.3">
      <c r="I131" s="937"/>
      <c r="J131" s="295"/>
      <c r="K131" s="294"/>
      <c r="L131" s="294"/>
      <c r="M131" s="295"/>
      <c r="S131" s="976"/>
      <c r="T131" s="1011"/>
      <c r="U131" s="290"/>
      <c r="V131" s="290"/>
      <c r="W131" s="290"/>
      <c r="X131" s="294"/>
      <c r="AB131" s="946"/>
      <c r="AE131" s="541"/>
      <c r="AF131" s="296"/>
      <c r="AG131" s="542"/>
      <c r="AH131" s="296"/>
      <c r="AI131" s="610"/>
      <c r="AJ131" s="543"/>
      <c r="AP131" s="981"/>
      <c r="AU131" s="293"/>
      <c r="AX131" s="295"/>
      <c r="BC131" s="295"/>
      <c r="BD131" s="525"/>
      <c r="BE131" s="976"/>
      <c r="BF131" s="293"/>
      <c r="BG131" s="293"/>
      <c r="BH131" s="293"/>
      <c r="BI131" s="293"/>
      <c r="BJ131" s="293"/>
      <c r="BK131" s="293"/>
      <c r="BL131" s="294"/>
      <c r="BM131" s="293"/>
      <c r="BS131" s="294"/>
      <c r="BT131" s="294"/>
      <c r="BU131" s="294"/>
      <c r="BV131" s="295"/>
      <c r="BW131" s="295"/>
      <c r="BX131" s="295"/>
      <c r="BY131" s="293"/>
      <c r="BZ131" s="294"/>
      <c r="CD131" s="295"/>
      <c r="CE131" s="295"/>
      <c r="CF131" s="293"/>
      <c r="CG131" s="293"/>
      <c r="CH131" s="293"/>
      <c r="CI131" s="293"/>
      <c r="CJ131" s="293"/>
      <c r="CL131" s="295"/>
      <c r="CM131" s="294"/>
      <c r="CN131" s="294"/>
      <c r="CO131" s="294"/>
      <c r="CP131" s="294"/>
      <c r="CZ131" s="295"/>
      <c r="DF131" s="293"/>
      <c r="DG131" s="293"/>
      <c r="DH131" s="293"/>
      <c r="DJ131" s="295"/>
      <c r="EC131" s="454"/>
      <c r="ED131" s="454"/>
      <c r="EH131" s="439"/>
      <c r="EI131" s="439"/>
      <c r="EJ131" s="439"/>
      <c r="EK131" s="962"/>
      <c r="EL131" s="987"/>
      <c r="EM131" s="987"/>
      <c r="EN131" s="991"/>
      <c r="EO131" s="297"/>
      <c r="EP131" s="296"/>
      <c r="ER131" s="297"/>
      <c r="ES131" s="522"/>
      <c r="ET131" s="527"/>
      <c r="EU131" s="527"/>
      <c r="EV131" s="527"/>
      <c r="EW131" s="967"/>
      <c r="EX131" s="949"/>
      <c r="EY131" s="522"/>
      <c r="EZ131" s="522"/>
      <c r="FA131" s="522"/>
      <c r="FB131" s="522"/>
      <c r="FC131" s="527"/>
      <c r="FD131" s="527"/>
      <c r="FE131" s="527"/>
      <c r="FF131" s="522"/>
      <c r="FG131" s="522"/>
      <c r="FH131" s="522"/>
      <c r="FI131" s="522"/>
      <c r="FJ131" s="296"/>
      <c r="FK131" s="522"/>
      <c r="FL131" s="993"/>
      <c r="FM131" s="994"/>
      <c r="FN131" s="993"/>
      <c r="FO131" s="993"/>
      <c r="FP131" s="1023"/>
      <c r="FQ131" s="572"/>
      <c r="FR131" s="572"/>
    </row>
    <row r="132" spans="9:174" s="292" customFormat="1" x14ac:dyDescent="0.3">
      <c r="I132" s="937"/>
      <c r="J132" s="295"/>
      <c r="K132" s="294"/>
      <c r="L132" s="294"/>
      <c r="M132" s="295"/>
      <c r="S132" s="976"/>
      <c r="T132" s="1011"/>
      <c r="U132" s="290"/>
      <c r="V132" s="290"/>
      <c r="W132" s="290"/>
      <c r="X132" s="294"/>
      <c r="AB132" s="946"/>
      <c r="AE132" s="541"/>
      <c r="AF132" s="296"/>
      <c r="AG132" s="542"/>
      <c r="AH132" s="296"/>
      <c r="AI132" s="610"/>
      <c r="AJ132" s="543"/>
      <c r="AP132" s="981"/>
      <c r="AU132" s="293"/>
      <c r="AX132" s="295"/>
      <c r="BC132" s="295"/>
      <c r="BD132" s="525"/>
      <c r="BE132" s="976"/>
      <c r="BF132" s="293"/>
      <c r="BG132" s="293"/>
      <c r="BH132" s="293"/>
      <c r="BI132" s="293"/>
      <c r="BJ132" s="293"/>
      <c r="BK132" s="293"/>
      <c r="BL132" s="294"/>
      <c r="BM132" s="293"/>
      <c r="BS132" s="294"/>
      <c r="BT132" s="294"/>
      <c r="BU132" s="294"/>
      <c r="BV132" s="295"/>
      <c r="BW132" s="295"/>
      <c r="BX132" s="295"/>
      <c r="BY132" s="293"/>
      <c r="BZ132" s="294"/>
      <c r="CD132" s="295"/>
      <c r="CE132" s="295"/>
      <c r="CF132" s="293"/>
      <c r="CG132" s="293"/>
      <c r="CH132" s="293"/>
      <c r="CI132" s="293"/>
      <c r="CJ132" s="293"/>
      <c r="CL132" s="295"/>
      <c r="CM132" s="294"/>
      <c r="CN132" s="294"/>
      <c r="CO132" s="294"/>
      <c r="CP132" s="294"/>
      <c r="CZ132" s="295"/>
      <c r="DF132" s="293"/>
      <c r="DG132" s="293"/>
      <c r="DH132" s="293"/>
      <c r="DJ132" s="295"/>
      <c r="EC132" s="454"/>
      <c r="ED132" s="454"/>
      <c r="EH132" s="439"/>
      <c r="EI132" s="439"/>
      <c r="EJ132" s="439"/>
      <c r="EK132" s="962"/>
      <c r="EL132" s="987"/>
      <c r="EM132" s="987"/>
      <c r="EN132" s="991"/>
      <c r="EO132" s="297"/>
      <c r="EP132" s="296"/>
      <c r="ER132" s="297"/>
      <c r="ES132" s="522"/>
      <c r="ET132" s="527"/>
      <c r="EU132" s="527"/>
      <c r="EV132" s="527"/>
      <c r="EW132" s="967"/>
      <c r="EX132" s="949"/>
      <c r="EY132" s="522"/>
      <c r="EZ132" s="522"/>
      <c r="FA132" s="522"/>
      <c r="FB132" s="522"/>
      <c r="FC132" s="527"/>
      <c r="FD132" s="527"/>
      <c r="FE132" s="527"/>
      <c r="FF132" s="522"/>
      <c r="FG132" s="522"/>
      <c r="FH132" s="522"/>
      <c r="FI132" s="522"/>
      <c r="FJ132" s="296"/>
      <c r="FK132" s="522"/>
      <c r="FL132" s="993"/>
      <c r="FM132" s="994"/>
      <c r="FN132" s="993"/>
      <c r="FO132" s="993"/>
      <c r="FP132" s="1023"/>
      <c r="FQ132" s="572"/>
      <c r="FR132" s="572"/>
    </row>
    <row r="133" spans="9:174" s="292" customFormat="1" x14ac:dyDescent="0.3">
      <c r="I133" s="937"/>
      <c r="J133" s="295"/>
      <c r="K133" s="294"/>
      <c r="L133" s="294"/>
      <c r="M133" s="295"/>
      <c r="S133" s="976"/>
      <c r="T133" s="1011"/>
      <c r="U133" s="290"/>
      <c r="V133" s="290"/>
      <c r="W133" s="290"/>
      <c r="X133" s="294"/>
      <c r="AB133" s="946"/>
      <c r="AE133" s="541"/>
      <c r="AF133" s="296"/>
      <c r="AG133" s="542"/>
      <c r="AH133" s="296"/>
      <c r="AI133" s="610"/>
      <c r="AJ133" s="543"/>
      <c r="AP133" s="981"/>
      <c r="AU133" s="293"/>
      <c r="AX133" s="295"/>
      <c r="BC133" s="295"/>
      <c r="BD133" s="525"/>
      <c r="BE133" s="976"/>
      <c r="BF133" s="293"/>
      <c r="BG133" s="293"/>
      <c r="BH133" s="293"/>
      <c r="BI133" s="293"/>
      <c r="BJ133" s="293"/>
      <c r="BK133" s="293"/>
      <c r="BL133" s="294"/>
      <c r="BM133" s="293"/>
      <c r="BS133" s="294"/>
      <c r="BT133" s="294"/>
      <c r="BU133" s="294"/>
      <c r="BV133" s="295"/>
      <c r="BW133" s="295"/>
      <c r="BX133" s="295"/>
      <c r="BY133" s="293"/>
      <c r="BZ133" s="294"/>
      <c r="CD133" s="295"/>
      <c r="CE133" s="295"/>
      <c r="CF133" s="293"/>
      <c r="CG133" s="293"/>
      <c r="CH133" s="293"/>
      <c r="CI133" s="293"/>
      <c r="CJ133" s="293"/>
      <c r="CL133" s="295"/>
      <c r="CM133" s="294"/>
      <c r="CN133" s="294"/>
      <c r="CO133" s="294"/>
      <c r="CP133" s="294"/>
      <c r="CZ133" s="295"/>
      <c r="DF133" s="293"/>
      <c r="DG133" s="293"/>
      <c r="DH133" s="293"/>
      <c r="DJ133" s="295"/>
      <c r="EC133" s="454"/>
      <c r="ED133" s="454"/>
      <c r="EH133" s="439"/>
      <c r="EI133" s="439"/>
      <c r="EJ133" s="439"/>
      <c r="EK133" s="962"/>
      <c r="EL133" s="987"/>
      <c r="EM133" s="987"/>
      <c r="EN133" s="991"/>
      <c r="EO133" s="297"/>
      <c r="EP133" s="296"/>
      <c r="ER133" s="297"/>
      <c r="ES133" s="522"/>
      <c r="ET133" s="527"/>
      <c r="EU133" s="527"/>
      <c r="EV133" s="527"/>
      <c r="EW133" s="967"/>
      <c r="EX133" s="949"/>
      <c r="EY133" s="522"/>
      <c r="EZ133" s="522"/>
      <c r="FA133" s="522"/>
      <c r="FB133" s="522"/>
      <c r="FC133" s="527"/>
      <c r="FD133" s="527"/>
      <c r="FE133" s="527"/>
      <c r="FF133" s="522"/>
      <c r="FG133" s="522"/>
      <c r="FH133" s="522"/>
      <c r="FI133" s="522"/>
      <c r="FJ133" s="296"/>
      <c r="FK133" s="522"/>
      <c r="FL133" s="993"/>
      <c r="FM133" s="994"/>
      <c r="FN133" s="993"/>
      <c r="FO133" s="993"/>
      <c r="FP133" s="1023"/>
      <c r="FQ133" s="572"/>
      <c r="FR133" s="572"/>
    </row>
    <row r="134" spans="9:174" s="292" customFormat="1" x14ac:dyDescent="0.3">
      <c r="I134" s="937"/>
      <c r="J134" s="295"/>
      <c r="K134" s="294"/>
      <c r="L134" s="294"/>
      <c r="M134" s="295"/>
      <c r="S134" s="976"/>
      <c r="T134" s="1011"/>
      <c r="U134" s="290"/>
      <c r="V134" s="290"/>
      <c r="W134" s="290"/>
      <c r="X134" s="294"/>
      <c r="AB134" s="946"/>
      <c r="AE134" s="541"/>
      <c r="AF134" s="296"/>
      <c r="AG134" s="542"/>
      <c r="AH134" s="296"/>
      <c r="AI134" s="610"/>
      <c r="AJ134" s="543"/>
      <c r="AP134" s="981"/>
      <c r="AU134" s="293"/>
      <c r="AX134" s="295"/>
      <c r="BC134" s="295"/>
      <c r="BD134" s="525"/>
      <c r="BE134" s="976"/>
      <c r="BF134" s="293"/>
      <c r="BG134" s="293"/>
      <c r="BH134" s="293"/>
      <c r="BI134" s="293"/>
      <c r="BJ134" s="293"/>
      <c r="BK134" s="293"/>
      <c r="BL134" s="294"/>
      <c r="BM134" s="293"/>
      <c r="BS134" s="294"/>
      <c r="BT134" s="294"/>
      <c r="BU134" s="294"/>
      <c r="BV134" s="295"/>
      <c r="BW134" s="295"/>
      <c r="BX134" s="295"/>
      <c r="BY134" s="293"/>
      <c r="BZ134" s="294"/>
      <c r="CD134" s="295"/>
      <c r="CE134" s="295"/>
      <c r="CF134" s="293"/>
      <c r="CG134" s="293"/>
      <c r="CH134" s="293"/>
      <c r="CI134" s="293"/>
      <c r="CJ134" s="293"/>
      <c r="CL134" s="295"/>
      <c r="CM134" s="294"/>
      <c r="CN134" s="294"/>
      <c r="CO134" s="294"/>
      <c r="CP134" s="294"/>
      <c r="CZ134" s="295"/>
      <c r="DF134" s="293"/>
      <c r="DG134" s="293"/>
      <c r="DH134" s="293"/>
      <c r="DJ134" s="295"/>
      <c r="EC134" s="454"/>
      <c r="ED134" s="454"/>
      <c r="EH134" s="439"/>
      <c r="EI134" s="439"/>
      <c r="EJ134" s="439"/>
      <c r="EK134" s="962"/>
      <c r="EL134" s="987"/>
      <c r="EM134" s="987"/>
      <c r="EN134" s="991"/>
      <c r="EO134" s="297"/>
      <c r="EP134" s="296"/>
      <c r="ER134" s="297"/>
      <c r="ES134" s="522"/>
      <c r="ET134" s="527"/>
      <c r="EU134" s="527"/>
      <c r="EV134" s="527"/>
      <c r="EW134" s="967"/>
      <c r="EX134" s="949"/>
      <c r="EY134" s="522"/>
      <c r="EZ134" s="522"/>
      <c r="FA134" s="522"/>
      <c r="FB134" s="522"/>
      <c r="FC134" s="527"/>
      <c r="FD134" s="527"/>
      <c r="FE134" s="527"/>
      <c r="FF134" s="522"/>
      <c r="FG134" s="522"/>
      <c r="FH134" s="522"/>
      <c r="FI134" s="522"/>
      <c r="FJ134" s="296"/>
      <c r="FK134" s="522"/>
      <c r="FL134" s="993"/>
      <c r="FM134" s="994"/>
      <c r="FN134" s="993"/>
      <c r="FO134" s="993"/>
      <c r="FP134" s="1023"/>
      <c r="FQ134" s="572"/>
      <c r="FR134" s="572"/>
    </row>
    <row r="135" spans="9:174" s="292" customFormat="1" x14ac:dyDescent="0.3">
      <c r="I135" s="937"/>
      <c r="J135" s="295"/>
      <c r="K135" s="294"/>
      <c r="L135" s="294"/>
      <c r="M135" s="295"/>
      <c r="S135" s="976"/>
      <c r="T135" s="1011"/>
      <c r="U135" s="290"/>
      <c r="V135" s="290"/>
      <c r="W135" s="290"/>
      <c r="X135" s="294"/>
      <c r="AB135" s="946"/>
      <c r="AE135" s="541"/>
      <c r="AF135" s="296"/>
      <c r="AG135" s="542"/>
      <c r="AH135" s="296"/>
      <c r="AI135" s="610"/>
      <c r="AJ135" s="543"/>
      <c r="AP135" s="981"/>
      <c r="AU135" s="293"/>
      <c r="AX135" s="295"/>
      <c r="BC135" s="295"/>
      <c r="BD135" s="525"/>
      <c r="BE135" s="976"/>
      <c r="BF135" s="293"/>
      <c r="BG135" s="293"/>
      <c r="BH135" s="293"/>
      <c r="BI135" s="293"/>
      <c r="BJ135" s="293"/>
      <c r="BK135" s="293"/>
      <c r="BL135" s="294"/>
      <c r="BM135" s="293"/>
      <c r="BS135" s="294"/>
      <c r="BT135" s="294"/>
      <c r="BU135" s="294"/>
      <c r="BV135" s="295"/>
      <c r="BW135" s="295"/>
      <c r="BX135" s="295"/>
      <c r="BY135" s="293"/>
      <c r="BZ135" s="294"/>
      <c r="CD135" s="295"/>
      <c r="CE135" s="295"/>
      <c r="CF135" s="293"/>
      <c r="CG135" s="293"/>
      <c r="CH135" s="293"/>
      <c r="CI135" s="293"/>
      <c r="CJ135" s="293"/>
      <c r="CL135" s="295"/>
      <c r="CM135" s="294"/>
      <c r="CN135" s="294"/>
      <c r="CO135" s="294"/>
      <c r="CP135" s="294"/>
      <c r="CZ135" s="295"/>
      <c r="DF135" s="293"/>
      <c r="DG135" s="293"/>
      <c r="DH135" s="293"/>
      <c r="DJ135" s="295"/>
      <c r="EC135" s="454"/>
      <c r="ED135" s="454"/>
      <c r="EH135" s="439"/>
      <c r="EI135" s="439"/>
      <c r="EJ135" s="439"/>
      <c r="EK135" s="962"/>
      <c r="EL135" s="987"/>
      <c r="EM135" s="987"/>
      <c r="EN135" s="991"/>
      <c r="EO135" s="297"/>
      <c r="EP135" s="296"/>
      <c r="ER135" s="297"/>
      <c r="ES135" s="522"/>
      <c r="ET135" s="527"/>
      <c r="EU135" s="527"/>
      <c r="EV135" s="527"/>
      <c r="EW135" s="967"/>
      <c r="EX135" s="949"/>
      <c r="EY135" s="522"/>
      <c r="EZ135" s="522"/>
      <c r="FA135" s="522"/>
      <c r="FB135" s="522"/>
      <c r="FC135" s="527"/>
      <c r="FD135" s="527"/>
      <c r="FE135" s="527"/>
      <c r="FF135" s="522"/>
      <c r="FG135" s="522"/>
      <c r="FH135" s="522"/>
      <c r="FI135" s="522"/>
      <c r="FJ135" s="296"/>
      <c r="FK135" s="522"/>
      <c r="FL135" s="993"/>
      <c r="FM135" s="994"/>
      <c r="FN135" s="993"/>
      <c r="FO135" s="993"/>
      <c r="FP135" s="1023"/>
      <c r="FQ135" s="572"/>
      <c r="FR135" s="572"/>
    </row>
    <row r="136" spans="9:174" s="292" customFormat="1" x14ac:dyDescent="0.3">
      <c r="I136" s="937"/>
      <c r="J136" s="295"/>
      <c r="K136" s="294"/>
      <c r="L136" s="294"/>
      <c r="M136" s="295"/>
      <c r="S136" s="976"/>
      <c r="T136" s="1011"/>
      <c r="U136" s="290"/>
      <c r="V136" s="290"/>
      <c r="W136" s="290"/>
      <c r="X136" s="294"/>
      <c r="AB136" s="946"/>
      <c r="AE136" s="541"/>
      <c r="AF136" s="296"/>
      <c r="AG136" s="542"/>
      <c r="AH136" s="296"/>
      <c r="AI136" s="610"/>
      <c r="AJ136" s="543"/>
      <c r="AP136" s="981"/>
      <c r="AU136" s="293"/>
      <c r="AX136" s="295"/>
      <c r="BC136" s="295"/>
      <c r="BD136" s="525"/>
      <c r="BE136" s="976"/>
      <c r="BF136" s="293"/>
      <c r="BG136" s="293"/>
      <c r="BH136" s="293"/>
      <c r="BI136" s="293"/>
      <c r="BJ136" s="293"/>
      <c r="BK136" s="293"/>
      <c r="BL136" s="294"/>
      <c r="BM136" s="293"/>
      <c r="BS136" s="294"/>
      <c r="BT136" s="294"/>
      <c r="BU136" s="294"/>
      <c r="BV136" s="295"/>
      <c r="BW136" s="295"/>
      <c r="BX136" s="295"/>
      <c r="BY136" s="293"/>
      <c r="BZ136" s="294"/>
      <c r="CD136" s="295"/>
      <c r="CE136" s="295"/>
      <c r="CF136" s="293"/>
      <c r="CG136" s="293"/>
      <c r="CH136" s="293"/>
      <c r="CI136" s="293"/>
      <c r="CJ136" s="293"/>
      <c r="CL136" s="295"/>
      <c r="CM136" s="294"/>
      <c r="CN136" s="294"/>
      <c r="CO136" s="294"/>
      <c r="CP136" s="294"/>
      <c r="CZ136" s="295"/>
      <c r="DF136" s="293"/>
      <c r="DG136" s="293"/>
      <c r="DH136" s="293"/>
      <c r="DJ136" s="295"/>
      <c r="EC136" s="454"/>
      <c r="ED136" s="454"/>
      <c r="EH136" s="439"/>
      <c r="EI136" s="439"/>
      <c r="EJ136" s="439"/>
      <c r="EK136" s="962"/>
      <c r="EL136" s="987"/>
      <c r="EM136" s="987"/>
      <c r="EN136" s="991"/>
      <c r="EO136" s="297"/>
      <c r="EP136" s="296"/>
      <c r="ER136" s="297"/>
      <c r="ES136" s="522"/>
      <c r="ET136" s="527"/>
      <c r="EU136" s="527"/>
      <c r="EV136" s="527"/>
      <c r="EW136" s="967"/>
      <c r="EX136" s="949"/>
      <c r="EY136" s="522"/>
      <c r="EZ136" s="522"/>
      <c r="FA136" s="522"/>
      <c r="FB136" s="522"/>
      <c r="FC136" s="527"/>
      <c r="FD136" s="527"/>
      <c r="FE136" s="527"/>
      <c r="FF136" s="522"/>
      <c r="FG136" s="522"/>
      <c r="FH136" s="522"/>
      <c r="FI136" s="522"/>
      <c r="FJ136" s="296"/>
      <c r="FK136" s="522"/>
      <c r="FL136" s="993"/>
      <c r="FM136" s="994"/>
      <c r="FN136" s="993"/>
      <c r="FO136" s="993"/>
      <c r="FP136" s="1023"/>
      <c r="FQ136" s="572"/>
      <c r="FR136" s="572"/>
    </row>
    <row r="137" spans="9:174" s="292" customFormat="1" x14ac:dyDescent="0.3">
      <c r="I137" s="937"/>
      <c r="J137" s="295"/>
      <c r="K137" s="294"/>
      <c r="L137" s="294"/>
      <c r="M137" s="295"/>
      <c r="S137" s="976"/>
      <c r="T137" s="1011"/>
      <c r="U137" s="290"/>
      <c r="V137" s="290"/>
      <c r="W137" s="290"/>
      <c r="X137" s="294"/>
      <c r="AB137" s="946"/>
      <c r="AE137" s="541"/>
      <c r="AF137" s="296"/>
      <c r="AG137" s="542"/>
      <c r="AH137" s="296"/>
      <c r="AI137" s="610"/>
      <c r="AJ137" s="543"/>
      <c r="AP137" s="981"/>
      <c r="AU137" s="293"/>
      <c r="AX137" s="295"/>
      <c r="BC137" s="295"/>
      <c r="BD137" s="525"/>
      <c r="BE137" s="976"/>
      <c r="BF137" s="293"/>
      <c r="BG137" s="293"/>
      <c r="BH137" s="293"/>
      <c r="BI137" s="293"/>
      <c r="BJ137" s="293"/>
      <c r="BK137" s="293"/>
      <c r="BL137" s="294"/>
      <c r="BM137" s="293"/>
      <c r="BS137" s="294"/>
      <c r="BT137" s="294"/>
      <c r="BU137" s="294"/>
      <c r="BV137" s="295"/>
      <c r="BW137" s="295"/>
      <c r="BX137" s="295"/>
      <c r="BY137" s="293"/>
      <c r="BZ137" s="294"/>
      <c r="CD137" s="295"/>
      <c r="CE137" s="295"/>
      <c r="CF137" s="293"/>
      <c r="CG137" s="293"/>
      <c r="CH137" s="293"/>
      <c r="CI137" s="293"/>
      <c r="CJ137" s="293"/>
      <c r="CL137" s="295"/>
      <c r="CM137" s="294"/>
      <c r="CN137" s="294"/>
      <c r="CO137" s="294"/>
      <c r="CP137" s="294"/>
      <c r="CZ137" s="295"/>
      <c r="DF137" s="293"/>
      <c r="DG137" s="293"/>
      <c r="DH137" s="293"/>
      <c r="DJ137" s="295"/>
      <c r="EC137" s="454"/>
      <c r="ED137" s="454"/>
      <c r="EH137" s="439"/>
      <c r="EI137" s="439"/>
      <c r="EJ137" s="439"/>
      <c r="EK137" s="962"/>
      <c r="EL137" s="987"/>
      <c r="EM137" s="987"/>
      <c r="EN137" s="991"/>
      <c r="EO137" s="297"/>
      <c r="EP137" s="296"/>
      <c r="ER137" s="297"/>
      <c r="ES137" s="522"/>
      <c r="ET137" s="527"/>
      <c r="EU137" s="527"/>
      <c r="EV137" s="527"/>
      <c r="EW137" s="967"/>
      <c r="EX137" s="949"/>
      <c r="EY137" s="522"/>
      <c r="EZ137" s="522"/>
      <c r="FA137" s="522"/>
      <c r="FB137" s="522"/>
      <c r="FC137" s="527"/>
      <c r="FD137" s="527"/>
      <c r="FE137" s="527"/>
      <c r="FF137" s="522"/>
      <c r="FG137" s="522"/>
      <c r="FH137" s="522"/>
      <c r="FI137" s="522"/>
      <c r="FJ137" s="296"/>
      <c r="FK137" s="522"/>
      <c r="FL137" s="993"/>
      <c r="FM137" s="994"/>
      <c r="FN137" s="993"/>
      <c r="FO137" s="993"/>
      <c r="FP137" s="1023"/>
      <c r="FQ137" s="572"/>
      <c r="FR137" s="572"/>
    </row>
    <row r="138" spans="9:174" s="292" customFormat="1" x14ac:dyDescent="0.3">
      <c r="I138" s="937"/>
      <c r="J138" s="295"/>
      <c r="K138" s="294"/>
      <c r="L138" s="294"/>
      <c r="M138" s="295"/>
      <c r="S138" s="976"/>
      <c r="T138" s="1011"/>
      <c r="U138" s="290"/>
      <c r="V138" s="290"/>
      <c r="W138" s="290"/>
      <c r="X138" s="294"/>
      <c r="AB138" s="946"/>
      <c r="AE138" s="541"/>
      <c r="AF138" s="296"/>
      <c r="AG138" s="542"/>
      <c r="AH138" s="296"/>
      <c r="AI138" s="610"/>
      <c r="AJ138" s="543"/>
      <c r="AP138" s="981"/>
      <c r="AU138" s="293"/>
      <c r="AX138" s="295"/>
      <c r="BC138" s="295"/>
      <c r="BD138" s="525"/>
      <c r="BE138" s="976"/>
      <c r="BF138" s="293"/>
      <c r="BG138" s="293"/>
      <c r="BH138" s="293"/>
      <c r="BI138" s="293"/>
      <c r="BJ138" s="293"/>
      <c r="BK138" s="293"/>
      <c r="BL138" s="294"/>
      <c r="BM138" s="293"/>
      <c r="BS138" s="294"/>
      <c r="BT138" s="294"/>
      <c r="BU138" s="294"/>
      <c r="BV138" s="295"/>
      <c r="BW138" s="295"/>
      <c r="BX138" s="295"/>
      <c r="BY138" s="293"/>
      <c r="BZ138" s="294"/>
      <c r="CD138" s="295"/>
      <c r="CE138" s="295"/>
      <c r="CF138" s="293"/>
      <c r="CG138" s="293"/>
      <c r="CH138" s="293"/>
      <c r="CI138" s="293"/>
      <c r="CJ138" s="293"/>
      <c r="CL138" s="295"/>
      <c r="CM138" s="294"/>
      <c r="CN138" s="294"/>
      <c r="CO138" s="294"/>
      <c r="CP138" s="294"/>
      <c r="CZ138" s="295"/>
      <c r="DF138" s="293"/>
      <c r="DG138" s="293"/>
      <c r="DH138" s="293"/>
      <c r="DJ138" s="295"/>
      <c r="EC138" s="454"/>
      <c r="ED138" s="454"/>
      <c r="EH138" s="439"/>
      <c r="EI138" s="439"/>
      <c r="EJ138" s="439"/>
      <c r="EK138" s="962"/>
      <c r="EL138" s="987"/>
      <c r="EM138" s="987"/>
      <c r="EN138" s="991"/>
      <c r="EO138" s="297"/>
      <c r="EP138" s="296"/>
      <c r="ER138" s="297"/>
      <c r="ES138" s="522"/>
      <c r="ET138" s="527"/>
      <c r="EU138" s="527"/>
      <c r="EV138" s="527"/>
      <c r="EW138" s="967"/>
      <c r="EX138" s="949"/>
      <c r="EY138" s="522"/>
      <c r="EZ138" s="522"/>
      <c r="FA138" s="522"/>
      <c r="FB138" s="522"/>
      <c r="FC138" s="527"/>
      <c r="FD138" s="527"/>
      <c r="FE138" s="527"/>
      <c r="FF138" s="522"/>
      <c r="FG138" s="522"/>
      <c r="FH138" s="522"/>
      <c r="FI138" s="522"/>
      <c r="FJ138" s="296"/>
      <c r="FK138" s="522"/>
      <c r="FL138" s="993"/>
      <c r="FM138" s="994"/>
      <c r="FN138" s="993"/>
      <c r="FO138" s="993"/>
      <c r="FP138" s="1023"/>
      <c r="FQ138" s="572"/>
      <c r="FR138" s="572"/>
    </row>
    <row r="139" spans="9:174" s="292" customFormat="1" x14ac:dyDescent="0.3">
      <c r="I139" s="937"/>
      <c r="J139" s="295"/>
      <c r="K139" s="294"/>
      <c r="L139" s="294"/>
      <c r="M139" s="295"/>
      <c r="S139" s="976"/>
      <c r="T139" s="1011"/>
      <c r="U139" s="290"/>
      <c r="V139" s="290"/>
      <c r="W139" s="290"/>
      <c r="X139" s="294"/>
      <c r="AB139" s="946"/>
      <c r="AE139" s="541"/>
      <c r="AF139" s="296"/>
      <c r="AG139" s="542"/>
      <c r="AH139" s="296"/>
      <c r="AI139" s="610"/>
      <c r="AJ139" s="543"/>
      <c r="AP139" s="981"/>
      <c r="AU139" s="293"/>
      <c r="AX139" s="295"/>
      <c r="BC139" s="295"/>
      <c r="BD139" s="525"/>
      <c r="BE139" s="976"/>
      <c r="BF139" s="293"/>
      <c r="BG139" s="293"/>
      <c r="BH139" s="293"/>
      <c r="BI139" s="293"/>
      <c r="BJ139" s="293"/>
      <c r="BK139" s="293"/>
      <c r="BL139" s="294"/>
      <c r="BM139" s="293"/>
      <c r="BS139" s="294"/>
      <c r="BT139" s="294"/>
      <c r="BU139" s="294"/>
      <c r="BV139" s="295"/>
      <c r="BW139" s="295"/>
      <c r="BX139" s="295"/>
      <c r="BY139" s="293"/>
      <c r="BZ139" s="294"/>
      <c r="CD139" s="295"/>
      <c r="CE139" s="295"/>
      <c r="CF139" s="293"/>
      <c r="CG139" s="293"/>
      <c r="CH139" s="293"/>
      <c r="CI139" s="293"/>
      <c r="CJ139" s="293"/>
      <c r="CL139" s="295"/>
      <c r="CM139" s="294"/>
      <c r="CN139" s="294"/>
      <c r="CO139" s="294"/>
      <c r="CP139" s="294"/>
      <c r="CZ139" s="295"/>
      <c r="DF139" s="293"/>
      <c r="DG139" s="293"/>
      <c r="DH139" s="293"/>
      <c r="DJ139" s="295"/>
      <c r="EC139" s="454"/>
      <c r="ED139" s="454"/>
      <c r="EH139" s="439"/>
      <c r="EI139" s="439"/>
      <c r="EJ139" s="439"/>
      <c r="EK139" s="962"/>
      <c r="EL139" s="987"/>
      <c r="EM139" s="987"/>
      <c r="EN139" s="991"/>
      <c r="EO139" s="297"/>
      <c r="EP139" s="296"/>
      <c r="ER139" s="297"/>
      <c r="ES139" s="522"/>
      <c r="ET139" s="527"/>
      <c r="EU139" s="527"/>
      <c r="EV139" s="527"/>
      <c r="EW139" s="967"/>
      <c r="EX139" s="949"/>
      <c r="EY139" s="522"/>
      <c r="EZ139" s="522"/>
      <c r="FA139" s="522"/>
      <c r="FB139" s="522"/>
      <c r="FC139" s="527"/>
      <c r="FD139" s="527"/>
      <c r="FE139" s="527"/>
      <c r="FF139" s="522"/>
      <c r="FG139" s="522"/>
      <c r="FH139" s="522"/>
      <c r="FI139" s="522"/>
      <c r="FJ139" s="296"/>
      <c r="FK139" s="522"/>
      <c r="FL139" s="993"/>
      <c r="FM139" s="994"/>
      <c r="FN139" s="993"/>
      <c r="FO139" s="993"/>
      <c r="FP139" s="1023"/>
      <c r="FQ139" s="572"/>
      <c r="FR139" s="572"/>
    </row>
    <row r="140" spans="9:174" s="292" customFormat="1" x14ac:dyDescent="0.3">
      <c r="I140" s="937"/>
      <c r="J140" s="295"/>
      <c r="K140" s="294"/>
      <c r="L140" s="294"/>
      <c r="M140" s="295"/>
      <c r="S140" s="976"/>
      <c r="T140" s="1011"/>
      <c r="U140" s="290"/>
      <c r="V140" s="290"/>
      <c r="W140" s="290"/>
      <c r="X140" s="294"/>
      <c r="AB140" s="946"/>
      <c r="AE140" s="541"/>
      <c r="AF140" s="296"/>
      <c r="AG140" s="542"/>
      <c r="AH140" s="296"/>
      <c r="AI140" s="610"/>
      <c r="AJ140" s="543"/>
      <c r="AP140" s="981"/>
      <c r="AU140" s="293"/>
      <c r="AX140" s="295"/>
      <c r="BC140" s="295"/>
      <c r="BD140" s="525"/>
      <c r="BE140" s="976"/>
      <c r="BF140" s="293"/>
      <c r="BG140" s="293"/>
      <c r="BH140" s="293"/>
      <c r="BI140" s="293"/>
      <c r="BJ140" s="293"/>
      <c r="BK140" s="293"/>
      <c r="BL140" s="294"/>
      <c r="BM140" s="293"/>
      <c r="BS140" s="294"/>
      <c r="BT140" s="294"/>
      <c r="BU140" s="294"/>
      <c r="BV140" s="295"/>
      <c r="BW140" s="295"/>
      <c r="BX140" s="295"/>
      <c r="BY140" s="293"/>
      <c r="BZ140" s="294"/>
      <c r="CD140" s="295"/>
      <c r="CE140" s="295"/>
      <c r="CF140" s="293"/>
      <c r="CG140" s="293"/>
      <c r="CH140" s="293"/>
      <c r="CI140" s="293"/>
      <c r="CJ140" s="293"/>
      <c r="CL140" s="295"/>
      <c r="CM140" s="294"/>
      <c r="CN140" s="294"/>
      <c r="CO140" s="294"/>
      <c r="CP140" s="294"/>
      <c r="CZ140" s="295"/>
      <c r="DF140" s="293"/>
      <c r="DG140" s="293"/>
      <c r="DH140" s="293"/>
      <c r="DJ140" s="295"/>
      <c r="EC140" s="454"/>
      <c r="ED140" s="454"/>
      <c r="EH140" s="439"/>
      <c r="EI140" s="439"/>
      <c r="EJ140" s="439"/>
      <c r="EK140" s="962"/>
      <c r="EL140" s="987"/>
      <c r="EM140" s="987"/>
      <c r="EN140" s="991"/>
      <c r="EO140" s="297"/>
      <c r="EP140" s="296"/>
      <c r="ER140" s="297"/>
      <c r="ES140" s="522"/>
      <c r="ET140" s="527"/>
      <c r="EU140" s="527"/>
      <c r="EV140" s="527"/>
      <c r="EW140" s="967"/>
      <c r="EX140" s="949"/>
      <c r="EY140" s="522"/>
      <c r="EZ140" s="522"/>
      <c r="FA140" s="522"/>
      <c r="FB140" s="522"/>
      <c r="FC140" s="527"/>
      <c r="FD140" s="527"/>
      <c r="FE140" s="527"/>
      <c r="FF140" s="522"/>
      <c r="FG140" s="522"/>
      <c r="FH140" s="522"/>
      <c r="FI140" s="522"/>
      <c r="FJ140" s="296"/>
      <c r="FK140" s="522"/>
      <c r="FL140" s="993"/>
      <c r="FM140" s="994"/>
      <c r="FN140" s="993"/>
      <c r="FO140" s="993"/>
      <c r="FP140" s="1023"/>
      <c r="FQ140" s="572"/>
      <c r="FR140" s="572"/>
    </row>
    <row r="141" spans="9:174" s="292" customFormat="1" x14ac:dyDescent="0.3">
      <c r="I141" s="937"/>
      <c r="J141" s="295"/>
      <c r="K141" s="294"/>
      <c r="L141" s="294"/>
      <c r="M141" s="295"/>
      <c r="S141" s="976"/>
      <c r="T141" s="1011"/>
      <c r="U141" s="290"/>
      <c r="V141" s="290"/>
      <c r="W141" s="290"/>
      <c r="X141" s="294"/>
      <c r="AB141" s="946"/>
      <c r="AE141" s="541"/>
      <c r="AF141" s="296"/>
      <c r="AG141" s="542"/>
      <c r="AH141" s="296"/>
      <c r="AI141" s="610"/>
      <c r="AJ141" s="543"/>
      <c r="AP141" s="981"/>
      <c r="AU141" s="293"/>
      <c r="AX141" s="295"/>
      <c r="BC141" s="295"/>
      <c r="BD141" s="525"/>
      <c r="BE141" s="976"/>
      <c r="BF141" s="293"/>
      <c r="BG141" s="293"/>
      <c r="BH141" s="293"/>
      <c r="BI141" s="293"/>
      <c r="BJ141" s="293"/>
      <c r="BK141" s="293"/>
      <c r="BL141" s="294"/>
      <c r="BM141" s="293"/>
      <c r="BS141" s="294"/>
      <c r="BT141" s="294"/>
      <c r="BU141" s="294"/>
      <c r="BV141" s="295"/>
      <c r="BW141" s="295"/>
      <c r="BX141" s="295"/>
      <c r="BY141" s="293"/>
      <c r="BZ141" s="294"/>
      <c r="CD141" s="295"/>
      <c r="CE141" s="295"/>
      <c r="CF141" s="293"/>
      <c r="CG141" s="293"/>
      <c r="CH141" s="293"/>
      <c r="CI141" s="293"/>
      <c r="CJ141" s="293"/>
      <c r="CL141" s="295"/>
      <c r="CM141" s="294"/>
      <c r="CN141" s="294"/>
      <c r="CO141" s="294"/>
      <c r="CP141" s="294"/>
      <c r="CZ141" s="295"/>
      <c r="DF141" s="293"/>
      <c r="DG141" s="293"/>
      <c r="DH141" s="293"/>
      <c r="DJ141" s="295"/>
      <c r="EC141" s="454"/>
      <c r="ED141" s="454"/>
      <c r="EH141" s="439"/>
      <c r="EI141" s="439"/>
      <c r="EJ141" s="439"/>
      <c r="EK141" s="962"/>
      <c r="EL141" s="987"/>
      <c r="EM141" s="987"/>
      <c r="EN141" s="991"/>
      <c r="EO141" s="297"/>
      <c r="EP141" s="296"/>
      <c r="ER141" s="297"/>
      <c r="ES141" s="522"/>
      <c r="ET141" s="527"/>
      <c r="EU141" s="527"/>
      <c r="EV141" s="527"/>
      <c r="EW141" s="967"/>
      <c r="EX141" s="949"/>
      <c r="EY141" s="522"/>
      <c r="EZ141" s="522"/>
      <c r="FA141" s="522"/>
      <c r="FB141" s="522"/>
      <c r="FC141" s="527"/>
      <c r="FD141" s="527"/>
      <c r="FE141" s="527"/>
      <c r="FF141" s="522"/>
      <c r="FG141" s="522"/>
      <c r="FH141" s="522"/>
      <c r="FI141" s="522"/>
      <c r="FJ141" s="296"/>
      <c r="FK141" s="522"/>
      <c r="FL141" s="993"/>
      <c r="FM141" s="994"/>
      <c r="FN141" s="993"/>
      <c r="FO141" s="993"/>
      <c r="FP141" s="1023"/>
      <c r="FQ141" s="572"/>
      <c r="FR141" s="572"/>
    </row>
    <row r="142" spans="9:174" s="292" customFormat="1" x14ac:dyDescent="0.3">
      <c r="I142" s="937"/>
      <c r="J142" s="295"/>
      <c r="K142" s="294"/>
      <c r="L142" s="294"/>
      <c r="M142" s="295"/>
      <c r="S142" s="976"/>
      <c r="T142" s="1011"/>
      <c r="U142" s="290"/>
      <c r="V142" s="290"/>
      <c r="W142" s="290"/>
      <c r="X142" s="294"/>
      <c r="AB142" s="946"/>
      <c r="AE142" s="541"/>
      <c r="AF142" s="296"/>
      <c r="AG142" s="542"/>
      <c r="AH142" s="296"/>
      <c r="AI142" s="610"/>
      <c r="AJ142" s="543"/>
      <c r="AP142" s="981"/>
      <c r="AU142" s="293"/>
      <c r="AX142" s="295"/>
      <c r="BC142" s="295"/>
      <c r="BD142" s="525"/>
      <c r="BE142" s="976"/>
      <c r="BF142" s="293"/>
      <c r="BG142" s="293"/>
      <c r="BH142" s="293"/>
      <c r="BI142" s="293"/>
      <c r="BJ142" s="293"/>
      <c r="BK142" s="293"/>
      <c r="BL142" s="294"/>
      <c r="BM142" s="293"/>
      <c r="BS142" s="294"/>
      <c r="BT142" s="294"/>
      <c r="BU142" s="294"/>
      <c r="BV142" s="295"/>
      <c r="BW142" s="295"/>
      <c r="BX142" s="295"/>
      <c r="BY142" s="293"/>
      <c r="BZ142" s="294"/>
      <c r="CD142" s="295"/>
      <c r="CE142" s="295"/>
      <c r="CF142" s="293"/>
      <c r="CG142" s="293"/>
      <c r="CH142" s="293"/>
      <c r="CI142" s="293"/>
      <c r="CJ142" s="293"/>
      <c r="CL142" s="295"/>
      <c r="CM142" s="294"/>
      <c r="CN142" s="294"/>
      <c r="CO142" s="294"/>
      <c r="CP142" s="294"/>
      <c r="CZ142" s="295"/>
      <c r="DF142" s="293"/>
      <c r="DG142" s="293"/>
      <c r="DH142" s="293"/>
      <c r="DJ142" s="295"/>
      <c r="EC142" s="454"/>
      <c r="ED142" s="454"/>
      <c r="EH142" s="439"/>
      <c r="EI142" s="439"/>
      <c r="EJ142" s="439"/>
      <c r="EK142" s="962"/>
      <c r="EL142" s="987"/>
      <c r="EM142" s="987"/>
      <c r="EN142" s="991"/>
      <c r="EO142" s="297"/>
      <c r="EP142" s="296"/>
      <c r="ER142" s="297"/>
      <c r="ES142" s="522"/>
      <c r="ET142" s="527"/>
      <c r="EU142" s="527"/>
      <c r="EV142" s="527"/>
      <c r="EW142" s="967"/>
      <c r="EX142" s="949"/>
      <c r="EY142" s="522"/>
      <c r="EZ142" s="522"/>
      <c r="FA142" s="522"/>
      <c r="FB142" s="522"/>
      <c r="FC142" s="527"/>
      <c r="FD142" s="527"/>
      <c r="FE142" s="527"/>
      <c r="FF142" s="522"/>
      <c r="FG142" s="522"/>
      <c r="FH142" s="522"/>
      <c r="FI142" s="522"/>
      <c r="FJ142" s="296"/>
      <c r="FK142" s="522"/>
      <c r="FL142" s="993"/>
      <c r="FM142" s="994"/>
      <c r="FN142" s="993"/>
      <c r="FO142" s="993"/>
      <c r="FP142" s="1023"/>
      <c r="FQ142" s="572"/>
      <c r="FR142" s="572"/>
    </row>
    <row r="143" spans="9:174" s="292" customFormat="1" x14ac:dyDescent="0.3">
      <c r="I143" s="937"/>
      <c r="J143" s="295"/>
      <c r="K143" s="294"/>
      <c r="L143" s="294"/>
      <c r="M143" s="295"/>
      <c r="S143" s="976"/>
      <c r="T143" s="1011"/>
      <c r="U143" s="290"/>
      <c r="V143" s="290"/>
      <c r="W143" s="290"/>
      <c r="X143" s="294"/>
      <c r="AB143" s="946"/>
      <c r="AE143" s="541"/>
      <c r="AF143" s="296"/>
      <c r="AG143" s="542"/>
      <c r="AH143" s="296"/>
      <c r="AI143" s="610"/>
      <c r="AJ143" s="543"/>
      <c r="AP143" s="981"/>
      <c r="AU143" s="293"/>
      <c r="AX143" s="295"/>
      <c r="BC143" s="295"/>
      <c r="BD143" s="525"/>
      <c r="BE143" s="976"/>
      <c r="BF143" s="293"/>
      <c r="BG143" s="293"/>
      <c r="BH143" s="293"/>
      <c r="BI143" s="293"/>
      <c r="BJ143" s="293"/>
      <c r="BK143" s="293"/>
      <c r="BL143" s="294"/>
      <c r="BM143" s="293"/>
      <c r="BS143" s="294"/>
      <c r="BT143" s="294"/>
      <c r="BU143" s="294"/>
      <c r="BV143" s="295"/>
      <c r="BW143" s="295"/>
      <c r="BX143" s="295"/>
      <c r="BY143" s="293"/>
      <c r="BZ143" s="294"/>
      <c r="CD143" s="295"/>
      <c r="CE143" s="295"/>
      <c r="CF143" s="293"/>
      <c r="CG143" s="293"/>
      <c r="CH143" s="293"/>
      <c r="CI143" s="293"/>
      <c r="CJ143" s="293"/>
      <c r="CL143" s="295"/>
      <c r="CM143" s="294"/>
      <c r="CN143" s="294"/>
      <c r="CO143" s="294"/>
      <c r="CP143" s="294"/>
      <c r="CZ143" s="295"/>
      <c r="DF143" s="293"/>
      <c r="DG143" s="293"/>
      <c r="DH143" s="293"/>
      <c r="DJ143" s="295"/>
      <c r="EC143" s="454"/>
      <c r="ED143" s="454"/>
      <c r="EH143" s="439"/>
      <c r="EI143" s="439"/>
      <c r="EJ143" s="439"/>
      <c r="EK143" s="962"/>
      <c r="EL143" s="987"/>
      <c r="EM143" s="987"/>
      <c r="EN143" s="991"/>
      <c r="EO143" s="297"/>
      <c r="EP143" s="296"/>
      <c r="ER143" s="297"/>
      <c r="ES143" s="522"/>
      <c r="ET143" s="527"/>
      <c r="EU143" s="527"/>
      <c r="EV143" s="527"/>
      <c r="EW143" s="967"/>
      <c r="EX143" s="949"/>
      <c r="EY143" s="522"/>
      <c r="EZ143" s="522"/>
      <c r="FA143" s="522"/>
      <c r="FB143" s="522"/>
      <c r="FC143" s="527"/>
      <c r="FD143" s="527"/>
      <c r="FE143" s="527"/>
      <c r="FF143" s="522"/>
      <c r="FG143" s="522"/>
      <c r="FH143" s="522"/>
      <c r="FI143" s="522"/>
      <c r="FJ143" s="296"/>
      <c r="FK143" s="522"/>
      <c r="FL143" s="993"/>
      <c r="FM143" s="994"/>
      <c r="FN143" s="993"/>
      <c r="FO143" s="993"/>
      <c r="FP143" s="1023"/>
      <c r="FQ143" s="572"/>
      <c r="FR143" s="572"/>
    </row>
    <row r="144" spans="9:174" s="292" customFormat="1" x14ac:dyDescent="0.3">
      <c r="I144" s="937"/>
      <c r="J144" s="295"/>
      <c r="K144" s="294"/>
      <c r="L144" s="294"/>
      <c r="M144" s="295"/>
      <c r="S144" s="976"/>
      <c r="T144" s="1011"/>
      <c r="U144" s="290"/>
      <c r="V144" s="290"/>
      <c r="W144" s="290"/>
      <c r="X144" s="294"/>
      <c r="AB144" s="946"/>
      <c r="AE144" s="541"/>
      <c r="AF144" s="296"/>
      <c r="AG144" s="542"/>
      <c r="AH144" s="296"/>
      <c r="AI144" s="610"/>
      <c r="AJ144" s="543"/>
      <c r="AP144" s="981"/>
      <c r="AU144" s="293"/>
      <c r="AX144" s="295"/>
      <c r="BC144" s="295"/>
      <c r="BD144" s="525"/>
      <c r="BE144" s="976"/>
      <c r="BF144" s="293"/>
      <c r="BG144" s="293"/>
      <c r="BH144" s="293"/>
      <c r="BI144" s="293"/>
      <c r="BJ144" s="293"/>
      <c r="BK144" s="293"/>
      <c r="BL144" s="294"/>
      <c r="BM144" s="293"/>
      <c r="BS144" s="294"/>
      <c r="BT144" s="294"/>
      <c r="BU144" s="294"/>
      <c r="BV144" s="295"/>
      <c r="BW144" s="295"/>
      <c r="BX144" s="295"/>
      <c r="BY144" s="293"/>
      <c r="BZ144" s="294"/>
      <c r="CD144" s="295"/>
      <c r="CE144" s="295"/>
      <c r="CF144" s="293"/>
      <c r="CG144" s="293"/>
      <c r="CH144" s="293"/>
      <c r="CI144" s="293"/>
      <c r="CJ144" s="293"/>
      <c r="CL144" s="295"/>
      <c r="CM144" s="294"/>
      <c r="CN144" s="294"/>
      <c r="CO144" s="294"/>
      <c r="CP144" s="294"/>
      <c r="CZ144" s="295"/>
      <c r="DF144" s="293"/>
      <c r="DG144" s="293"/>
      <c r="DH144" s="293"/>
      <c r="DJ144" s="295"/>
      <c r="EC144" s="454"/>
      <c r="ED144" s="454"/>
      <c r="EH144" s="439"/>
      <c r="EI144" s="439"/>
      <c r="EJ144" s="439"/>
      <c r="EK144" s="962"/>
      <c r="EL144" s="987"/>
      <c r="EM144" s="987"/>
      <c r="EN144" s="991"/>
      <c r="EO144" s="297"/>
      <c r="EP144" s="296"/>
      <c r="ER144" s="297"/>
      <c r="ES144" s="522"/>
      <c r="ET144" s="527"/>
      <c r="EU144" s="527"/>
      <c r="EV144" s="527"/>
      <c r="EW144" s="967"/>
      <c r="EX144" s="949"/>
      <c r="EY144" s="522"/>
      <c r="EZ144" s="522"/>
      <c r="FA144" s="522"/>
      <c r="FB144" s="522"/>
      <c r="FC144" s="527"/>
      <c r="FD144" s="527"/>
      <c r="FE144" s="527"/>
      <c r="FF144" s="522"/>
      <c r="FG144" s="522"/>
      <c r="FH144" s="522"/>
      <c r="FI144" s="522"/>
      <c r="FJ144" s="296"/>
      <c r="FK144" s="522"/>
      <c r="FL144" s="993"/>
      <c r="FM144" s="994"/>
      <c r="FN144" s="993"/>
      <c r="FO144" s="993"/>
      <c r="FP144" s="1023"/>
      <c r="FQ144" s="572"/>
      <c r="FR144" s="572"/>
    </row>
    <row r="145" spans="9:174" s="292" customFormat="1" x14ac:dyDescent="0.3">
      <c r="I145" s="937"/>
      <c r="J145" s="295"/>
      <c r="K145" s="294"/>
      <c r="L145" s="294"/>
      <c r="M145" s="295"/>
      <c r="S145" s="976"/>
      <c r="T145" s="1011"/>
      <c r="U145" s="290"/>
      <c r="V145" s="290"/>
      <c r="W145" s="290"/>
      <c r="X145" s="294"/>
      <c r="AB145" s="946"/>
      <c r="AE145" s="541"/>
      <c r="AF145" s="296"/>
      <c r="AG145" s="542"/>
      <c r="AH145" s="296"/>
      <c r="AI145" s="610"/>
      <c r="AJ145" s="543"/>
      <c r="AP145" s="981"/>
      <c r="AU145" s="293"/>
      <c r="AX145" s="295"/>
      <c r="BC145" s="295"/>
      <c r="BD145" s="525"/>
      <c r="BE145" s="976"/>
      <c r="BF145" s="293"/>
      <c r="BG145" s="293"/>
      <c r="BH145" s="293"/>
      <c r="BI145" s="293"/>
      <c r="BJ145" s="293"/>
      <c r="BK145" s="293"/>
      <c r="BL145" s="294"/>
      <c r="BM145" s="293"/>
      <c r="BS145" s="294"/>
      <c r="BT145" s="294"/>
      <c r="BU145" s="294"/>
      <c r="BV145" s="295"/>
      <c r="BW145" s="295"/>
      <c r="BX145" s="295"/>
      <c r="BY145" s="293"/>
      <c r="BZ145" s="294"/>
      <c r="CD145" s="295"/>
      <c r="CE145" s="295"/>
      <c r="CF145" s="293"/>
      <c r="CG145" s="293"/>
      <c r="CH145" s="293"/>
      <c r="CI145" s="293"/>
      <c r="CJ145" s="293"/>
      <c r="CL145" s="295"/>
      <c r="CM145" s="294"/>
      <c r="CN145" s="294"/>
      <c r="CO145" s="294"/>
      <c r="CP145" s="294"/>
      <c r="CZ145" s="295"/>
      <c r="DF145" s="293"/>
      <c r="DG145" s="293"/>
      <c r="DH145" s="293"/>
      <c r="DJ145" s="295"/>
      <c r="EC145" s="454"/>
      <c r="ED145" s="454"/>
      <c r="EH145" s="439"/>
      <c r="EI145" s="439"/>
      <c r="EJ145" s="439"/>
      <c r="EK145" s="962"/>
      <c r="EL145" s="987"/>
      <c r="EM145" s="987"/>
      <c r="EN145" s="991"/>
      <c r="EO145" s="297"/>
      <c r="EP145" s="296"/>
      <c r="ER145" s="297"/>
      <c r="ES145" s="522"/>
      <c r="ET145" s="527"/>
      <c r="EU145" s="527"/>
      <c r="EV145" s="527"/>
      <c r="EW145" s="967"/>
      <c r="EX145" s="949"/>
      <c r="EY145" s="522"/>
      <c r="EZ145" s="522"/>
      <c r="FA145" s="522"/>
      <c r="FB145" s="522"/>
      <c r="FC145" s="527"/>
      <c r="FD145" s="527"/>
      <c r="FE145" s="527"/>
      <c r="FF145" s="522"/>
      <c r="FG145" s="522"/>
      <c r="FH145" s="522"/>
      <c r="FI145" s="522"/>
      <c r="FJ145" s="296"/>
      <c r="FK145" s="522"/>
      <c r="FL145" s="993"/>
      <c r="FM145" s="994"/>
      <c r="FN145" s="993"/>
      <c r="FO145" s="993"/>
      <c r="FP145" s="1023"/>
      <c r="FQ145" s="572"/>
      <c r="FR145" s="572"/>
    </row>
    <row r="146" spans="9:174" s="292" customFormat="1" x14ac:dyDescent="0.3">
      <c r="I146" s="937"/>
      <c r="J146" s="295"/>
      <c r="K146" s="294"/>
      <c r="L146" s="294"/>
      <c r="M146" s="295"/>
      <c r="S146" s="976"/>
      <c r="T146" s="1011"/>
      <c r="U146" s="290"/>
      <c r="V146" s="290"/>
      <c r="W146" s="290"/>
      <c r="X146" s="294"/>
      <c r="AB146" s="946"/>
      <c r="AE146" s="541"/>
      <c r="AF146" s="296"/>
      <c r="AG146" s="542"/>
      <c r="AH146" s="296"/>
      <c r="AI146" s="610"/>
      <c r="AJ146" s="543"/>
      <c r="AP146" s="981"/>
      <c r="AU146" s="293"/>
      <c r="AX146" s="295"/>
      <c r="BC146" s="295"/>
      <c r="BD146" s="525"/>
      <c r="BE146" s="976"/>
      <c r="BF146" s="293"/>
      <c r="BG146" s="293"/>
      <c r="BH146" s="293"/>
      <c r="BI146" s="293"/>
      <c r="BJ146" s="293"/>
      <c r="BK146" s="293"/>
      <c r="BL146" s="294"/>
      <c r="BM146" s="293"/>
      <c r="BS146" s="294"/>
      <c r="BT146" s="294"/>
      <c r="BU146" s="294"/>
      <c r="BV146" s="295"/>
      <c r="BW146" s="295"/>
      <c r="BX146" s="295"/>
      <c r="BY146" s="293"/>
      <c r="BZ146" s="294"/>
      <c r="CD146" s="295"/>
      <c r="CE146" s="295"/>
      <c r="CF146" s="293"/>
      <c r="CG146" s="293"/>
      <c r="CH146" s="293"/>
      <c r="CI146" s="293"/>
      <c r="CJ146" s="293"/>
      <c r="CL146" s="295"/>
      <c r="CM146" s="294"/>
      <c r="CN146" s="294"/>
      <c r="CO146" s="294"/>
      <c r="CP146" s="294"/>
      <c r="CZ146" s="295"/>
      <c r="DF146" s="293"/>
      <c r="DG146" s="293"/>
      <c r="DH146" s="293"/>
      <c r="DJ146" s="295"/>
      <c r="EC146" s="454"/>
      <c r="ED146" s="454"/>
      <c r="EH146" s="439"/>
      <c r="EI146" s="439"/>
      <c r="EJ146" s="439"/>
      <c r="EK146" s="962"/>
      <c r="EL146" s="987"/>
      <c r="EM146" s="987"/>
      <c r="EN146" s="991"/>
      <c r="EO146" s="297"/>
      <c r="EP146" s="296"/>
      <c r="ER146" s="297"/>
      <c r="ES146" s="522"/>
      <c r="ET146" s="527"/>
      <c r="EU146" s="527"/>
      <c r="EV146" s="527"/>
      <c r="EW146" s="967"/>
      <c r="EX146" s="949"/>
      <c r="EY146" s="522"/>
      <c r="EZ146" s="522"/>
      <c r="FA146" s="522"/>
      <c r="FB146" s="522"/>
      <c r="FC146" s="527"/>
      <c r="FD146" s="527"/>
      <c r="FE146" s="527"/>
      <c r="FF146" s="522"/>
      <c r="FG146" s="522"/>
      <c r="FH146" s="522"/>
      <c r="FI146" s="522"/>
      <c r="FJ146" s="296"/>
      <c r="FK146" s="522"/>
      <c r="FL146" s="993"/>
      <c r="FM146" s="994"/>
      <c r="FN146" s="993"/>
      <c r="FO146" s="993"/>
      <c r="FP146" s="1023"/>
      <c r="FQ146" s="572"/>
      <c r="FR146" s="572"/>
    </row>
    <row r="147" spans="9:174" s="292" customFormat="1" x14ac:dyDescent="0.3">
      <c r="I147" s="937"/>
      <c r="J147" s="295"/>
      <c r="K147" s="294"/>
      <c r="L147" s="294"/>
      <c r="M147" s="295"/>
      <c r="S147" s="976"/>
      <c r="T147" s="1011"/>
      <c r="U147" s="290"/>
      <c r="V147" s="290"/>
      <c r="W147" s="290"/>
      <c r="X147" s="294"/>
      <c r="AB147" s="946"/>
      <c r="AE147" s="541"/>
      <c r="AF147" s="296"/>
      <c r="AG147" s="542"/>
      <c r="AH147" s="296"/>
      <c r="AI147" s="610"/>
      <c r="AJ147" s="543"/>
      <c r="AP147" s="981"/>
      <c r="AU147" s="293"/>
      <c r="AX147" s="295"/>
      <c r="BC147" s="295"/>
      <c r="BD147" s="525"/>
      <c r="BE147" s="976"/>
      <c r="BF147" s="293"/>
      <c r="BG147" s="293"/>
      <c r="BH147" s="293"/>
      <c r="BI147" s="293"/>
      <c r="BJ147" s="293"/>
      <c r="BK147" s="293"/>
      <c r="BL147" s="294"/>
      <c r="BM147" s="293"/>
      <c r="BS147" s="294"/>
      <c r="BT147" s="294"/>
      <c r="BU147" s="294"/>
      <c r="BV147" s="295"/>
      <c r="BW147" s="295"/>
      <c r="BX147" s="295"/>
      <c r="BY147" s="293"/>
      <c r="BZ147" s="294"/>
      <c r="CD147" s="295"/>
      <c r="CE147" s="295"/>
      <c r="CF147" s="293"/>
      <c r="CG147" s="293"/>
      <c r="CH147" s="293"/>
      <c r="CI147" s="293"/>
      <c r="CJ147" s="293"/>
      <c r="CL147" s="295"/>
      <c r="CM147" s="294"/>
      <c r="CN147" s="294"/>
      <c r="CO147" s="294"/>
      <c r="CP147" s="294"/>
      <c r="CZ147" s="295"/>
      <c r="DF147" s="293"/>
      <c r="DG147" s="293"/>
      <c r="DH147" s="293"/>
      <c r="DJ147" s="295"/>
      <c r="EC147" s="454"/>
      <c r="ED147" s="454"/>
      <c r="EH147" s="439"/>
      <c r="EI147" s="439"/>
      <c r="EJ147" s="439"/>
      <c r="EK147" s="962"/>
      <c r="EL147" s="987"/>
      <c r="EM147" s="987"/>
      <c r="EN147" s="991"/>
      <c r="EO147" s="297"/>
      <c r="EP147" s="296"/>
      <c r="ER147" s="297"/>
      <c r="ES147" s="522"/>
      <c r="ET147" s="527"/>
      <c r="EU147" s="527"/>
      <c r="EV147" s="527"/>
      <c r="EW147" s="967"/>
      <c r="EX147" s="949"/>
      <c r="EY147" s="522"/>
      <c r="EZ147" s="522"/>
      <c r="FA147" s="522"/>
      <c r="FB147" s="522"/>
      <c r="FC147" s="527"/>
      <c r="FD147" s="527"/>
      <c r="FE147" s="527"/>
      <c r="FF147" s="522"/>
      <c r="FG147" s="522"/>
      <c r="FH147" s="522"/>
      <c r="FI147" s="522"/>
      <c r="FJ147" s="296"/>
      <c r="FK147" s="522"/>
      <c r="FL147" s="993"/>
      <c r="FM147" s="994"/>
      <c r="FN147" s="993"/>
      <c r="FO147" s="993"/>
      <c r="FP147" s="1023"/>
      <c r="FQ147" s="572"/>
      <c r="FR147" s="572"/>
    </row>
    <row r="148" spans="9:174" s="292" customFormat="1" x14ac:dyDescent="0.3">
      <c r="I148" s="937"/>
      <c r="J148" s="295"/>
      <c r="K148" s="294"/>
      <c r="L148" s="294"/>
      <c r="M148" s="295"/>
      <c r="S148" s="976"/>
      <c r="T148" s="1011"/>
      <c r="U148" s="290"/>
      <c r="V148" s="290"/>
      <c r="W148" s="290"/>
      <c r="X148" s="294"/>
      <c r="AB148" s="946"/>
      <c r="AE148" s="541"/>
      <c r="AF148" s="296"/>
      <c r="AG148" s="542"/>
      <c r="AH148" s="296"/>
      <c r="AI148" s="610"/>
      <c r="AJ148" s="543"/>
      <c r="AP148" s="981"/>
      <c r="AU148" s="293"/>
      <c r="AX148" s="295"/>
      <c r="BC148" s="295"/>
      <c r="BD148" s="525"/>
      <c r="BE148" s="976"/>
      <c r="BF148" s="293"/>
      <c r="BG148" s="293"/>
      <c r="BH148" s="293"/>
      <c r="BI148" s="293"/>
      <c r="BJ148" s="293"/>
      <c r="BK148" s="293"/>
      <c r="BL148" s="294"/>
      <c r="BM148" s="293"/>
      <c r="BS148" s="294"/>
      <c r="BT148" s="294"/>
      <c r="BU148" s="294"/>
      <c r="BV148" s="295"/>
      <c r="BW148" s="295"/>
      <c r="BX148" s="295"/>
      <c r="BY148" s="293"/>
      <c r="BZ148" s="294"/>
      <c r="CD148" s="295"/>
      <c r="CE148" s="295"/>
      <c r="CF148" s="293"/>
      <c r="CG148" s="293"/>
      <c r="CH148" s="293"/>
      <c r="CI148" s="293"/>
      <c r="CJ148" s="293"/>
      <c r="CL148" s="295"/>
      <c r="CM148" s="294"/>
      <c r="CN148" s="294"/>
      <c r="CO148" s="294"/>
      <c r="CP148" s="294"/>
      <c r="CZ148" s="295"/>
      <c r="DF148" s="293"/>
      <c r="DG148" s="293"/>
      <c r="DH148" s="293"/>
      <c r="DJ148" s="295"/>
      <c r="EC148" s="454"/>
      <c r="ED148" s="454"/>
      <c r="EH148" s="439"/>
      <c r="EI148" s="439"/>
      <c r="EJ148" s="439"/>
      <c r="EK148" s="962"/>
      <c r="EL148" s="987"/>
      <c r="EM148" s="987"/>
      <c r="EN148" s="991"/>
      <c r="EO148" s="297"/>
      <c r="EP148" s="296"/>
      <c r="ER148" s="297"/>
      <c r="ES148" s="522"/>
      <c r="ET148" s="527"/>
      <c r="EU148" s="527"/>
      <c r="EV148" s="527"/>
      <c r="EW148" s="967"/>
      <c r="EX148" s="949"/>
      <c r="EY148" s="522"/>
      <c r="EZ148" s="522"/>
      <c r="FA148" s="522"/>
      <c r="FB148" s="522"/>
      <c r="FC148" s="527"/>
      <c r="FD148" s="527"/>
      <c r="FE148" s="527"/>
      <c r="FF148" s="522"/>
      <c r="FG148" s="522"/>
      <c r="FH148" s="522"/>
      <c r="FI148" s="522"/>
      <c r="FJ148" s="296"/>
      <c r="FK148" s="522"/>
      <c r="FL148" s="993"/>
      <c r="FM148" s="994"/>
      <c r="FN148" s="993"/>
      <c r="FO148" s="993"/>
      <c r="FP148" s="1023"/>
      <c r="FQ148" s="572"/>
      <c r="FR148" s="572"/>
    </row>
    <row r="149" spans="9:174" s="292" customFormat="1" x14ac:dyDescent="0.3">
      <c r="I149" s="937"/>
      <c r="J149" s="295"/>
      <c r="K149" s="294"/>
      <c r="L149" s="294"/>
      <c r="M149" s="295"/>
      <c r="S149" s="976"/>
      <c r="T149" s="1011"/>
      <c r="U149" s="290"/>
      <c r="V149" s="290"/>
      <c r="W149" s="290"/>
      <c r="X149" s="294"/>
      <c r="AB149" s="946"/>
      <c r="AE149" s="541"/>
      <c r="AF149" s="296"/>
      <c r="AG149" s="542"/>
      <c r="AH149" s="296"/>
      <c r="AI149" s="610"/>
      <c r="AJ149" s="543"/>
      <c r="AP149" s="981"/>
      <c r="AU149" s="293"/>
      <c r="AX149" s="295"/>
      <c r="BC149" s="295"/>
      <c r="BD149" s="525"/>
      <c r="BE149" s="976"/>
      <c r="BF149" s="293"/>
      <c r="BG149" s="293"/>
      <c r="BH149" s="293"/>
      <c r="BI149" s="293"/>
      <c r="BJ149" s="293"/>
      <c r="BK149" s="293"/>
      <c r="BL149" s="294"/>
      <c r="BM149" s="293"/>
      <c r="BS149" s="294"/>
      <c r="BT149" s="294"/>
      <c r="BU149" s="294"/>
      <c r="BV149" s="295"/>
      <c r="BW149" s="295"/>
      <c r="BX149" s="295"/>
      <c r="BY149" s="293"/>
      <c r="BZ149" s="294"/>
      <c r="CD149" s="295"/>
      <c r="CE149" s="295"/>
      <c r="CF149" s="293"/>
      <c r="CG149" s="293"/>
      <c r="CH149" s="293"/>
      <c r="CI149" s="293"/>
      <c r="CJ149" s="293"/>
      <c r="CL149" s="295"/>
      <c r="CM149" s="294"/>
      <c r="CN149" s="294"/>
      <c r="CO149" s="294"/>
      <c r="CP149" s="294"/>
      <c r="CZ149" s="295"/>
      <c r="DF149" s="293"/>
      <c r="DG149" s="293"/>
      <c r="DH149" s="293"/>
      <c r="DJ149" s="295"/>
      <c r="EC149" s="454"/>
      <c r="ED149" s="454"/>
      <c r="EH149" s="439"/>
      <c r="EI149" s="439"/>
      <c r="EJ149" s="439"/>
      <c r="EK149" s="962"/>
      <c r="EL149" s="987"/>
      <c r="EM149" s="987"/>
      <c r="EN149" s="991"/>
      <c r="EO149" s="297"/>
      <c r="EP149" s="296"/>
      <c r="ER149" s="297"/>
      <c r="ES149" s="522"/>
      <c r="ET149" s="527"/>
      <c r="EU149" s="527"/>
      <c r="EV149" s="527"/>
      <c r="EW149" s="967"/>
      <c r="EX149" s="949"/>
      <c r="EY149" s="522"/>
      <c r="EZ149" s="522"/>
      <c r="FA149" s="522"/>
      <c r="FB149" s="522"/>
      <c r="FC149" s="527"/>
      <c r="FD149" s="527"/>
      <c r="FE149" s="527"/>
      <c r="FF149" s="522"/>
      <c r="FG149" s="522"/>
      <c r="FH149" s="522"/>
      <c r="FI149" s="522"/>
      <c r="FJ149" s="296"/>
      <c r="FK149" s="522"/>
      <c r="FL149" s="993"/>
      <c r="FM149" s="994"/>
      <c r="FN149" s="993"/>
      <c r="FO149" s="993"/>
      <c r="FP149" s="1023"/>
      <c r="FQ149" s="572"/>
      <c r="FR149" s="572"/>
    </row>
    <row r="150" spans="9:174" s="292" customFormat="1" x14ac:dyDescent="0.3">
      <c r="I150" s="937"/>
      <c r="J150" s="295"/>
      <c r="K150" s="294"/>
      <c r="L150" s="294"/>
      <c r="M150" s="295"/>
      <c r="S150" s="976"/>
      <c r="T150" s="1011"/>
      <c r="U150" s="290"/>
      <c r="V150" s="290"/>
      <c r="W150" s="290"/>
      <c r="X150" s="294"/>
      <c r="AB150" s="946"/>
      <c r="AE150" s="541"/>
      <c r="AF150" s="296"/>
      <c r="AG150" s="542"/>
      <c r="AH150" s="296"/>
      <c r="AI150" s="610"/>
      <c r="AJ150" s="543"/>
      <c r="AP150" s="981"/>
      <c r="AU150" s="293"/>
      <c r="AX150" s="295"/>
      <c r="BC150" s="295"/>
      <c r="BD150" s="525"/>
      <c r="BE150" s="976"/>
      <c r="BF150" s="293"/>
      <c r="BG150" s="293"/>
      <c r="BH150" s="293"/>
      <c r="BI150" s="293"/>
      <c r="BJ150" s="293"/>
      <c r="BK150" s="293"/>
      <c r="BL150" s="294"/>
      <c r="BM150" s="293"/>
      <c r="BS150" s="294"/>
      <c r="BT150" s="294"/>
      <c r="BU150" s="294"/>
      <c r="BV150" s="295"/>
      <c r="BW150" s="295"/>
      <c r="BX150" s="295"/>
      <c r="BY150" s="293"/>
      <c r="BZ150" s="294"/>
      <c r="CD150" s="295"/>
      <c r="CE150" s="295"/>
      <c r="CF150" s="293"/>
      <c r="CG150" s="293"/>
      <c r="CH150" s="293"/>
      <c r="CI150" s="293"/>
      <c r="CJ150" s="293"/>
      <c r="CL150" s="295"/>
      <c r="CM150" s="294"/>
      <c r="CN150" s="294"/>
      <c r="CO150" s="294"/>
      <c r="CP150" s="294"/>
      <c r="CZ150" s="295"/>
      <c r="DF150" s="293"/>
      <c r="DG150" s="293"/>
      <c r="DH150" s="293"/>
      <c r="DJ150" s="295"/>
      <c r="EC150" s="454"/>
      <c r="ED150" s="454"/>
      <c r="EH150" s="439"/>
      <c r="EI150" s="439"/>
      <c r="EJ150" s="439"/>
      <c r="EK150" s="962"/>
      <c r="EL150" s="987"/>
      <c r="EM150" s="987"/>
      <c r="EN150" s="991"/>
      <c r="EO150" s="297"/>
      <c r="EP150" s="296"/>
      <c r="ER150" s="297"/>
      <c r="ES150" s="522"/>
      <c r="ET150" s="527"/>
      <c r="EU150" s="527"/>
      <c r="EV150" s="527"/>
      <c r="EW150" s="967"/>
      <c r="EX150" s="949"/>
      <c r="EY150" s="522"/>
      <c r="EZ150" s="522"/>
      <c r="FA150" s="522"/>
      <c r="FB150" s="522"/>
      <c r="FC150" s="527"/>
      <c r="FD150" s="527"/>
      <c r="FE150" s="527"/>
      <c r="FF150" s="522"/>
      <c r="FG150" s="522"/>
      <c r="FH150" s="522"/>
      <c r="FI150" s="522"/>
      <c r="FJ150" s="296"/>
      <c r="FK150" s="522"/>
      <c r="FL150" s="993"/>
      <c r="FM150" s="994"/>
      <c r="FN150" s="993"/>
      <c r="FO150" s="993"/>
      <c r="FP150" s="1023"/>
      <c r="FQ150" s="572"/>
      <c r="FR150" s="572"/>
    </row>
    <row r="151" spans="9:174" s="292" customFormat="1" x14ac:dyDescent="0.3">
      <c r="I151" s="937"/>
      <c r="J151" s="295"/>
      <c r="K151" s="294"/>
      <c r="L151" s="294"/>
      <c r="M151" s="295"/>
      <c r="S151" s="976"/>
      <c r="T151" s="1011"/>
      <c r="U151" s="290"/>
      <c r="V151" s="290"/>
      <c r="W151" s="290"/>
      <c r="X151" s="294"/>
      <c r="AB151" s="946"/>
      <c r="AE151" s="541"/>
      <c r="AF151" s="296"/>
      <c r="AG151" s="542"/>
      <c r="AH151" s="296"/>
      <c r="AI151" s="610"/>
      <c r="AJ151" s="543"/>
      <c r="AP151" s="981"/>
      <c r="AU151" s="293"/>
      <c r="AX151" s="295"/>
      <c r="BC151" s="295"/>
      <c r="BD151" s="525"/>
      <c r="BE151" s="976"/>
      <c r="BF151" s="293"/>
      <c r="BG151" s="293"/>
      <c r="BH151" s="293"/>
      <c r="BI151" s="293"/>
      <c r="BJ151" s="293"/>
      <c r="BK151" s="293"/>
      <c r="BL151" s="294"/>
      <c r="BM151" s="293"/>
      <c r="BS151" s="294"/>
      <c r="BT151" s="294"/>
      <c r="BU151" s="294"/>
      <c r="BV151" s="295"/>
      <c r="BW151" s="295"/>
      <c r="BX151" s="295"/>
      <c r="BY151" s="293"/>
      <c r="BZ151" s="294"/>
      <c r="CD151" s="295"/>
      <c r="CE151" s="295"/>
      <c r="CF151" s="293"/>
      <c r="CG151" s="293"/>
      <c r="CH151" s="293"/>
      <c r="CI151" s="293"/>
      <c r="CJ151" s="293"/>
      <c r="CL151" s="295"/>
      <c r="CM151" s="294"/>
      <c r="CN151" s="294"/>
      <c r="CO151" s="294"/>
      <c r="CP151" s="294"/>
      <c r="CZ151" s="295"/>
      <c r="DF151" s="293"/>
      <c r="DG151" s="293"/>
      <c r="DH151" s="293"/>
      <c r="DJ151" s="295"/>
      <c r="EC151" s="454"/>
      <c r="ED151" s="454"/>
      <c r="EH151" s="439"/>
      <c r="EI151" s="439"/>
      <c r="EJ151" s="439"/>
      <c r="EK151" s="962"/>
      <c r="EL151" s="987"/>
      <c r="EM151" s="987"/>
      <c r="EN151" s="991"/>
      <c r="EO151" s="297"/>
      <c r="EP151" s="296"/>
      <c r="ER151" s="297"/>
      <c r="ES151" s="522"/>
      <c r="ET151" s="527"/>
      <c r="EU151" s="527"/>
      <c r="EV151" s="527"/>
      <c r="EW151" s="967"/>
      <c r="EX151" s="949"/>
      <c r="EY151" s="522"/>
      <c r="EZ151" s="522"/>
      <c r="FA151" s="522"/>
      <c r="FB151" s="522"/>
      <c r="FC151" s="527"/>
      <c r="FD151" s="527"/>
      <c r="FE151" s="527"/>
      <c r="FF151" s="522"/>
      <c r="FG151" s="522"/>
      <c r="FH151" s="522"/>
      <c r="FI151" s="522"/>
      <c r="FJ151" s="296"/>
      <c r="FK151" s="522"/>
      <c r="FL151" s="993"/>
      <c r="FM151" s="994"/>
      <c r="FN151" s="993"/>
      <c r="FO151" s="993"/>
      <c r="FP151" s="1023"/>
      <c r="FQ151" s="572"/>
      <c r="FR151" s="572"/>
    </row>
    <row r="152" spans="9:174" s="292" customFormat="1" x14ac:dyDescent="0.3">
      <c r="I152" s="937"/>
      <c r="J152" s="295"/>
      <c r="K152" s="294"/>
      <c r="L152" s="294"/>
      <c r="M152" s="295"/>
      <c r="S152" s="976"/>
      <c r="T152" s="1011"/>
      <c r="U152" s="290"/>
      <c r="V152" s="290"/>
      <c r="W152" s="290"/>
      <c r="X152" s="294"/>
      <c r="AB152" s="946"/>
      <c r="AE152" s="541"/>
      <c r="AF152" s="296"/>
      <c r="AG152" s="542"/>
      <c r="AH152" s="296"/>
      <c r="AI152" s="610"/>
      <c r="AJ152" s="543"/>
      <c r="AP152" s="981"/>
      <c r="AU152" s="293"/>
      <c r="AX152" s="295"/>
      <c r="BC152" s="295"/>
      <c r="BD152" s="525"/>
      <c r="BE152" s="976"/>
      <c r="BF152" s="293"/>
      <c r="BG152" s="293"/>
      <c r="BH152" s="293"/>
      <c r="BI152" s="293"/>
      <c r="BJ152" s="293"/>
      <c r="BK152" s="293"/>
      <c r="BL152" s="294"/>
      <c r="BM152" s="293"/>
      <c r="BS152" s="294"/>
      <c r="BT152" s="294"/>
      <c r="BU152" s="294"/>
      <c r="BV152" s="295"/>
      <c r="BW152" s="295"/>
      <c r="BX152" s="295"/>
      <c r="BY152" s="293"/>
      <c r="BZ152" s="294"/>
      <c r="CD152" s="295"/>
      <c r="CE152" s="295"/>
      <c r="CF152" s="293"/>
      <c r="CG152" s="293"/>
      <c r="CH152" s="293"/>
      <c r="CI152" s="293"/>
      <c r="CJ152" s="293"/>
      <c r="CL152" s="295"/>
      <c r="CM152" s="294"/>
      <c r="CN152" s="294"/>
      <c r="CO152" s="294"/>
      <c r="CP152" s="294"/>
      <c r="CZ152" s="295"/>
      <c r="DF152" s="293"/>
      <c r="DG152" s="293"/>
      <c r="DH152" s="293"/>
      <c r="DJ152" s="295"/>
      <c r="EC152" s="454"/>
      <c r="ED152" s="454"/>
      <c r="EH152" s="439"/>
      <c r="EI152" s="439"/>
      <c r="EJ152" s="439"/>
      <c r="EK152" s="962"/>
      <c r="EL152" s="987"/>
      <c r="EM152" s="987"/>
      <c r="EN152" s="991"/>
      <c r="EO152" s="297"/>
      <c r="EP152" s="296"/>
      <c r="ER152" s="297"/>
      <c r="ES152" s="522"/>
      <c r="ET152" s="527"/>
      <c r="EU152" s="527"/>
      <c r="EV152" s="527"/>
      <c r="EW152" s="967"/>
      <c r="EX152" s="949"/>
      <c r="EY152" s="522"/>
      <c r="EZ152" s="522"/>
      <c r="FA152" s="522"/>
      <c r="FB152" s="522"/>
      <c r="FC152" s="527"/>
      <c r="FD152" s="527"/>
      <c r="FE152" s="527"/>
      <c r="FF152" s="522"/>
      <c r="FG152" s="522"/>
      <c r="FH152" s="522"/>
      <c r="FI152" s="522"/>
      <c r="FJ152" s="296"/>
      <c r="FK152" s="522"/>
      <c r="FL152" s="993"/>
      <c r="FM152" s="994"/>
      <c r="FN152" s="993"/>
      <c r="FO152" s="993"/>
      <c r="FP152" s="1023"/>
      <c r="FQ152" s="572"/>
      <c r="FR152" s="572"/>
    </row>
    <row r="153" spans="9:174" s="292" customFormat="1" x14ac:dyDescent="0.3">
      <c r="I153" s="937"/>
      <c r="J153" s="295"/>
      <c r="K153" s="294"/>
      <c r="L153" s="294"/>
      <c r="M153" s="295"/>
      <c r="S153" s="976"/>
      <c r="T153" s="1011"/>
      <c r="U153" s="290"/>
      <c r="V153" s="290"/>
      <c r="W153" s="290"/>
      <c r="X153" s="294"/>
      <c r="AB153" s="946"/>
      <c r="AE153" s="541"/>
      <c r="AF153" s="296"/>
      <c r="AG153" s="542"/>
      <c r="AH153" s="296"/>
      <c r="AI153" s="610"/>
      <c r="AJ153" s="543"/>
      <c r="AP153" s="981"/>
      <c r="AU153" s="293"/>
      <c r="AX153" s="295"/>
      <c r="BC153" s="295"/>
      <c r="BD153" s="525"/>
      <c r="BE153" s="976"/>
      <c r="BF153" s="293"/>
      <c r="BG153" s="293"/>
      <c r="BH153" s="293"/>
      <c r="BI153" s="293"/>
      <c r="BJ153" s="293"/>
      <c r="BK153" s="293"/>
      <c r="BL153" s="294"/>
      <c r="BM153" s="293"/>
      <c r="BS153" s="294"/>
      <c r="BT153" s="294"/>
      <c r="BU153" s="294"/>
      <c r="BV153" s="295"/>
      <c r="BW153" s="295"/>
      <c r="BX153" s="295"/>
      <c r="BY153" s="293"/>
      <c r="BZ153" s="294"/>
      <c r="CD153" s="295"/>
      <c r="CE153" s="295"/>
      <c r="CF153" s="293"/>
      <c r="CG153" s="293"/>
      <c r="CH153" s="293"/>
      <c r="CI153" s="293"/>
      <c r="CJ153" s="293"/>
      <c r="CL153" s="295"/>
      <c r="CM153" s="294"/>
      <c r="CN153" s="294"/>
      <c r="CO153" s="294"/>
      <c r="CP153" s="294"/>
      <c r="CZ153" s="295"/>
      <c r="DF153" s="293"/>
      <c r="DG153" s="293"/>
      <c r="DH153" s="293"/>
      <c r="DJ153" s="295"/>
      <c r="EC153" s="454"/>
      <c r="ED153" s="454"/>
      <c r="EH153" s="439"/>
      <c r="EI153" s="439"/>
      <c r="EJ153" s="439"/>
      <c r="EK153" s="962"/>
      <c r="EL153" s="987"/>
      <c r="EM153" s="987"/>
      <c r="EN153" s="991"/>
      <c r="EO153" s="297"/>
      <c r="EP153" s="296"/>
      <c r="ER153" s="297"/>
      <c r="ES153" s="522"/>
      <c r="ET153" s="527"/>
      <c r="EU153" s="527"/>
      <c r="EV153" s="527"/>
      <c r="EW153" s="967"/>
      <c r="EX153" s="949"/>
      <c r="EY153" s="522"/>
      <c r="EZ153" s="522"/>
      <c r="FA153" s="522"/>
      <c r="FB153" s="522"/>
      <c r="FC153" s="527"/>
      <c r="FD153" s="527"/>
      <c r="FE153" s="527"/>
      <c r="FF153" s="522"/>
      <c r="FG153" s="522"/>
      <c r="FH153" s="522"/>
      <c r="FI153" s="522"/>
      <c r="FJ153" s="296"/>
      <c r="FK153" s="522"/>
      <c r="FL153" s="993"/>
      <c r="FM153" s="994"/>
      <c r="FN153" s="993"/>
      <c r="FO153" s="993"/>
      <c r="FP153" s="1023"/>
      <c r="FQ153" s="572"/>
      <c r="FR153" s="572"/>
    </row>
    <row r="154" spans="9:174" s="292" customFormat="1" x14ac:dyDescent="0.3">
      <c r="I154" s="937"/>
      <c r="J154" s="295"/>
      <c r="K154" s="294"/>
      <c r="L154" s="294"/>
      <c r="M154" s="295"/>
      <c r="S154" s="976"/>
      <c r="T154" s="1011"/>
      <c r="U154" s="290"/>
      <c r="V154" s="290"/>
      <c r="W154" s="290"/>
      <c r="X154" s="294"/>
      <c r="AB154" s="946"/>
      <c r="AE154" s="541"/>
      <c r="AF154" s="296"/>
      <c r="AG154" s="542"/>
      <c r="AH154" s="296"/>
      <c r="AI154" s="610"/>
      <c r="AJ154" s="543"/>
      <c r="AP154" s="981"/>
      <c r="AU154" s="293"/>
      <c r="AX154" s="295"/>
      <c r="BC154" s="295"/>
      <c r="BD154" s="525"/>
      <c r="BE154" s="976"/>
      <c r="BF154" s="293"/>
      <c r="BG154" s="293"/>
      <c r="BH154" s="293"/>
      <c r="BI154" s="293"/>
      <c r="BJ154" s="293"/>
      <c r="BK154" s="293"/>
      <c r="BL154" s="294"/>
      <c r="BM154" s="293"/>
      <c r="BS154" s="294"/>
      <c r="BT154" s="294"/>
      <c r="BU154" s="294"/>
      <c r="BV154" s="295"/>
      <c r="BW154" s="295"/>
      <c r="BX154" s="295"/>
      <c r="BY154" s="293"/>
      <c r="BZ154" s="294"/>
      <c r="CD154" s="295"/>
      <c r="CE154" s="295"/>
      <c r="CF154" s="293"/>
      <c r="CG154" s="293"/>
      <c r="CH154" s="293"/>
      <c r="CI154" s="293"/>
      <c r="CJ154" s="293"/>
      <c r="CL154" s="295"/>
      <c r="CM154" s="294"/>
      <c r="CN154" s="294"/>
      <c r="CO154" s="294"/>
      <c r="CP154" s="294"/>
      <c r="CZ154" s="295"/>
      <c r="DF154" s="293"/>
      <c r="DG154" s="293"/>
      <c r="DH154" s="293"/>
      <c r="DJ154" s="295"/>
      <c r="EC154" s="454"/>
      <c r="ED154" s="454"/>
      <c r="EH154" s="439"/>
      <c r="EI154" s="439"/>
      <c r="EJ154" s="439"/>
      <c r="EK154" s="962"/>
      <c r="EL154" s="987"/>
      <c r="EM154" s="987"/>
      <c r="EN154" s="991"/>
      <c r="EO154" s="297"/>
      <c r="EP154" s="296"/>
      <c r="ER154" s="297"/>
      <c r="ES154" s="522"/>
      <c r="ET154" s="527"/>
      <c r="EU154" s="527"/>
      <c r="EV154" s="527"/>
      <c r="EW154" s="967"/>
      <c r="EX154" s="949"/>
      <c r="EY154" s="522"/>
      <c r="EZ154" s="522"/>
      <c r="FA154" s="522"/>
      <c r="FB154" s="522"/>
      <c r="FC154" s="527"/>
      <c r="FD154" s="527"/>
      <c r="FE154" s="527"/>
      <c r="FF154" s="522"/>
      <c r="FG154" s="522"/>
      <c r="FH154" s="522"/>
      <c r="FI154" s="522"/>
      <c r="FJ154" s="296"/>
      <c r="FK154" s="522"/>
      <c r="FL154" s="993"/>
      <c r="FM154" s="994"/>
      <c r="FN154" s="993"/>
      <c r="FO154" s="993"/>
      <c r="FP154" s="1023"/>
      <c r="FQ154" s="572"/>
      <c r="FR154" s="572"/>
    </row>
    <row r="155" spans="9:174" s="292" customFormat="1" x14ac:dyDescent="0.3">
      <c r="I155" s="937"/>
      <c r="J155" s="295"/>
      <c r="K155" s="294"/>
      <c r="L155" s="294"/>
      <c r="M155" s="295"/>
      <c r="S155" s="976"/>
      <c r="T155" s="1011"/>
      <c r="U155" s="290"/>
      <c r="V155" s="290"/>
      <c r="W155" s="290"/>
      <c r="X155" s="294"/>
      <c r="AB155" s="946"/>
      <c r="AE155" s="541"/>
      <c r="AF155" s="296"/>
      <c r="AG155" s="542"/>
      <c r="AH155" s="296"/>
      <c r="AI155" s="610"/>
      <c r="AJ155" s="543"/>
      <c r="AP155" s="981"/>
      <c r="AU155" s="293"/>
      <c r="AX155" s="295"/>
      <c r="BC155" s="295"/>
      <c r="BD155" s="525"/>
      <c r="BE155" s="976"/>
      <c r="BF155" s="293"/>
      <c r="BG155" s="293"/>
      <c r="BH155" s="293"/>
      <c r="BI155" s="293"/>
      <c r="BJ155" s="293"/>
      <c r="BK155" s="293"/>
      <c r="BL155" s="294"/>
      <c r="BM155" s="293"/>
      <c r="BS155" s="294"/>
      <c r="BT155" s="294"/>
      <c r="BU155" s="294"/>
      <c r="BV155" s="295"/>
      <c r="BW155" s="295"/>
      <c r="BX155" s="295"/>
      <c r="BY155" s="293"/>
      <c r="BZ155" s="294"/>
      <c r="CD155" s="295"/>
      <c r="CE155" s="295"/>
      <c r="CF155" s="293"/>
      <c r="CG155" s="293"/>
      <c r="CH155" s="293"/>
      <c r="CI155" s="293"/>
      <c r="CJ155" s="293"/>
      <c r="CL155" s="295"/>
      <c r="CM155" s="294"/>
      <c r="CN155" s="294"/>
      <c r="CO155" s="294"/>
      <c r="CP155" s="294"/>
      <c r="CZ155" s="295"/>
      <c r="DF155" s="293"/>
      <c r="DG155" s="293"/>
      <c r="DH155" s="293"/>
      <c r="DJ155" s="295"/>
      <c r="EC155" s="454"/>
      <c r="ED155" s="454"/>
      <c r="EH155" s="439"/>
      <c r="EI155" s="439"/>
      <c r="EJ155" s="439"/>
      <c r="EK155" s="962"/>
      <c r="EL155" s="987"/>
      <c r="EM155" s="987"/>
      <c r="EN155" s="991"/>
      <c r="EO155" s="297"/>
      <c r="EP155" s="296"/>
      <c r="ER155" s="297"/>
      <c r="ES155" s="522"/>
      <c r="ET155" s="527"/>
      <c r="EU155" s="527"/>
      <c r="EV155" s="527"/>
      <c r="EW155" s="967"/>
      <c r="EX155" s="949"/>
      <c r="EY155" s="522"/>
      <c r="EZ155" s="522"/>
      <c r="FA155" s="522"/>
      <c r="FB155" s="522"/>
      <c r="FC155" s="527"/>
      <c r="FD155" s="527"/>
      <c r="FE155" s="527"/>
      <c r="FF155" s="522"/>
      <c r="FG155" s="522"/>
      <c r="FH155" s="522"/>
      <c r="FI155" s="522"/>
      <c r="FJ155" s="296"/>
      <c r="FK155" s="522"/>
      <c r="FL155" s="993"/>
      <c r="FM155" s="994"/>
      <c r="FN155" s="993"/>
      <c r="FO155" s="993"/>
      <c r="FP155" s="1023"/>
      <c r="FQ155" s="572"/>
      <c r="FR155" s="572"/>
    </row>
    <row r="156" spans="9:174" s="292" customFormat="1" x14ac:dyDescent="0.3">
      <c r="I156" s="937"/>
      <c r="J156" s="295"/>
      <c r="K156" s="294"/>
      <c r="L156" s="294"/>
      <c r="M156" s="295"/>
      <c r="S156" s="976"/>
      <c r="T156" s="1011"/>
      <c r="U156" s="290"/>
      <c r="V156" s="290"/>
      <c r="W156" s="290"/>
      <c r="X156" s="294"/>
      <c r="AB156" s="946"/>
      <c r="AE156" s="541"/>
      <c r="AF156" s="296"/>
      <c r="AG156" s="542"/>
      <c r="AH156" s="296"/>
      <c r="AI156" s="610"/>
      <c r="AJ156" s="543"/>
      <c r="AP156" s="981"/>
      <c r="AU156" s="293"/>
      <c r="AX156" s="295"/>
      <c r="BC156" s="295"/>
      <c r="BD156" s="525"/>
      <c r="BE156" s="976"/>
      <c r="BF156" s="293"/>
      <c r="BG156" s="293"/>
      <c r="BH156" s="293"/>
      <c r="BI156" s="293"/>
      <c r="BJ156" s="293"/>
      <c r="BK156" s="293"/>
      <c r="BL156" s="294"/>
      <c r="BM156" s="293"/>
      <c r="BS156" s="294"/>
      <c r="BT156" s="294"/>
      <c r="BU156" s="294"/>
      <c r="BV156" s="295"/>
      <c r="BW156" s="295"/>
      <c r="BX156" s="295"/>
      <c r="BY156" s="293"/>
      <c r="BZ156" s="294"/>
      <c r="CD156" s="295"/>
      <c r="CE156" s="295"/>
      <c r="CF156" s="293"/>
      <c r="CG156" s="293"/>
      <c r="CH156" s="293"/>
      <c r="CI156" s="293"/>
      <c r="CJ156" s="293"/>
      <c r="CL156" s="295"/>
      <c r="CM156" s="294"/>
      <c r="CN156" s="294"/>
      <c r="CO156" s="294"/>
      <c r="CP156" s="294"/>
      <c r="CZ156" s="295"/>
      <c r="DF156" s="293"/>
      <c r="DG156" s="293"/>
      <c r="DH156" s="293"/>
      <c r="DJ156" s="295"/>
      <c r="EC156" s="454"/>
      <c r="ED156" s="454"/>
      <c r="EH156" s="439"/>
      <c r="EI156" s="439"/>
      <c r="EJ156" s="439"/>
      <c r="EK156" s="962"/>
      <c r="EL156" s="987"/>
      <c r="EM156" s="987"/>
      <c r="EN156" s="991"/>
      <c r="EO156" s="297"/>
      <c r="EP156" s="296"/>
      <c r="ER156" s="297"/>
      <c r="ES156" s="522"/>
      <c r="ET156" s="527"/>
      <c r="EU156" s="527"/>
      <c r="EV156" s="527"/>
      <c r="EW156" s="967"/>
      <c r="EX156" s="949"/>
      <c r="EY156" s="522"/>
      <c r="EZ156" s="522"/>
      <c r="FA156" s="522"/>
      <c r="FB156" s="522"/>
      <c r="FC156" s="527"/>
      <c r="FD156" s="527"/>
      <c r="FE156" s="527"/>
      <c r="FF156" s="522"/>
      <c r="FG156" s="522"/>
      <c r="FH156" s="522"/>
      <c r="FI156" s="522"/>
      <c r="FJ156" s="296"/>
      <c r="FK156" s="522"/>
      <c r="FL156" s="993"/>
      <c r="FM156" s="994"/>
      <c r="FN156" s="993"/>
      <c r="FO156" s="993"/>
      <c r="FP156" s="1023"/>
      <c r="FQ156" s="572"/>
      <c r="FR156" s="572"/>
    </row>
    <row r="157" spans="9:174" s="292" customFormat="1" x14ac:dyDescent="0.3">
      <c r="I157" s="937"/>
      <c r="J157" s="295"/>
      <c r="K157" s="294"/>
      <c r="L157" s="294"/>
      <c r="M157" s="295"/>
      <c r="S157" s="976"/>
      <c r="T157" s="1011"/>
      <c r="U157" s="290"/>
      <c r="V157" s="290"/>
      <c r="W157" s="290"/>
      <c r="X157" s="294"/>
      <c r="AB157" s="946"/>
      <c r="AE157" s="541"/>
      <c r="AF157" s="296"/>
      <c r="AG157" s="542"/>
      <c r="AH157" s="296"/>
      <c r="AI157" s="610"/>
      <c r="AJ157" s="543"/>
      <c r="AP157" s="981"/>
      <c r="AU157" s="293"/>
      <c r="AX157" s="295"/>
      <c r="BC157" s="295"/>
      <c r="BD157" s="525"/>
      <c r="BE157" s="976"/>
      <c r="BF157" s="293"/>
      <c r="BG157" s="293"/>
      <c r="BH157" s="293"/>
      <c r="BI157" s="293"/>
      <c r="BJ157" s="293"/>
      <c r="BK157" s="293"/>
      <c r="BL157" s="294"/>
      <c r="BM157" s="293"/>
      <c r="BS157" s="294"/>
      <c r="BT157" s="294"/>
      <c r="BU157" s="294"/>
      <c r="BV157" s="295"/>
      <c r="BW157" s="295"/>
      <c r="BX157" s="295"/>
      <c r="BY157" s="293"/>
      <c r="BZ157" s="294"/>
      <c r="CD157" s="295"/>
      <c r="CE157" s="295"/>
      <c r="CF157" s="293"/>
      <c r="CG157" s="293"/>
      <c r="CH157" s="293"/>
      <c r="CI157" s="293"/>
      <c r="CJ157" s="293"/>
      <c r="CL157" s="295"/>
      <c r="CM157" s="294"/>
      <c r="CN157" s="294"/>
      <c r="CO157" s="294"/>
      <c r="CP157" s="294"/>
      <c r="CZ157" s="295"/>
      <c r="DF157" s="293"/>
      <c r="DG157" s="293"/>
      <c r="DH157" s="293"/>
      <c r="DJ157" s="295"/>
      <c r="EC157" s="454"/>
      <c r="ED157" s="454"/>
      <c r="EH157" s="439"/>
      <c r="EI157" s="439"/>
      <c r="EJ157" s="439"/>
      <c r="EK157" s="962"/>
      <c r="EL157" s="987"/>
      <c r="EM157" s="987"/>
      <c r="EN157" s="991"/>
      <c r="EO157" s="297"/>
      <c r="EP157" s="296"/>
      <c r="ER157" s="297"/>
      <c r="ES157" s="522"/>
      <c r="ET157" s="527"/>
      <c r="EU157" s="527"/>
      <c r="EV157" s="527"/>
      <c r="EW157" s="967"/>
      <c r="EX157" s="949"/>
      <c r="EY157" s="522"/>
      <c r="EZ157" s="522"/>
      <c r="FA157" s="522"/>
      <c r="FB157" s="522"/>
      <c r="FC157" s="527"/>
      <c r="FD157" s="527"/>
      <c r="FE157" s="527"/>
      <c r="FF157" s="522"/>
      <c r="FG157" s="522"/>
      <c r="FH157" s="522"/>
      <c r="FI157" s="522"/>
      <c r="FJ157" s="296"/>
      <c r="FK157" s="522"/>
      <c r="FL157" s="993"/>
      <c r="FM157" s="994"/>
      <c r="FN157" s="993"/>
      <c r="FO157" s="993"/>
      <c r="FP157" s="1023"/>
      <c r="FQ157" s="572"/>
      <c r="FR157" s="572"/>
    </row>
    <row r="158" spans="9:174" s="292" customFormat="1" x14ac:dyDescent="0.3">
      <c r="I158" s="937"/>
      <c r="J158" s="295"/>
      <c r="K158" s="294"/>
      <c r="L158" s="294"/>
      <c r="M158" s="295"/>
      <c r="S158" s="976"/>
      <c r="T158" s="1011"/>
      <c r="U158" s="290"/>
      <c r="V158" s="290"/>
      <c r="W158" s="290"/>
      <c r="X158" s="294"/>
      <c r="AB158" s="946"/>
      <c r="AE158" s="541"/>
      <c r="AF158" s="296"/>
      <c r="AG158" s="542"/>
      <c r="AH158" s="296"/>
      <c r="AI158" s="610"/>
      <c r="AJ158" s="543"/>
      <c r="AP158" s="981"/>
      <c r="AU158" s="293"/>
      <c r="AX158" s="295"/>
      <c r="BC158" s="295"/>
      <c r="BD158" s="525"/>
      <c r="BE158" s="976"/>
      <c r="BF158" s="293"/>
      <c r="BG158" s="293"/>
      <c r="BH158" s="293"/>
      <c r="BI158" s="293"/>
      <c r="BJ158" s="293"/>
      <c r="BK158" s="293"/>
      <c r="BL158" s="294"/>
      <c r="BM158" s="293"/>
      <c r="BS158" s="294"/>
      <c r="BT158" s="294"/>
      <c r="BU158" s="294"/>
      <c r="BV158" s="295"/>
      <c r="BW158" s="295"/>
      <c r="BX158" s="295"/>
      <c r="BY158" s="293"/>
      <c r="BZ158" s="294"/>
      <c r="CD158" s="295"/>
      <c r="CE158" s="295"/>
      <c r="CF158" s="293"/>
      <c r="CG158" s="293"/>
      <c r="CH158" s="293"/>
      <c r="CI158" s="293"/>
      <c r="CJ158" s="293"/>
      <c r="CL158" s="295"/>
      <c r="CM158" s="294"/>
      <c r="CN158" s="294"/>
      <c r="CO158" s="294"/>
      <c r="CP158" s="294"/>
      <c r="CZ158" s="295"/>
      <c r="DF158" s="293"/>
      <c r="DG158" s="293"/>
      <c r="DH158" s="293"/>
      <c r="DJ158" s="295"/>
      <c r="EC158" s="454"/>
      <c r="ED158" s="454"/>
      <c r="EH158" s="439"/>
      <c r="EI158" s="439"/>
      <c r="EJ158" s="439"/>
      <c r="EK158" s="962"/>
      <c r="EL158" s="987"/>
      <c r="EM158" s="987"/>
      <c r="EN158" s="991"/>
      <c r="EO158" s="297"/>
      <c r="EP158" s="296"/>
      <c r="ER158" s="297"/>
      <c r="ES158" s="522"/>
      <c r="ET158" s="527"/>
      <c r="EU158" s="527"/>
      <c r="EV158" s="527"/>
      <c r="EW158" s="967"/>
      <c r="EX158" s="949"/>
      <c r="EY158" s="522"/>
      <c r="EZ158" s="522"/>
      <c r="FA158" s="522"/>
      <c r="FB158" s="522"/>
      <c r="FC158" s="527"/>
      <c r="FD158" s="527"/>
      <c r="FE158" s="527"/>
      <c r="FF158" s="522"/>
      <c r="FG158" s="522"/>
      <c r="FH158" s="522"/>
      <c r="FI158" s="522"/>
      <c r="FJ158" s="296"/>
      <c r="FK158" s="522"/>
      <c r="FL158" s="993"/>
      <c r="FM158" s="994"/>
      <c r="FN158" s="993"/>
      <c r="FO158" s="993"/>
      <c r="FP158" s="1023"/>
      <c r="FQ158" s="572"/>
      <c r="FR158" s="572"/>
    </row>
    <row r="159" spans="9:174" s="292" customFormat="1" x14ac:dyDescent="0.3">
      <c r="I159" s="937"/>
      <c r="J159" s="295"/>
      <c r="K159" s="294"/>
      <c r="L159" s="294"/>
      <c r="M159" s="295"/>
      <c r="S159" s="976"/>
      <c r="T159" s="1011"/>
      <c r="U159" s="290"/>
      <c r="V159" s="290"/>
      <c r="W159" s="290"/>
      <c r="X159" s="294"/>
      <c r="AB159" s="946"/>
      <c r="AE159" s="541"/>
      <c r="AF159" s="296"/>
      <c r="AG159" s="542"/>
      <c r="AH159" s="296"/>
      <c r="AI159" s="610"/>
      <c r="AJ159" s="543"/>
      <c r="AP159" s="981"/>
      <c r="AU159" s="293"/>
      <c r="AX159" s="295"/>
      <c r="BC159" s="295"/>
      <c r="BD159" s="525"/>
      <c r="BE159" s="976"/>
      <c r="BF159" s="293"/>
      <c r="BG159" s="293"/>
      <c r="BH159" s="293"/>
      <c r="BI159" s="293"/>
      <c r="BJ159" s="293"/>
      <c r="BK159" s="293"/>
      <c r="BL159" s="294"/>
      <c r="BM159" s="293"/>
      <c r="BS159" s="294"/>
      <c r="BT159" s="294"/>
      <c r="BU159" s="294"/>
      <c r="BV159" s="295"/>
      <c r="BW159" s="295"/>
      <c r="BX159" s="295"/>
      <c r="BY159" s="293"/>
      <c r="BZ159" s="294"/>
      <c r="CD159" s="295"/>
      <c r="CE159" s="295"/>
      <c r="CF159" s="293"/>
      <c r="CG159" s="293"/>
      <c r="CH159" s="293"/>
      <c r="CI159" s="293"/>
      <c r="CJ159" s="293"/>
      <c r="CL159" s="295"/>
      <c r="CM159" s="294"/>
      <c r="CN159" s="294"/>
      <c r="CO159" s="294"/>
      <c r="CP159" s="294"/>
      <c r="CZ159" s="295"/>
      <c r="DF159" s="293"/>
      <c r="DG159" s="293"/>
      <c r="DH159" s="293"/>
      <c r="DJ159" s="295"/>
      <c r="EC159" s="454"/>
      <c r="ED159" s="454"/>
      <c r="EH159" s="439"/>
      <c r="EI159" s="439"/>
      <c r="EJ159" s="439"/>
      <c r="EK159" s="962"/>
      <c r="EL159" s="987"/>
      <c r="EM159" s="987"/>
      <c r="EN159" s="991"/>
      <c r="EO159" s="297"/>
      <c r="EP159" s="296"/>
      <c r="ER159" s="297"/>
      <c r="ES159" s="522"/>
      <c r="ET159" s="527"/>
      <c r="EU159" s="527"/>
      <c r="EV159" s="527"/>
      <c r="EW159" s="967"/>
      <c r="EX159" s="949"/>
      <c r="EY159" s="522"/>
      <c r="EZ159" s="522"/>
      <c r="FA159" s="522"/>
      <c r="FB159" s="522"/>
      <c r="FC159" s="527"/>
      <c r="FD159" s="527"/>
      <c r="FE159" s="527"/>
      <c r="FF159" s="522"/>
      <c r="FG159" s="522"/>
      <c r="FH159" s="522"/>
      <c r="FI159" s="522"/>
      <c r="FJ159" s="296"/>
      <c r="FK159" s="522"/>
      <c r="FL159" s="993"/>
      <c r="FM159" s="994"/>
      <c r="FN159" s="993"/>
      <c r="FO159" s="993"/>
      <c r="FP159" s="1023"/>
      <c r="FQ159" s="572"/>
      <c r="FR159" s="572"/>
    </row>
    <row r="160" spans="9:174" s="292" customFormat="1" x14ac:dyDescent="0.3">
      <c r="I160" s="937"/>
      <c r="J160" s="295"/>
      <c r="K160" s="294"/>
      <c r="L160" s="294"/>
      <c r="M160" s="295"/>
      <c r="S160" s="976"/>
      <c r="T160" s="1011"/>
      <c r="U160" s="290"/>
      <c r="V160" s="290"/>
      <c r="W160" s="290"/>
      <c r="X160" s="294"/>
      <c r="AB160" s="946"/>
      <c r="AE160" s="541"/>
      <c r="AF160" s="296"/>
      <c r="AG160" s="542"/>
      <c r="AH160" s="296"/>
      <c r="AI160" s="610"/>
      <c r="AJ160" s="543"/>
      <c r="AP160" s="981"/>
      <c r="AU160" s="293"/>
      <c r="AX160" s="295"/>
      <c r="BC160" s="295"/>
      <c r="BD160" s="525"/>
      <c r="BE160" s="976"/>
      <c r="BF160" s="293"/>
      <c r="BG160" s="293"/>
      <c r="BH160" s="293"/>
      <c r="BI160" s="293"/>
      <c r="BJ160" s="293"/>
      <c r="BK160" s="293"/>
      <c r="BL160" s="294"/>
      <c r="BM160" s="293"/>
      <c r="BS160" s="294"/>
      <c r="BT160" s="294"/>
      <c r="BU160" s="294"/>
      <c r="BV160" s="295"/>
      <c r="BW160" s="295"/>
      <c r="BX160" s="295"/>
      <c r="BY160" s="293"/>
      <c r="BZ160" s="294"/>
      <c r="CD160" s="295"/>
      <c r="CE160" s="295"/>
      <c r="CF160" s="293"/>
      <c r="CG160" s="293"/>
      <c r="CH160" s="293"/>
      <c r="CI160" s="293"/>
      <c r="CJ160" s="293"/>
      <c r="CL160" s="295"/>
      <c r="CM160" s="294"/>
      <c r="CN160" s="294"/>
      <c r="CO160" s="294"/>
      <c r="CP160" s="294"/>
      <c r="CZ160" s="295"/>
      <c r="DF160" s="293"/>
      <c r="DG160" s="293"/>
      <c r="DH160" s="293"/>
      <c r="DJ160" s="295"/>
      <c r="EC160" s="454"/>
      <c r="ED160" s="454"/>
      <c r="EH160" s="439"/>
      <c r="EI160" s="439"/>
      <c r="EJ160" s="439"/>
      <c r="EK160" s="962"/>
      <c r="EL160" s="987"/>
      <c r="EM160" s="987"/>
      <c r="EN160" s="991"/>
      <c r="EO160" s="297"/>
      <c r="EP160" s="296"/>
      <c r="ER160" s="297"/>
      <c r="ES160" s="522"/>
      <c r="ET160" s="527"/>
      <c r="EU160" s="527"/>
      <c r="EV160" s="527"/>
      <c r="EW160" s="967"/>
      <c r="EX160" s="949"/>
      <c r="EY160" s="522"/>
      <c r="EZ160" s="522"/>
      <c r="FA160" s="522"/>
      <c r="FB160" s="522"/>
      <c r="FC160" s="527"/>
      <c r="FD160" s="527"/>
      <c r="FE160" s="527"/>
      <c r="FF160" s="522"/>
      <c r="FG160" s="522"/>
      <c r="FH160" s="522"/>
      <c r="FI160" s="522"/>
      <c r="FJ160" s="296"/>
      <c r="FK160" s="522"/>
      <c r="FL160" s="993"/>
      <c r="FM160" s="994"/>
      <c r="FN160" s="993"/>
      <c r="FO160" s="993"/>
      <c r="FP160" s="1023"/>
      <c r="FQ160" s="572"/>
      <c r="FR160" s="572"/>
    </row>
    <row r="161" spans="9:174" s="292" customFormat="1" x14ac:dyDescent="0.3">
      <c r="I161" s="937"/>
      <c r="J161" s="295"/>
      <c r="K161" s="294"/>
      <c r="L161" s="294"/>
      <c r="M161" s="295"/>
      <c r="S161" s="976"/>
      <c r="T161" s="1011"/>
      <c r="U161" s="290"/>
      <c r="V161" s="290"/>
      <c r="W161" s="290"/>
      <c r="X161" s="294"/>
      <c r="AB161" s="946"/>
      <c r="AE161" s="541"/>
      <c r="AF161" s="296"/>
      <c r="AG161" s="542"/>
      <c r="AH161" s="296"/>
      <c r="AI161" s="610"/>
      <c r="AJ161" s="543"/>
      <c r="AP161" s="981"/>
      <c r="AU161" s="293"/>
      <c r="AX161" s="295"/>
      <c r="BC161" s="295"/>
      <c r="BD161" s="525"/>
      <c r="BE161" s="976"/>
      <c r="BF161" s="293"/>
      <c r="BG161" s="293"/>
      <c r="BH161" s="293"/>
      <c r="BI161" s="293"/>
      <c r="BJ161" s="293"/>
      <c r="BK161" s="293"/>
      <c r="BL161" s="294"/>
      <c r="BM161" s="293"/>
      <c r="BS161" s="294"/>
      <c r="BT161" s="294"/>
      <c r="BU161" s="294"/>
      <c r="BV161" s="295"/>
      <c r="BW161" s="295"/>
      <c r="BX161" s="295"/>
      <c r="BY161" s="293"/>
      <c r="BZ161" s="294"/>
      <c r="CD161" s="295"/>
      <c r="CE161" s="295"/>
      <c r="CF161" s="293"/>
      <c r="CG161" s="293"/>
      <c r="CH161" s="293"/>
      <c r="CI161" s="293"/>
      <c r="CJ161" s="293"/>
      <c r="CL161" s="295"/>
      <c r="CM161" s="294"/>
      <c r="CN161" s="294"/>
      <c r="CO161" s="294"/>
      <c r="CP161" s="294"/>
      <c r="CZ161" s="295"/>
      <c r="DF161" s="293"/>
      <c r="DG161" s="293"/>
      <c r="DH161" s="293"/>
      <c r="DJ161" s="295"/>
      <c r="EC161" s="454"/>
      <c r="ED161" s="454"/>
      <c r="EH161" s="439"/>
      <c r="EI161" s="439"/>
      <c r="EJ161" s="439"/>
      <c r="EK161" s="962"/>
      <c r="EL161" s="987"/>
      <c r="EM161" s="987"/>
      <c r="EN161" s="991"/>
      <c r="EO161" s="297"/>
      <c r="EP161" s="296"/>
      <c r="ER161" s="297"/>
      <c r="ES161" s="522"/>
      <c r="ET161" s="527"/>
      <c r="EU161" s="527"/>
      <c r="EV161" s="527"/>
      <c r="EW161" s="967"/>
      <c r="EX161" s="949"/>
      <c r="EY161" s="522"/>
      <c r="EZ161" s="522"/>
      <c r="FA161" s="522"/>
      <c r="FB161" s="522"/>
      <c r="FC161" s="527"/>
      <c r="FD161" s="527"/>
      <c r="FE161" s="527"/>
      <c r="FF161" s="522"/>
      <c r="FG161" s="522"/>
      <c r="FH161" s="522"/>
      <c r="FI161" s="522"/>
      <c r="FJ161" s="296"/>
      <c r="FK161" s="522"/>
      <c r="FL161" s="993"/>
      <c r="FM161" s="994"/>
      <c r="FN161" s="993"/>
      <c r="FO161" s="993"/>
      <c r="FP161" s="1023"/>
      <c r="FQ161" s="572"/>
      <c r="FR161" s="572"/>
    </row>
    <row r="162" spans="9:174" s="292" customFormat="1" x14ac:dyDescent="0.3">
      <c r="I162" s="937"/>
      <c r="J162" s="295"/>
      <c r="K162" s="294"/>
      <c r="L162" s="294"/>
      <c r="M162" s="295"/>
      <c r="S162" s="976"/>
      <c r="T162" s="1011"/>
      <c r="U162" s="290"/>
      <c r="V162" s="290"/>
      <c r="W162" s="290"/>
      <c r="X162" s="294"/>
      <c r="AB162" s="946"/>
      <c r="AE162" s="541"/>
      <c r="AF162" s="296"/>
      <c r="AG162" s="542"/>
      <c r="AH162" s="296"/>
      <c r="AI162" s="610"/>
      <c r="AJ162" s="543"/>
      <c r="AP162" s="981"/>
      <c r="AU162" s="293"/>
      <c r="AX162" s="295"/>
      <c r="BC162" s="295"/>
      <c r="BD162" s="525"/>
      <c r="BE162" s="976"/>
      <c r="BF162" s="293"/>
      <c r="BG162" s="293"/>
      <c r="BH162" s="293"/>
      <c r="BI162" s="293"/>
      <c r="BJ162" s="293"/>
      <c r="BK162" s="293"/>
      <c r="BL162" s="294"/>
      <c r="BM162" s="293"/>
      <c r="BS162" s="294"/>
      <c r="BT162" s="294"/>
      <c r="BU162" s="294"/>
      <c r="BV162" s="295"/>
      <c r="BW162" s="295"/>
      <c r="BX162" s="295"/>
      <c r="BY162" s="293"/>
      <c r="BZ162" s="294"/>
      <c r="CD162" s="295"/>
      <c r="CE162" s="295"/>
      <c r="CF162" s="293"/>
      <c r="CG162" s="293"/>
      <c r="CH162" s="293"/>
      <c r="CI162" s="293"/>
      <c r="CJ162" s="293"/>
      <c r="CL162" s="295"/>
      <c r="CM162" s="294"/>
      <c r="CN162" s="294"/>
      <c r="CO162" s="294"/>
      <c r="CP162" s="294"/>
      <c r="CZ162" s="295"/>
      <c r="DF162" s="293"/>
      <c r="DG162" s="293"/>
      <c r="DH162" s="293"/>
      <c r="DJ162" s="295"/>
      <c r="EC162" s="454"/>
      <c r="ED162" s="454"/>
      <c r="EH162" s="439"/>
      <c r="EI162" s="439"/>
      <c r="EJ162" s="439"/>
      <c r="EK162" s="962"/>
      <c r="EL162" s="987"/>
      <c r="EM162" s="987"/>
      <c r="EN162" s="991"/>
      <c r="EO162" s="297"/>
      <c r="EP162" s="296"/>
      <c r="ER162" s="297"/>
      <c r="ES162" s="522"/>
      <c r="ET162" s="527"/>
      <c r="EU162" s="527"/>
      <c r="EV162" s="527"/>
      <c r="EW162" s="967"/>
      <c r="EX162" s="949"/>
      <c r="EY162" s="522"/>
      <c r="EZ162" s="522"/>
      <c r="FA162" s="522"/>
      <c r="FB162" s="522"/>
      <c r="FC162" s="527"/>
      <c r="FD162" s="527"/>
      <c r="FE162" s="527"/>
      <c r="FF162" s="522"/>
      <c r="FG162" s="522"/>
      <c r="FH162" s="522"/>
      <c r="FI162" s="522"/>
      <c r="FJ162" s="296"/>
      <c r="FK162" s="522"/>
      <c r="FL162" s="993"/>
      <c r="FM162" s="994"/>
      <c r="FN162" s="993"/>
      <c r="FO162" s="993"/>
      <c r="FP162" s="1023"/>
      <c r="FQ162" s="572"/>
      <c r="FR162" s="572"/>
    </row>
    <row r="163" spans="9:174" s="292" customFormat="1" x14ac:dyDescent="0.3">
      <c r="I163" s="937"/>
      <c r="J163" s="295"/>
      <c r="K163" s="294"/>
      <c r="L163" s="294"/>
      <c r="M163" s="295"/>
      <c r="S163" s="976"/>
      <c r="T163" s="1011"/>
      <c r="U163" s="290"/>
      <c r="V163" s="290"/>
      <c r="W163" s="290"/>
      <c r="X163" s="294"/>
      <c r="AB163" s="946"/>
      <c r="AE163" s="541"/>
      <c r="AF163" s="296"/>
      <c r="AG163" s="542"/>
      <c r="AH163" s="296"/>
      <c r="AI163" s="610"/>
      <c r="AJ163" s="543"/>
      <c r="AP163" s="981"/>
      <c r="AU163" s="293"/>
      <c r="AX163" s="295"/>
      <c r="BC163" s="295"/>
      <c r="BD163" s="525"/>
      <c r="BE163" s="976"/>
      <c r="BF163" s="293"/>
      <c r="BG163" s="293"/>
      <c r="BH163" s="293"/>
      <c r="BI163" s="293"/>
      <c r="BJ163" s="293"/>
      <c r="BK163" s="293"/>
      <c r="BL163" s="294"/>
      <c r="BM163" s="293"/>
      <c r="BS163" s="294"/>
      <c r="BT163" s="294"/>
      <c r="BU163" s="294"/>
      <c r="BV163" s="295"/>
      <c r="BW163" s="295"/>
      <c r="BX163" s="295"/>
      <c r="BY163" s="293"/>
      <c r="BZ163" s="294"/>
      <c r="CD163" s="295"/>
      <c r="CE163" s="295"/>
      <c r="CF163" s="293"/>
      <c r="CG163" s="293"/>
      <c r="CH163" s="293"/>
      <c r="CI163" s="293"/>
      <c r="CJ163" s="293"/>
      <c r="CL163" s="295"/>
      <c r="CM163" s="294"/>
      <c r="CN163" s="294"/>
      <c r="CO163" s="294"/>
      <c r="CP163" s="294"/>
      <c r="CZ163" s="295"/>
      <c r="DF163" s="293"/>
      <c r="DG163" s="293"/>
      <c r="DH163" s="293"/>
      <c r="DJ163" s="295"/>
      <c r="EC163" s="454"/>
      <c r="ED163" s="454"/>
      <c r="EH163" s="439"/>
      <c r="EI163" s="439"/>
      <c r="EJ163" s="439"/>
      <c r="EK163" s="962"/>
      <c r="EL163" s="987"/>
      <c r="EM163" s="987"/>
      <c r="EN163" s="991"/>
      <c r="EO163" s="297"/>
      <c r="EP163" s="296"/>
      <c r="ER163" s="297"/>
      <c r="ES163" s="522"/>
      <c r="ET163" s="527"/>
      <c r="EU163" s="527"/>
      <c r="EV163" s="527"/>
      <c r="EW163" s="967"/>
      <c r="EX163" s="949"/>
      <c r="EY163" s="522"/>
      <c r="EZ163" s="522"/>
      <c r="FA163" s="522"/>
      <c r="FB163" s="522"/>
      <c r="FC163" s="527"/>
      <c r="FD163" s="527"/>
      <c r="FE163" s="527"/>
      <c r="FF163" s="522"/>
      <c r="FG163" s="522"/>
      <c r="FH163" s="522"/>
      <c r="FI163" s="522"/>
      <c r="FJ163" s="296"/>
      <c r="FK163" s="522"/>
      <c r="FL163" s="993"/>
      <c r="FM163" s="994"/>
      <c r="FN163" s="993"/>
      <c r="FO163" s="993"/>
      <c r="FP163" s="1023"/>
      <c r="FQ163" s="572"/>
      <c r="FR163" s="572"/>
    </row>
    <row r="164" spans="9:174" s="292" customFormat="1" x14ac:dyDescent="0.3">
      <c r="I164" s="937"/>
      <c r="J164" s="295"/>
      <c r="K164" s="294"/>
      <c r="L164" s="294"/>
      <c r="M164" s="295"/>
      <c r="S164" s="976"/>
      <c r="T164" s="1011"/>
      <c r="U164" s="290"/>
      <c r="V164" s="290"/>
      <c r="W164" s="290"/>
      <c r="X164" s="294"/>
      <c r="AB164" s="946"/>
      <c r="AE164" s="541"/>
      <c r="AF164" s="296"/>
      <c r="AG164" s="542"/>
      <c r="AH164" s="296"/>
      <c r="AI164" s="610"/>
      <c r="AJ164" s="543"/>
      <c r="AP164" s="981"/>
      <c r="AU164" s="293"/>
      <c r="AX164" s="295"/>
      <c r="BC164" s="295"/>
      <c r="BD164" s="525"/>
      <c r="BE164" s="976"/>
      <c r="BF164" s="293"/>
      <c r="BG164" s="293"/>
      <c r="BH164" s="293"/>
      <c r="BI164" s="293"/>
      <c r="BJ164" s="293"/>
      <c r="BK164" s="293"/>
      <c r="BL164" s="294"/>
      <c r="BM164" s="293"/>
      <c r="BS164" s="294"/>
      <c r="BT164" s="294"/>
      <c r="BU164" s="294"/>
      <c r="BV164" s="295"/>
      <c r="BW164" s="295"/>
      <c r="BX164" s="295"/>
      <c r="BY164" s="293"/>
      <c r="BZ164" s="294"/>
      <c r="CD164" s="295"/>
      <c r="CE164" s="295"/>
      <c r="CF164" s="293"/>
      <c r="CG164" s="293"/>
      <c r="CH164" s="293"/>
      <c r="CI164" s="293"/>
      <c r="CJ164" s="293"/>
      <c r="CL164" s="295"/>
      <c r="CM164" s="294"/>
      <c r="CN164" s="294"/>
      <c r="CO164" s="294"/>
      <c r="CP164" s="294"/>
      <c r="CZ164" s="295"/>
      <c r="DF164" s="293"/>
      <c r="DG164" s="293"/>
      <c r="DH164" s="293"/>
      <c r="DJ164" s="295"/>
      <c r="EC164" s="454"/>
      <c r="ED164" s="454"/>
      <c r="EH164" s="439"/>
      <c r="EI164" s="439"/>
      <c r="EJ164" s="439"/>
      <c r="EK164" s="962"/>
      <c r="EL164" s="987"/>
      <c r="EM164" s="987"/>
      <c r="EN164" s="991"/>
      <c r="EO164" s="297"/>
      <c r="EP164" s="296"/>
      <c r="ER164" s="297"/>
      <c r="ES164" s="522"/>
      <c r="ET164" s="527"/>
      <c r="EU164" s="527"/>
      <c r="EV164" s="527"/>
      <c r="EW164" s="967"/>
      <c r="EX164" s="949"/>
      <c r="EY164" s="522"/>
      <c r="EZ164" s="522"/>
      <c r="FA164" s="522"/>
      <c r="FB164" s="522"/>
      <c r="FC164" s="527"/>
      <c r="FD164" s="527"/>
      <c r="FE164" s="527"/>
      <c r="FF164" s="522"/>
      <c r="FG164" s="522"/>
      <c r="FH164" s="522"/>
      <c r="FI164" s="522"/>
      <c r="FJ164" s="296"/>
      <c r="FK164" s="522"/>
      <c r="FL164" s="993"/>
      <c r="FM164" s="994"/>
      <c r="FN164" s="993"/>
      <c r="FO164" s="993"/>
      <c r="FP164" s="1023"/>
      <c r="FQ164" s="572"/>
      <c r="FR164" s="572"/>
    </row>
    <row r="165" spans="9:174" s="292" customFormat="1" x14ac:dyDescent="0.3">
      <c r="I165" s="937"/>
      <c r="J165" s="295"/>
      <c r="K165" s="294"/>
      <c r="L165" s="294"/>
      <c r="M165" s="295"/>
      <c r="S165" s="976"/>
      <c r="T165" s="1011"/>
      <c r="U165" s="290"/>
      <c r="V165" s="290"/>
      <c r="W165" s="290"/>
      <c r="X165" s="294"/>
      <c r="AB165" s="946"/>
      <c r="AE165" s="541"/>
      <c r="AF165" s="296"/>
      <c r="AG165" s="542"/>
      <c r="AH165" s="296"/>
      <c r="AI165" s="610"/>
      <c r="AJ165" s="543"/>
      <c r="AP165" s="981"/>
      <c r="AU165" s="293"/>
      <c r="AX165" s="295"/>
      <c r="BC165" s="295"/>
      <c r="BD165" s="525"/>
      <c r="BE165" s="976"/>
      <c r="BF165" s="293"/>
      <c r="BG165" s="293"/>
      <c r="BH165" s="293"/>
      <c r="BI165" s="293"/>
      <c r="BJ165" s="293"/>
      <c r="BK165" s="293"/>
      <c r="BL165" s="294"/>
      <c r="BM165" s="293"/>
      <c r="BS165" s="294"/>
      <c r="BT165" s="294"/>
      <c r="BU165" s="294"/>
      <c r="BV165" s="295"/>
      <c r="BW165" s="295"/>
      <c r="BX165" s="295"/>
      <c r="BY165" s="293"/>
      <c r="BZ165" s="294"/>
      <c r="CD165" s="295"/>
      <c r="CE165" s="295"/>
      <c r="CF165" s="293"/>
      <c r="CG165" s="293"/>
      <c r="CH165" s="293"/>
      <c r="CI165" s="293"/>
      <c r="CJ165" s="293"/>
      <c r="CL165" s="295"/>
      <c r="CM165" s="294"/>
      <c r="CN165" s="294"/>
      <c r="CO165" s="294"/>
      <c r="CP165" s="294"/>
      <c r="CZ165" s="295"/>
      <c r="DF165" s="293"/>
      <c r="DG165" s="293"/>
      <c r="DH165" s="293"/>
      <c r="DJ165" s="295"/>
      <c r="EC165" s="454"/>
      <c r="ED165" s="454"/>
      <c r="EH165" s="439"/>
      <c r="EI165" s="439"/>
      <c r="EJ165" s="439"/>
      <c r="EK165" s="962"/>
      <c r="EL165" s="987"/>
      <c r="EM165" s="987"/>
      <c r="EN165" s="991"/>
      <c r="EO165" s="297"/>
      <c r="EP165" s="296"/>
      <c r="ER165" s="297"/>
      <c r="ES165" s="522"/>
      <c r="ET165" s="527"/>
      <c r="EU165" s="527"/>
      <c r="EV165" s="527"/>
      <c r="EW165" s="967"/>
      <c r="EX165" s="949"/>
      <c r="EY165" s="522"/>
      <c r="EZ165" s="522"/>
      <c r="FA165" s="522"/>
      <c r="FB165" s="522"/>
      <c r="FC165" s="527"/>
      <c r="FD165" s="527"/>
      <c r="FE165" s="527"/>
      <c r="FF165" s="522"/>
      <c r="FG165" s="522"/>
      <c r="FH165" s="522"/>
      <c r="FI165" s="522"/>
      <c r="FJ165" s="296"/>
      <c r="FK165" s="522"/>
      <c r="FL165" s="993"/>
      <c r="FM165" s="994"/>
      <c r="FN165" s="993"/>
      <c r="FO165" s="993"/>
      <c r="FP165" s="1023"/>
      <c r="FQ165" s="572"/>
      <c r="FR165" s="572"/>
    </row>
    <row r="166" spans="9:174" s="292" customFormat="1" x14ac:dyDescent="0.3">
      <c r="I166" s="937"/>
      <c r="J166" s="295"/>
      <c r="K166" s="294"/>
      <c r="L166" s="294"/>
      <c r="M166" s="295"/>
      <c r="S166" s="976"/>
      <c r="T166" s="1011"/>
      <c r="U166" s="290"/>
      <c r="V166" s="290"/>
      <c r="W166" s="290"/>
      <c r="X166" s="294"/>
      <c r="AB166" s="946"/>
      <c r="AE166" s="541"/>
      <c r="AF166" s="296"/>
      <c r="AG166" s="542"/>
      <c r="AH166" s="296"/>
      <c r="AI166" s="610"/>
      <c r="AJ166" s="543"/>
      <c r="AP166" s="981"/>
      <c r="AU166" s="293"/>
      <c r="AX166" s="295"/>
      <c r="BC166" s="295"/>
      <c r="BD166" s="525"/>
      <c r="BE166" s="976"/>
      <c r="BF166" s="293"/>
      <c r="BG166" s="293"/>
      <c r="BH166" s="293"/>
      <c r="BI166" s="293"/>
      <c r="BJ166" s="293"/>
      <c r="BK166" s="293"/>
      <c r="BL166" s="294"/>
      <c r="BM166" s="293"/>
      <c r="BS166" s="294"/>
      <c r="BT166" s="294"/>
      <c r="BU166" s="294"/>
      <c r="BV166" s="295"/>
      <c r="BW166" s="295"/>
      <c r="BX166" s="295"/>
      <c r="BY166" s="293"/>
      <c r="BZ166" s="294"/>
      <c r="CD166" s="295"/>
      <c r="CE166" s="295"/>
      <c r="CF166" s="293"/>
      <c r="CG166" s="293"/>
      <c r="CH166" s="293"/>
      <c r="CI166" s="293"/>
      <c r="CJ166" s="293"/>
      <c r="CL166" s="295"/>
      <c r="CM166" s="294"/>
      <c r="CN166" s="294"/>
      <c r="CO166" s="294"/>
      <c r="CP166" s="294"/>
      <c r="CZ166" s="295"/>
      <c r="DF166" s="293"/>
      <c r="DG166" s="293"/>
      <c r="DH166" s="293"/>
      <c r="DJ166" s="295"/>
      <c r="EC166" s="454"/>
      <c r="ED166" s="454"/>
      <c r="EH166" s="439"/>
      <c r="EI166" s="439"/>
      <c r="EJ166" s="439"/>
      <c r="EK166" s="962"/>
      <c r="EL166" s="987"/>
      <c r="EM166" s="987"/>
      <c r="EN166" s="991"/>
      <c r="EO166" s="297"/>
      <c r="EP166" s="296"/>
      <c r="ER166" s="297"/>
      <c r="ES166" s="522"/>
      <c r="ET166" s="527"/>
      <c r="EU166" s="527"/>
      <c r="EV166" s="527"/>
      <c r="EW166" s="967"/>
      <c r="EX166" s="949"/>
      <c r="EY166" s="522"/>
      <c r="EZ166" s="522"/>
      <c r="FA166" s="522"/>
      <c r="FB166" s="522"/>
      <c r="FC166" s="527"/>
      <c r="FD166" s="527"/>
      <c r="FE166" s="527"/>
      <c r="FF166" s="522"/>
      <c r="FG166" s="522"/>
      <c r="FH166" s="522"/>
      <c r="FI166" s="522"/>
      <c r="FJ166" s="296"/>
      <c r="FK166" s="522"/>
      <c r="FL166" s="993"/>
      <c r="FM166" s="994"/>
      <c r="FN166" s="993"/>
      <c r="FO166" s="993"/>
      <c r="FP166" s="1023"/>
      <c r="FQ166" s="572"/>
      <c r="FR166" s="572"/>
    </row>
    <row r="167" spans="9:174" s="292" customFormat="1" x14ac:dyDescent="0.3">
      <c r="I167" s="937"/>
      <c r="J167" s="295"/>
      <c r="K167" s="294"/>
      <c r="L167" s="294"/>
      <c r="M167" s="295"/>
      <c r="S167" s="976"/>
      <c r="T167" s="1011"/>
      <c r="U167" s="290"/>
      <c r="V167" s="290"/>
      <c r="W167" s="290"/>
      <c r="X167" s="294"/>
      <c r="AB167" s="946"/>
      <c r="AE167" s="541"/>
      <c r="AF167" s="296"/>
      <c r="AG167" s="542"/>
      <c r="AH167" s="296"/>
      <c r="AI167" s="610"/>
      <c r="AJ167" s="543"/>
      <c r="AP167" s="981"/>
      <c r="AU167" s="293"/>
      <c r="AX167" s="295"/>
      <c r="BC167" s="295"/>
      <c r="BD167" s="525"/>
      <c r="BE167" s="976"/>
      <c r="BF167" s="293"/>
      <c r="BG167" s="293"/>
      <c r="BH167" s="293"/>
      <c r="BI167" s="293"/>
      <c r="BJ167" s="293"/>
      <c r="BK167" s="293"/>
      <c r="BL167" s="294"/>
      <c r="BM167" s="293"/>
      <c r="BS167" s="294"/>
      <c r="BT167" s="294"/>
      <c r="BU167" s="294"/>
      <c r="BV167" s="295"/>
      <c r="BW167" s="295"/>
      <c r="BX167" s="295"/>
      <c r="BY167" s="293"/>
      <c r="BZ167" s="294"/>
      <c r="CD167" s="295"/>
      <c r="CE167" s="295"/>
      <c r="CF167" s="293"/>
      <c r="CG167" s="293"/>
      <c r="CH167" s="293"/>
      <c r="CI167" s="293"/>
      <c r="CJ167" s="293"/>
      <c r="CL167" s="295"/>
      <c r="CM167" s="294"/>
      <c r="CN167" s="294"/>
      <c r="CO167" s="294"/>
      <c r="CP167" s="294"/>
      <c r="CZ167" s="295"/>
      <c r="DF167" s="293"/>
      <c r="DG167" s="293"/>
      <c r="DH167" s="293"/>
      <c r="DJ167" s="295"/>
      <c r="EC167" s="454"/>
      <c r="ED167" s="454"/>
      <c r="EH167" s="439"/>
      <c r="EI167" s="439"/>
      <c r="EJ167" s="439"/>
      <c r="EK167" s="962"/>
      <c r="EL167" s="987"/>
      <c r="EM167" s="987"/>
      <c r="EN167" s="991"/>
      <c r="EO167" s="297"/>
      <c r="EP167" s="296"/>
      <c r="ER167" s="297"/>
      <c r="ES167" s="522"/>
      <c r="ET167" s="527"/>
      <c r="EU167" s="527"/>
      <c r="EV167" s="527"/>
      <c r="EW167" s="967"/>
      <c r="EX167" s="949"/>
      <c r="EY167" s="522"/>
      <c r="EZ167" s="522"/>
      <c r="FA167" s="522"/>
      <c r="FB167" s="522"/>
      <c r="FC167" s="527"/>
      <c r="FD167" s="527"/>
      <c r="FE167" s="527"/>
      <c r="FF167" s="522"/>
      <c r="FG167" s="522"/>
      <c r="FH167" s="522"/>
      <c r="FI167" s="522"/>
      <c r="FJ167" s="296"/>
      <c r="FK167" s="522"/>
      <c r="FL167" s="993"/>
      <c r="FM167" s="994"/>
      <c r="FN167" s="993"/>
      <c r="FO167" s="993"/>
      <c r="FP167" s="1023"/>
      <c r="FQ167" s="572"/>
      <c r="FR167" s="572"/>
    </row>
    <row r="168" spans="9:174" s="292" customFormat="1" x14ac:dyDescent="0.3">
      <c r="I168" s="937"/>
      <c r="J168" s="295"/>
      <c r="K168" s="294"/>
      <c r="L168" s="294"/>
      <c r="M168" s="295"/>
      <c r="S168" s="976"/>
      <c r="T168" s="1011"/>
      <c r="U168" s="290"/>
      <c r="V168" s="290"/>
      <c r="W168" s="290"/>
      <c r="X168" s="294"/>
      <c r="AB168" s="946"/>
      <c r="AE168" s="541"/>
      <c r="AF168" s="296"/>
      <c r="AG168" s="542"/>
      <c r="AH168" s="296"/>
      <c r="AI168" s="610"/>
      <c r="AJ168" s="543"/>
      <c r="AP168" s="981"/>
      <c r="AU168" s="293"/>
      <c r="AX168" s="295"/>
      <c r="BC168" s="295"/>
      <c r="BD168" s="525"/>
      <c r="BE168" s="976"/>
      <c r="BF168" s="293"/>
      <c r="BG168" s="293"/>
      <c r="BH168" s="293"/>
      <c r="BI168" s="293"/>
      <c r="BJ168" s="293"/>
      <c r="BK168" s="293"/>
      <c r="BL168" s="294"/>
      <c r="BM168" s="293"/>
      <c r="BS168" s="294"/>
      <c r="BT168" s="294"/>
      <c r="BU168" s="294"/>
      <c r="BV168" s="295"/>
      <c r="BW168" s="295"/>
      <c r="BX168" s="295"/>
      <c r="BY168" s="293"/>
      <c r="BZ168" s="294"/>
      <c r="CD168" s="295"/>
      <c r="CE168" s="295"/>
      <c r="CF168" s="293"/>
      <c r="CG168" s="293"/>
      <c r="CH168" s="293"/>
      <c r="CI168" s="293"/>
      <c r="CJ168" s="293"/>
      <c r="CL168" s="295"/>
      <c r="CM168" s="294"/>
      <c r="CN168" s="294"/>
      <c r="CO168" s="294"/>
      <c r="CP168" s="294"/>
      <c r="CZ168" s="295"/>
      <c r="DF168" s="293"/>
      <c r="DG168" s="293"/>
      <c r="DH168" s="293"/>
      <c r="DJ168" s="295"/>
      <c r="EC168" s="454"/>
      <c r="ED168" s="454"/>
      <c r="EH168" s="439"/>
      <c r="EI168" s="439"/>
      <c r="EJ168" s="439"/>
      <c r="EK168" s="962"/>
      <c r="EL168" s="987"/>
      <c r="EM168" s="987"/>
      <c r="EN168" s="991"/>
      <c r="EO168" s="297"/>
      <c r="EP168" s="296"/>
      <c r="ER168" s="297"/>
      <c r="ES168" s="522"/>
      <c r="ET168" s="527"/>
      <c r="EU168" s="527"/>
      <c r="EV168" s="527"/>
      <c r="EW168" s="967"/>
      <c r="EX168" s="949"/>
      <c r="EY168" s="522"/>
      <c r="EZ168" s="522"/>
      <c r="FA168" s="522"/>
      <c r="FB168" s="522"/>
      <c r="FC168" s="527"/>
      <c r="FD168" s="527"/>
      <c r="FE168" s="527"/>
      <c r="FF168" s="522"/>
      <c r="FG168" s="522"/>
      <c r="FH168" s="522"/>
      <c r="FI168" s="522"/>
      <c r="FJ168" s="296"/>
      <c r="FK168" s="522"/>
      <c r="FL168" s="993"/>
      <c r="FM168" s="994"/>
      <c r="FN168" s="993"/>
      <c r="FO168" s="993"/>
      <c r="FP168" s="1023"/>
      <c r="FQ168" s="572"/>
      <c r="FR168" s="572"/>
    </row>
    <row r="169" spans="9:174" s="292" customFormat="1" x14ac:dyDescent="0.3">
      <c r="I169" s="937"/>
      <c r="J169" s="295"/>
      <c r="K169" s="294"/>
      <c r="L169" s="294"/>
      <c r="M169" s="295"/>
      <c r="S169" s="976"/>
      <c r="T169" s="1011"/>
      <c r="U169" s="290"/>
      <c r="V169" s="290"/>
      <c r="W169" s="290"/>
      <c r="X169" s="294"/>
      <c r="AB169" s="946"/>
      <c r="AE169" s="541"/>
      <c r="AF169" s="296"/>
      <c r="AG169" s="542"/>
      <c r="AH169" s="296"/>
      <c r="AI169" s="610"/>
      <c r="AJ169" s="543"/>
      <c r="AP169" s="981"/>
      <c r="AU169" s="293"/>
      <c r="AX169" s="295"/>
      <c r="BC169" s="295"/>
      <c r="BD169" s="525"/>
      <c r="BE169" s="976"/>
      <c r="BF169" s="293"/>
      <c r="BG169" s="293"/>
      <c r="BH169" s="293"/>
      <c r="BI169" s="293"/>
      <c r="BJ169" s="293"/>
      <c r="BK169" s="293"/>
      <c r="BL169" s="294"/>
      <c r="BM169" s="293"/>
      <c r="BS169" s="294"/>
      <c r="BT169" s="294"/>
      <c r="BU169" s="294"/>
      <c r="BV169" s="295"/>
      <c r="BW169" s="295"/>
      <c r="BX169" s="295"/>
      <c r="BY169" s="293"/>
      <c r="BZ169" s="294"/>
      <c r="CD169" s="295"/>
      <c r="CE169" s="295"/>
      <c r="CF169" s="293"/>
      <c r="CG169" s="293"/>
      <c r="CH169" s="293"/>
      <c r="CI169" s="293"/>
      <c r="CJ169" s="293"/>
      <c r="CL169" s="295"/>
      <c r="CM169" s="294"/>
      <c r="CN169" s="294"/>
      <c r="CO169" s="294"/>
      <c r="CP169" s="294"/>
      <c r="CZ169" s="295"/>
      <c r="DF169" s="293"/>
      <c r="DG169" s="293"/>
      <c r="DH169" s="293"/>
      <c r="DJ169" s="295"/>
      <c r="EC169" s="454"/>
      <c r="ED169" s="454"/>
      <c r="EH169" s="439"/>
      <c r="EI169" s="439"/>
      <c r="EJ169" s="439"/>
      <c r="EK169" s="962"/>
      <c r="EL169" s="987"/>
      <c r="EM169" s="987"/>
      <c r="EN169" s="991"/>
      <c r="EO169" s="297"/>
      <c r="EP169" s="296"/>
      <c r="ER169" s="297"/>
      <c r="ES169" s="522"/>
      <c r="ET169" s="527"/>
      <c r="EU169" s="527"/>
      <c r="EV169" s="527"/>
      <c r="EW169" s="967"/>
      <c r="EX169" s="949"/>
      <c r="EY169" s="522"/>
      <c r="EZ169" s="522"/>
      <c r="FA169" s="522"/>
      <c r="FB169" s="522"/>
      <c r="FC169" s="527"/>
      <c r="FD169" s="527"/>
      <c r="FE169" s="527"/>
      <c r="FF169" s="522"/>
      <c r="FG169" s="522"/>
      <c r="FH169" s="522"/>
      <c r="FI169" s="522"/>
      <c r="FJ169" s="296"/>
      <c r="FK169" s="522"/>
      <c r="FL169" s="993"/>
      <c r="FM169" s="994"/>
      <c r="FN169" s="993"/>
      <c r="FO169" s="993"/>
      <c r="FP169" s="1023"/>
      <c r="FQ169" s="572"/>
      <c r="FR169" s="572"/>
    </row>
    <row r="170" spans="9:174" s="292" customFormat="1" x14ac:dyDescent="0.3">
      <c r="I170" s="937"/>
      <c r="J170" s="295"/>
      <c r="K170" s="294"/>
      <c r="L170" s="294"/>
      <c r="M170" s="295"/>
      <c r="S170" s="976"/>
      <c r="T170" s="1011"/>
      <c r="U170" s="290"/>
      <c r="V170" s="290"/>
      <c r="W170" s="290"/>
      <c r="X170" s="294"/>
      <c r="AB170" s="946"/>
      <c r="AE170" s="541"/>
      <c r="AF170" s="296"/>
      <c r="AG170" s="542"/>
      <c r="AH170" s="296"/>
      <c r="AI170" s="610"/>
      <c r="AJ170" s="543"/>
      <c r="AP170" s="981"/>
      <c r="AU170" s="293"/>
      <c r="AX170" s="295"/>
      <c r="BC170" s="295"/>
      <c r="BD170" s="525"/>
      <c r="BE170" s="976"/>
      <c r="BF170" s="293"/>
      <c r="BG170" s="293"/>
      <c r="BH170" s="293"/>
      <c r="BI170" s="293"/>
      <c r="BJ170" s="293"/>
      <c r="BK170" s="293"/>
      <c r="BL170" s="294"/>
      <c r="BM170" s="293"/>
      <c r="BS170" s="294"/>
      <c r="BT170" s="294"/>
      <c r="BU170" s="294"/>
      <c r="BV170" s="295"/>
      <c r="BW170" s="295"/>
      <c r="BX170" s="295"/>
      <c r="BY170" s="293"/>
      <c r="BZ170" s="294"/>
      <c r="CD170" s="295"/>
      <c r="CE170" s="295"/>
      <c r="CF170" s="293"/>
      <c r="CG170" s="293"/>
      <c r="CH170" s="293"/>
      <c r="CI170" s="293"/>
      <c r="CJ170" s="293"/>
      <c r="CL170" s="295"/>
      <c r="CM170" s="294"/>
      <c r="CN170" s="294"/>
      <c r="CO170" s="294"/>
      <c r="CP170" s="294"/>
      <c r="CZ170" s="295"/>
      <c r="DF170" s="293"/>
      <c r="DG170" s="293"/>
      <c r="DH170" s="293"/>
      <c r="DJ170" s="295"/>
      <c r="EC170" s="454"/>
      <c r="ED170" s="454"/>
      <c r="EH170" s="439"/>
      <c r="EI170" s="439"/>
      <c r="EJ170" s="439"/>
      <c r="EK170" s="962"/>
      <c r="EL170" s="987"/>
      <c r="EM170" s="987"/>
      <c r="EN170" s="991"/>
      <c r="EO170" s="297"/>
      <c r="EP170" s="296"/>
      <c r="ER170" s="297"/>
      <c r="ES170" s="522"/>
      <c r="ET170" s="527"/>
      <c r="EU170" s="527"/>
      <c r="EV170" s="527"/>
      <c r="EW170" s="967"/>
      <c r="EX170" s="949"/>
      <c r="EY170" s="522"/>
      <c r="EZ170" s="522"/>
      <c r="FA170" s="522"/>
      <c r="FB170" s="522"/>
      <c r="FC170" s="527"/>
      <c r="FD170" s="527"/>
      <c r="FE170" s="527"/>
      <c r="FF170" s="522"/>
      <c r="FG170" s="522"/>
      <c r="FH170" s="522"/>
      <c r="FI170" s="522"/>
      <c r="FJ170" s="296"/>
      <c r="FK170" s="522"/>
      <c r="FL170" s="993"/>
      <c r="FM170" s="994"/>
      <c r="FN170" s="993"/>
      <c r="FO170" s="993"/>
      <c r="FP170" s="1023"/>
      <c r="FQ170" s="572"/>
      <c r="FR170" s="572"/>
    </row>
    <row r="171" spans="9:174" s="292" customFormat="1" x14ac:dyDescent="0.3">
      <c r="I171" s="937"/>
      <c r="J171" s="295"/>
      <c r="K171" s="294"/>
      <c r="L171" s="294"/>
      <c r="M171" s="295"/>
      <c r="S171" s="976"/>
      <c r="T171" s="1011"/>
      <c r="U171" s="290"/>
      <c r="V171" s="290"/>
      <c r="W171" s="290"/>
      <c r="X171" s="294"/>
      <c r="AB171" s="946"/>
      <c r="AE171" s="541"/>
      <c r="AF171" s="296"/>
      <c r="AG171" s="542"/>
      <c r="AH171" s="296"/>
      <c r="AI171" s="610"/>
      <c r="AJ171" s="543"/>
      <c r="AP171" s="981"/>
      <c r="AU171" s="293"/>
      <c r="AX171" s="295"/>
      <c r="BC171" s="295"/>
      <c r="BD171" s="525"/>
      <c r="BE171" s="976"/>
      <c r="BF171" s="293"/>
      <c r="BG171" s="293"/>
      <c r="BH171" s="293"/>
      <c r="BI171" s="293"/>
      <c r="BJ171" s="293"/>
      <c r="BK171" s="293"/>
      <c r="BL171" s="294"/>
      <c r="BM171" s="293"/>
      <c r="BS171" s="294"/>
      <c r="BT171" s="294"/>
      <c r="BU171" s="294"/>
      <c r="BV171" s="295"/>
      <c r="BW171" s="295"/>
      <c r="BX171" s="295"/>
      <c r="BY171" s="293"/>
      <c r="BZ171" s="294"/>
      <c r="CD171" s="295"/>
      <c r="CE171" s="295"/>
      <c r="CF171" s="293"/>
      <c r="CG171" s="293"/>
      <c r="CH171" s="293"/>
      <c r="CI171" s="293"/>
      <c r="CJ171" s="293"/>
      <c r="CL171" s="295"/>
      <c r="CM171" s="294"/>
      <c r="CN171" s="294"/>
      <c r="CO171" s="294"/>
      <c r="CP171" s="294"/>
      <c r="CZ171" s="295"/>
      <c r="DF171" s="293"/>
      <c r="DG171" s="293"/>
      <c r="DH171" s="293"/>
      <c r="DJ171" s="295"/>
      <c r="EC171" s="454"/>
      <c r="ED171" s="454"/>
      <c r="EH171" s="439"/>
      <c r="EI171" s="439"/>
      <c r="EJ171" s="439"/>
      <c r="EK171" s="962"/>
      <c r="EL171" s="987"/>
      <c r="EM171" s="987"/>
      <c r="EN171" s="991"/>
      <c r="EO171" s="297"/>
      <c r="EP171" s="296"/>
      <c r="ER171" s="297"/>
      <c r="ES171" s="522"/>
      <c r="ET171" s="527"/>
      <c r="EU171" s="527"/>
      <c r="EV171" s="527"/>
      <c r="EW171" s="967"/>
      <c r="EX171" s="949"/>
      <c r="EY171" s="522"/>
      <c r="EZ171" s="522"/>
      <c r="FA171" s="522"/>
      <c r="FB171" s="522"/>
      <c r="FC171" s="527"/>
      <c r="FD171" s="527"/>
      <c r="FE171" s="527"/>
      <c r="FF171" s="522"/>
      <c r="FG171" s="522"/>
      <c r="FH171" s="522"/>
      <c r="FI171" s="522"/>
      <c r="FJ171" s="296"/>
      <c r="FK171" s="522"/>
      <c r="FL171" s="993"/>
      <c r="FM171" s="994"/>
      <c r="FN171" s="993"/>
      <c r="FO171" s="993"/>
      <c r="FP171" s="1023"/>
      <c r="FQ171" s="572"/>
      <c r="FR171" s="572"/>
    </row>
    <row r="172" spans="9:174" s="292" customFormat="1" x14ac:dyDescent="0.3">
      <c r="I172" s="937"/>
      <c r="J172" s="295"/>
      <c r="K172" s="294"/>
      <c r="L172" s="294"/>
      <c r="M172" s="295"/>
      <c r="S172" s="976"/>
      <c r="T172" s="1011"/>
      <c r="U172" s="290"/>
      <c r="V172" s="290"/>
      <c r="W172" s="290"/>
      <c r="X172" s="294"/>
      <c r="AB172" s="946"/>
      <c r="AE172" s="541"/>
      <c r="AF172" s="296"/>
      <c r="AG172" s="542"/>
      <c r="AH172" s="296"/>
      <c r="AI172" s="610"/>
      <c r="AJ172" s="543"/>
      <c r="AP172" s="981"/>
      <c r="AU172" s="293"/>
      <c r="AX172" s="295"/>
      <c r="BC172" s="295"/>
      <c r="BD172" s="525"/>
      <c r="BE172" s="976"/>
      <c r="BF172" s="293"/>
      <c r="BG172" s="293"/>
      <c r="BH172" s="293"/>
      <c r="BI172" s="293"/>
      <c r="BJ172" s="293"/>
      <c r="BK172" s="293"/>
      <c r="BL172" s="294"/>
      <c r="BM172" s="293"/>
      <c r="BS172" s="294"/>
      <c r="BT172" s="294"/>
      <c r="BU172" s="294"/>
      <c r="BV172" s="295"/>
      <c r="BW172" s="295"/>
      <c r="BX172" s="295"/>
      <c r="BY172" s="293"/>
      <c r="BZ172" s="294"/>
      <c r="CD172" s="295"/>
      <c r="CE172" s="295"/>
      <c r="CF172" s="293"/>
      <c r="CG172" s="293"/>
      <c r="CH172" s="293"/>
      <c r="CI172" s="293"/>
      <c r="CJ172" s="293"/>
      <c r="CL172" s="295"/>
      <c r="CM172" s="294"/>
      <c r="CN172" s="294"/>
      <c r="CO172" s="294"/>
      <c r="CP172" s="294"/>
      <c r="CZ172" s="295"/>
      <c r="DF172" s="293"/>
      <c r="DG172" s="293"/>
      <c r="DH172" s="293"/>
      <c r="DJ172" s="295"/>
      <c r="EC172" s="454"/>
      <c r="ED172" s="454"/>
      <c r="EH172" s="439"/>
      <c r="EI172" s="439"/>
      <c r="EJ172" s="439"/>
      <c r="EK172" s="962"/>
      <c r="EL172" s="987"/>
      <c r="EM172" s="987"/>
      <c r="EN172" s="991"/>
      <c r="EO172" s="297"/>
      <c r="EP172" s="296"/>
      <c r="ER172" s="297"/>
      <c r="ES172" s="522"/>
      <c r="ET172" s="527"/>
      <c r="EU172" s="527"/>
      <c r="EV172" s="527"/>
      <c r="EW172" s="967"/>
      <c r="EX172" s="949"/>
      <c r="EY172" s="522"/>
      <c r="EZ172" s="522"/>
      <c r="FA172" s="522"/>
      <c r="FB172" s="522"/>
      <c r="FC172" s="527"/>
      <c r="FD172" s="527"/>
      <c r="FE172" s="527"/>
      <c r="FF172" s="522"/>
      <c r="FG172" s="522"/>
      <c r="FH172" s="522"/>
      <c r="FI172" s="522"/>
      <c r="FJ172" s="296"/>
      <c r="FK172" s="522"/>
      <c r="FL172" s="993"/>
      <c r="FM172" s="994"/>
      <c r="FN172" s="993"/>
      <c r="FO172" s="993"/>
      <c r="FP172" s="1023"/>
      <c r="FQ172" s="572"/>
      <c r="FR172" s="572"/>
    </row>
    <row r="173" spans="9:174" s="292" customFormat="1" x14ac:dyDescent="0.3">
      <c r="I173" s="937"/>
      <c r="J173" s="295"/>
      <c r="K173" s="294"/>
      <c r="L173" s="294"/>
      <c r="M173" s="295"/>
      <c r="S173" s="976"/>
      <c r="T173" s="1011"/>
      <c r="U173" s="290"/>
      <c r="V173" s="290"/>
      <c r="W173" s="290"/>
      <c r="X173" s="294"/>
      <c r="AB173" s="946"/>
      <c r="AE173" s="541"/>
      <c r="AF173" s="296"/>
      <c r="AG173" s="542"/>
      <c r="AH173" s="296"/>
      <c r="AI173" s="610"/>
      <c r="AJ173" s="543"/>
      <c r="AP173" s="981"/>
      <c r="AU173" s="293"/>
      <c r="AX173" s="295"/>
      <c r="BC173" s="295"/>
      <c r="BD173" s="525"/>
      <c r="BE173" s="976"/>
      <c r="BF173" s="293"/>
      <c r="BG173" s="293"/>
      <c r="BH173" s="293"/>
      <c r="BI173" s="293"/>
      <c r="BJ173" s="293"/>
      <c r="BK173" s="293"/>
      <c r="BL173" s="294"/>
      <c r="BM173" s="293"/>
      <c r="BS173" s="294"/>
      <c r="BT173" s="294"/>
      <c r="BU173" s="294"/>
      <c r="BV173" s="295"/>
      <c r="BW173" s="295"/>
      <c r="BX173" s="295"/>
      <c r="BY173" s="293"/>
      <c r="BZ173" s="294"/>
      <c r="CD173" s="295"/>
      <c r="CE173" s="295"/>
      <c r="CF173" s="293"/>
      <c r="CG173" s="293"/>
      <c r="CH173" s="293"/>
      <c r="CI173" s="293"/>
      <c r="CJ173" s="293"/>
      <c r="CL173" s="295"/>
      <c r="CM173" s="294"/>
      <c r="CN173" s="294"/>
      <c r="CO173" s="294"/>
      <c r="CP173" s="294"/>
      <c r="CZ173" s="295"/>
      <c r="DF173" s="293"/>
      <c r="DG173" s="293"/>
      <c r="DH173" s="293"/>
      <c r="DJ173" s="295"/>
      <c r="EC173" s="454"/>
      <c r="ED173" s="454"/>
      <c r="EH173" s="439"/>
      <c r="EI173" s="439"/>
      <c r="EJ173" s="439"/>
      <c r="EK173" s="962"/>
      <c r="EL173" s="987"/>
      <c r="EM173" s="987"/>
      <c r="EN173" s="991"/>
      <c r="EO173" s="297"/>
      <c r="EP173" s="296"/>
      <c r="ER173" s="297"/>
      <c r="ES173" s="522"/>
      <c r="ET173" s="527"/>
      <c r="EU173" s="527"/>
      <c r="EV173" s="527"/>
      <c r="EW173" s="967"/>
      <c r="EX173" s="949"/>
      <c r="EY173" s="522"/>
      <c r="EZ173" s="522"/>
      <c r="FA173" s="522"/>
      <c r="FB173" s="522"/>
      <c r="FC173" s="527"/>
      <c r="FD173" s="527"/>
      <c r="FE173" s="527"/>
      <c r="FF173" s="522"/>
      <c r="FG173" s="522"/>
      <c r="FH173" s="522"/>
      <c r="FI173" s="522"/>
      <c r="FJ173" s="296"/>
      <c r="FK173" s="522"/>
      <c r="FL173" s="993"/>
      <c r="FM173" s="994"/>
      <c r="FN173" s="993"/>
      <c r="FO173" s="993"/>
      <c r="FP173" s="1023"/>
      <c r="FQ173" s="572"/>
      <c r="FR173" s="572"/>
    </row>
    <row r="174" spans="9:174" s="292" customFormat="1" x14ac:dyDescent="0.3">
      <c r="I174" s="937"/>
      <c r="J174" s="295"/>
      <c r="K174" s="294"/>
      <c r="L174" s="294"/>
      <c r="M174" s="295"/>
      <c r="S174" s="976"/>
      <c r="T174" s="1011"/>
      <c r="U174" s="290"/>
      <c r="V174" s="290"/>
      <c r="W174" s="290"/>
      <c r="X174" s="294"/>
      <c r="AB174" s="946"/>
      <c r="AE174" s="541"/>
      <c r="AF174" s="296"/>
      <c r="AG174" s="542"/>
      <c r="AH174" s="296"/>
      <c r="AI174" s="610"/>
      <c r="AJ174" s="543"/>
      <c r="AP174" s="981"/>
      <c r="AU174" s="293"/>
      <c r="AX174" s="295"/>
      <c r="BC174" s="295"/>
      <c r="BD174" s="525"/>
      <c r="BE174" s="976"/>
      <c r="BF174" s="293"/>
      <c r="BG174" s="293"/>
      <c r="BH174" s="293"/>
      <c r="BI174" s="293"/>
      <c r="BJ174" s="293"/>
      <c r="BK174" s="293"/>
      <c r="BL174" s="294"/>
      <c r="BM174" s="293"/>
      <c r="BS174" s="294"/>
      <c r="BT174" s="294"/>
      <c r="BU174" s="294"/>
      <c r="BV174" s="295"/>
      <c r="BW174" s="295"/>
      <c r="BX174" s="295"/>
      <c r="BY174" s="293"/>
      <c r="BZ174" s="294"/>
      <c r="CD174" s="295"/>
      <c r="CE174" s="295"/>
      <c r="CF174" s="293"/>
      <c r="CG174" s="293"/>
      <c r="CH174" s="293"/>
      <c r="CI174" s="293"/>
      <c r="CJ174" s="293"/>
      <c r="CL174" s="295"/>
      <c r="CM174" s="294"/>
      <c r="CN174" s="294"/>
      <c r="CO174" s="294"/>
      <c r="CP174" s="294"/>
      <c r="CZ174" s="295"/>
      <c r="DF174" s="293"/>
      <c r="DG174" s="293"/>
      <c r="DH174" s="293"/>
      <c r="DJ174" s="295"/>
      <c r="EC174" s="454"/>
      <c r="ED174" s="454"/>
      <c r="EH174" s="439"/>
      <c r="EI174" s="439"/>
      <c r="EJ174" s="439"/>
      <c r="EK174" s="962"/>
      <c r="EL174" s="987"/>
      <c r="EM174" s="987"/>
      <c r="EN174" s="991"/>
      <c r="EO174" s="297"/>
      <c r="EP174" s="296"/>
      <c r="ER174" s="297"/>
      <c r="ES174" s="522"/>
      <c r="ET174" s="527"/>
      <c r="EU174" s="527"/>
      <c r="EV174" s="527"/>
      <c r="EW174" s="967"/>
      <c r="EX174" s="949"/>
      <c r="EY174" s="522"/>
      <c r="EZ174" s="522"/>
      <c r="FA174" s="522"/>
      <c r="FB174" s="522"/>
      <c r="FC174" s="527"/>
      <c r="FD174" s="527"/>
      <c r="FE174" s="527"/>
      <c r="FF174" s="522"/>
      <c r="FG174" s="522"/>
      <c r="FH174" s="522"/>
      <c r="FI174" s="522"/>
      <c r="FJ174" s="296"/>
      <c r="FK174" s="522"/>
      <c r="FL174" s="993"/>
      <c r="FM174" s="994"/>
      <c r="FN174" s="993"/>
      <c r="FO174" s="993"/>
      <c r="FP174" s="1023"/>
      <c r="FQ174" s="572"/>
      <c r="FR174" s="572"/>
    </row>
    <row r="175" spans="9:174" s="292" customFormat="1" x14ac:dyDescent="0.3">
      <c r="I175" s="937"/>
      <c r="J175" s="295"/>
      <c r="K175" s="294"/>
      <c r="L175" s="294"/>
      <c r="M175" s="295"/>
      <c r="S175" s="976"/>
      <c r="T175" s="1011"/>
      <c r="U175" s="290"/>
      <c r="V175" s="290"/>
      <c r="W175" s="290"/>
      <c r="X175" s="294"/>
      <c r="AB175" s="946"/>
      <c r="AE175" s="541"/>
      <c r="AF175" s="296"/>
      <c r="AG175" s="542"/>
      <c r="AH175" s="296"/>
      <c r="AI175" s="610"/>
      <c r="AJ175" s="543"/>
      <c r="AP175" s="981"/>
      <c r="AU175" s="293"/>
      <c r="AX175" s="295"/>
      <c r="BC175" s="295"/>
      <c r="BD175" s="525"/>
      <c r="BE175" s="976"/>
      <c r="BF175" s="293"/>
      <c r="BG175" s="293"/>
      <c r="BH175" s="293"/>
      <c r="BI175" s="293"/>
      <c r="BJ175" s="293"/>
      <c r="BK175" s="293"/>
      <c r="BL175" s="294"/>
      <c r="BM175" s="293"/>
      <c r="BS175" s="294"/>
      <c r="BT175" s="294"/>
      <c r="BU175" s="294"/>
      <c r="BV175" s="295"/>
      <c r="BW175" s="295"/>
      <c r="BX175" s="295"/>
      <c r="BY175" s="293"/>
      <c r="BZ175" s="294"/>
      <c r="CD175" s="295"/>
      <c r="CE175" s="295"/>
      <c r="CF175" s="293"/>
      <c r="CG175" s="293"/>
      <c r="CH175" s="293"/>
      <c r="CI175" s="293"/>
      <c r="CJ175" s="293"/>
      <c r="CL175" s="295"/>
      <c r="CM175" s="294"/>
      <c r="CN175" s="294"/>
      <c r="CO175" s="294"/>
      <c r="CP175" s="294"/>
      <c r="CZ175" s="295"/>
      <c r="DF175" s="293"/>
      <c r="DG175" s="293"/>
      <c r="DH175" s="293"/>
      <c r="DJ175" s="295"/>
      <c r="EC175" s="454"/>
      <c r="ED175" s="454"/>
      <c r="EH175" s="439"/>
      <c r="EI175" s="439"/>
      <c r="EJ175" s="439"/>
      <c r="EK175" s="962"/>
      <c r="EL175" s="987"/>
      <c r="EM175" s="987"/>
      <c r="EN175" s="991"/>
      <c r="EO175" s="297"/>
      <c r="EP175" s="296"/>
      <c r="ER175" s="297"/>
      <c r="ES175" s="522"/>
      <c r="ET175" s="527"/>
      <c r="EU175" s="527"/>
      <c r="EV175" s="527"/>
      <c r="EW175" s="967"/>
      <c r="EX175" s="949"/>
      <c r="EY175" s="522"/>
      <c r="EZ175" s="522"/>
      <c r="FA175" s="522"/>
      <c r="FB175" s="522"/>
      <c r="FC175" s="527"/>
      <c r="FD175" s="527"/>
      <c r="FE175" s="527"/>
      <c r="FF175" s="522"/>
      <c r="FG175" s="522"/>
      <c r="FH175" s="522"/>
      <c r="FI175" s="522"/>
      <c r="FJ175" s="296"/>
      <c r="FK175" s="522"/>
      <c r="FL175" s="993"/>
      <c r="FM175" s="994"/>
      <c r="FN175" s="993"/>
      <c r="FO175" s="993"/>
      <c r="FP175" s="1023"/>
      <c r="FQ175" s="572"/>
      <c r="FR175" s="572"/>
    </row>
    <row r="176" spans="9:174" s="292" customFormat="1" x14ac:dyDescent="0.3">
      <c r="I176" s="937"/>
      <c r="J176" s="295"/>
      <c r="K176" s="294"/>
      <c r="L176" s="294"/>
      <c r="M176" s="295"/>
      <c r="S176" s="976"/>
      <c r="T176" s="1011"/>
      <c r="U176" s="290"/>
      <c r="V176" s="290"/>
      <c r="W176" s="290"/>
      <c r="X176" s="294"/>
      <c r="AB176" s="946"/>
      <c r="AE176" s="541"/>
      <c r="AF176" s="296"/>
      <c r="AG176" s="542"/>
      <c r="AH176" s="296"/>
      <c r="AI176" s="610"/>
      <c r="AJ176" s="543"/>
      <c r="AP176" s="981"/>
      <c r="AU176" s="293"/>
      <c r="AX176" s="295"/>
      <c r="BC176" s="295"/>
      <c r="BD176" s="525"/>
      <c r="BE176" s="976"/>
      <c r="BF176" s="293"/>
      <c r="BG176" s="293"/>
      <c r="BH176" s="293"/>
      <c r="BI176" s="293"/>
      <c r="BJ176" s="293"/>
      <c r="BK176" s="293"/>
      <c r="BL176" s="294"/>
      <c r="BM176" s="293"/>
      <c r="BS176" s="294"/>
      <c r="BT176" s="294"/>
      <c r="BU176" s="294"/>
      <c r="BV176" s="295"/>
      <c r="BW176" s="295"/>
      <c r="BX176" s="295"/>
      <c r="BY176" s="293"/>
      <c r="BZ176" s="294"/>
      <c r="CD176" s="295"/>
      <c r="CE176" s="295"/>
      <c r="CF176" s="293"/>
      <c r="CG176" s="293"/>
      <c r="CH176" s="293"/>
      <c r="CI176" s="293"/>
      <c r="CJ176" s="293"/>
      <c r="CL176" s="295"/>
      <c r="CM176" s="294"/>
      <c r="CN176" s="294"/>
      <c r="CO176" s="294"/>
      <c r="CP176" s="294"/>
      <c r="CZ176" s="295"/>
      <c r="DF176" s="293"/>
      <c r="DG176" s="293"/>
      <c r="DH176" s="293"/>
      <c r="DJ176" s="295"/>
      <c r="EC176" s="454"/>
      <c r="ED176" s="454"/>
      <c r="EH176" s="439"/>
      <c r="EI176" s="439"/>
      <c r="EJ176" s="439"/>
      <c r="EK176" s="962"/>
      <c r="EL176" s="987"/>
      <c r="EM176" s="987"/>
      <c r="EN176" s="991"/>
      <c r="EO176" s="297"/>
      <c r="EP176" s="296"/>
      <c r="ER176" s="297"/>
      <c r="ES176" s="522"/>
      <c r="ET176" s="527"/>
      <c r="EU176" s="527"/>
      <c r="EV176" s="527"/>
      <c r="EW176" s="967"/>
      <c r="EX176" s="949"/>
      <c r="EY176" s="522"/>
      <c r="EZ176" s="522"/>
      <c r="FA176" s="522"/>
      <c r="FB176" s="522"/>
      <c r="FC176" s="527"/>
      <c r="FD176" s="527"/>
      <c r="FE176" s="527"/>
      <c r="FF176" s="522"/>
      <c r="FG176" s="522"/>
      <c r="FH176" s="522"/>
      <c r="FI176" s="522"/>
      <c r="FJ176" s="296"/>
      <c r="FK176" s="522"/>
      <c r="FL176" s="993"/>
      <c r="FM176" s="994"/>
      <c r="FN176" s="993"/>
      <c r="FO176" s="993"/>
      <c r="FP176" s="1023"/>
      <c r="FQ176" s="572"/>
      <c r="FR176" s="572"/>
    </row>
    <row r="177" spans="9:174" s="292" customFormat="1" x14ac:dyDescent="0.3">
      <c r="I177" s="937"/>
      <c r="J177" s="295"/>
      <c r="K177" s="294"/>
      <c r="L177" s="294"/>
      <c r="M177" s="295"/>
      <c r="S177" s="976"/>
      <c r="T177" s="1011"/>
      <c r="U177" s="290"/>
      <c r="V177" s="290"/>
      <c r="W177" s="290"/>
      <c r="X177" s="294"/>
      <c r="AB177" s="946"/>
      <c r="AE177" s="541"/>
      <c r="AF177" s="296"/>
      <c r="AG177" s="542"/>
      <c r="AH177" s="296"/>
      <c r="AI177" s="610"/>
      <c r="AJ177" s="543"/>
      <c r="AP177" s="981"/>
      <c r="AU177" s="293"/>
      <c r="AX177" s="295"/>
      <c r="BC177" s="295"/>
      <c r="BD177" s="525"/>
      <c r="BE177" s="976"/>
      <c r="BF177" s="293"/>
      <c r="BG177" s="293"/>
      <c r="BH177" s="293"/>
      <c r="BI177" s="293"/>
      <c r="BJ177" s="293"/>
      <c r="BK177" s="293"/>
      <c r="BL177" s="294"/>
      <c r="BM177" s="293"/>
      <c r="BS177" s="294"/>
      <c r="BT177" s="294"/>
      <c r="BU177" s="294"/>
      <c r="BV177" s="295"/>
      <c r="BW177" s="295"/>
      <c r="BX177" s="295"/>
      <c r="BY177" s="293"/>
      <c r="BZ177" s="294"/>
      <c r="CD177" s="295"/>
      <c r="CE177" s="295"/>
      <c r="CF177" s="293"/>
      <c r="CG177" s="293"/>
      <c r="CH177" s="293"/>
      <c r="CI177" s="293"/>
      <c r="CJ177" s="293"/>
      <c r="CL177" s="295"/>
      <c r="CM177" s="294"/>
      <c r="CN177" s="294"/>
      <c r="CO177" s="294"/>
      <c r="CP177" s="294"/>
      <c r="CZ177" s="295"/>
      <c r="DF177" s="293"/>
      <c r="DG177" s="293"/>
      <c r="DH177" s="293"/>
      <c r="DJ177" s="295"/>
      <c r="EC177" s="454"/>
      <c r="ED177" s="454"/>
      <c r="EH177" s="439"/>
      <c r="EI177" s="439"/>
      <c r="EJ177" s="439"/>
      <c r="EK177" s="962"/>
      <c r="EL177" s="987"/>
      <c r="EM177" s="987"/>
      <c r="EN177" s="991"/>
      <c r="EO177" s="297"/>
      <c r="EP177" s="296"/>
      <c r="ER177" s="297"/>
      <c r="ES177" s="522"/>
      <c r="ET177" s="527"/>
      <c r="EU177" s="527"/>
      <c r="EV177" s="527"/>
      <c r="EW177" s="967"/>
      <c r="EX177" s="949"/>
      <c r="EY177" s="522"/>
      <c r="EZ177" s="522"/>
      <c r="FA177" s="522"/>
      <c r="FB177" s="522"/>
      <c r="FC177" s="527"/>
      <c r="FD177" s="527"/>
      <c r="FE177" s="527"/>
      <c r="FF177" s="522"/>
      <c r="FG177" s="522"/>
      <c r="FH177" s="522"/>
      <c r="FI177" s="522"/>
      <c r="FJ177" s="296"/>
      <c r="FK177" s="522"/>
      <c r="FL177" s="993"/>
      <c r="FM177" s="994"/>
      <c r="FN177" s="993"/>
      <c r="FO177" s="993"/>
      <c r="FP177" s="1023"/>
      <c r="FQ177" s="572"/>
      <c r="FR177" s="572"/>
    </row>
    <row r="178" spans="9:174" s="292" customFormat="1" x14ac:dyDescent="0.3">
      <c r="I178" s="937"/>
      <c r="J178" s="295"/>
      <c r="K178" s="294"/>
      <c r="L178" s="294"/>
      <c r="M178" s="295"/>
      <c r="S178" s="976"/>
      <c r="T178" s="1011"/>
      <c r="U178" s="290"/>
      <c r="V178" s="290"/>
      <c r="W178" s="290"/>
      <c r="X178" s="294"/>
      <c r="AB178" s="946"/>
      <c r="AE178" s="541"/>
      <c r="AF178" s="296"/>
      <c r="AG178" s="542"/>
      <c r="AH178" s="296"/>
      <c r="AI178" s="610"/>
      <c r="AJ178" s="543"/>
      <c r="AP178" s="981"/>
      <c r="AU178" s="293"/>
      <c r="AX178" s="295"/>
      <c r="BC178" s="295"/>
      <c r="BD178" s="525"/>
      <c r="BE178" s="976"/>
      <c r="BF178" s="293"/>
      <c r="BG178" s="293"/>
      <c r="BH178" s="293"/>
      <c r="BI178" s="293"/>
      <c r="BJ178" s="293"/>
      <c r="BK178" s="293"/>
      <c r="BL178" s="294"/>
      <c r="BM178" s="293"/>
      <c r="BS178" s="294"/>
      <c r="BT178" s="294"/>
      <c r="BU178" s="294"/>
      <c r="BV178" s="295"/>
      <c r="BW178" s="295"/>
      <c r="BX178" s="295"/>
      <c r="BY178" s="293"/>
      <c r="BZ178" s="294"/>
      <c r="CD178" s="295"/>
      <c r="CE178" s="295"/>
      <c r="CF178" s="293"/>
      <c r="CG178" s="293"/>
      <c r="CH178" s="293"/>
      <c r="CI178" s="293"/>
      <c r="CJ178" s="293"/>
      <c r="CL178" s="295"/>
      <c r="CM178" s="294"/>
      <c r="CN178" s="294"/>
      <c r="CO178" s="294"/>
      <c r="CP178" s="294"/>
      <c r="CZ178" s="295"/>
      <c r="DF178" s="293"/>
      <c r="DG178" s="293"/>
      <c r="DH178" s="293"/>
      <c r="DJ178" s="295"/>
      <c r="EC178" s="454"/>
      <c r="ED178" s="454"/>
      <c r="EH178" s="439"/>
      <c r="EI178" s="439"/>
      <c r="EJ178" s="439"/>
      <c r="EK178" s="962"/>
      <c r="EL178" s="987"/>
      <c r="EM178" s="987"/>
      <c r="EN178" s="991"/>
      <c r="EO178" s="297"/>
      <c r="EP178" s="296"/>
      <c r="ER178" s="297"/>
      <c r="ES178" s="522"/>
      <c r="ET178" s="527"/>
      <c r="EU178" s="527"/>
      <c r="EV178" s="527"/>
      <c r="EW178" s="967"/>
      <c r="EX178" s="949"/>
      <c r="EY178" s="522"/>
      <c r="EZ178" s="522"/>
      <c r="FA178" s="522"/>
      <c r="FB178" s="522"/>
      <c r="FC178" s="527"/>
      <c r="FD178" s="527"/>
      <c r="FE178" s="527"/>
      <c r="FF178" s="522"/>
      <c r="FG178" s="522"/>
      <c r="FH178" s="522"/>
      <c r="FI178" s="522"/>
      <c r="FJ178" s="296"/>
      <c r="FK178" s="522"/>
      <c r="FL178" s="993"/>
      <c r="FM178" s="994"/>
      <c r="FN178" s="993"/>
      <c r="FO178" s="993"/>
      <c r="FP178" s="1023"/>
      <c r="FQ178" s="572"/>
      <c r="FR178" s="572"/>
    </row>
    <row r="179" spans="9:174" s="292" customFormat="1" x14ac:dyDescent="0.3">
      <c r="I179" s="937"/>
      <c r="J179" s="295"/>
      <c r="K179" s="294"/>
      <c r="L179" s="294"/>
      <c r="M179" s="295"/>
      <c r="S179" s="976"/>
      <c r="T179" s="1011"/>
      <c r="U179" s="290"/>
      <c r="V179" s="290"/>
      <c r="W179" s="290"/>
      <c r="X179" s="294"/>
      <c r="AB179" s="946"/>
      <c r="AE179" s="541"/>
      <c r="AF179" s="296"/>
      <c r="AG179" s="542"/>
      <c r="AH179" s="296"/>
      <c r="AI179" s="610"/>
      <c r="AJ179" s="543"/>
      <c r="AP179" s="981"/>
      <c r="AU179" s="293"/>
      <c r="AX179" s="295"/>
      <c r="BC179" s="295"/>
      <c r="BD179" s="525"/>
      <c r="BE179" s="976"/>
      <c r="BF179" s="293"/>
      <c r="BG179" s="293"/>
      <c r="BH179" s="293"/>
      <c r="BI179" s="293"/>
      <c r="BJ179" s="293"/>
      <c r="BK179" s="293"/>
      <c r="BL179" s="294"/>
      <c r="BM179" s="293"/>
      <c r="BS179" s="294"/>
      <c r="BT179" s="294"/>
      <c r="BU179" s="294"/>
      <c r="BV179" s="295"/>
      <c r="BW179" s="295"/>
      <c r="BX179" s="295"/>
      <c r="BY179" s="293"/>
      <c r="BZ179" s="294"/>
      <c r="CD179" s="295"/>
      <c r="CE179" s="295"/>
      <c r="CF179" s="293"/>
      <c r="CG179" s="293"/>
      <c r="CH179" s="293"/>
      <c r="CI179" s="293"/>
      <c r="CJ179" s="293"/>
      <c r="CL179" s="295"/>
      <c r="CM179" s="294"/>
      <c r="CN179" s="294"/>
      <c r="CO179" s="294"/>
      <c r="CP179" s="294"/>
      <c r="CZ179" s="295"/>
      <c r="DF179" s="293"/>
      <c r="DG179" s="293"/>
      <c r="DH179" s="293"/>
      <c r="DJ179" s="295"/>
      <c r="EC179" s="454"/>
      <c r="ED179" s="454"/>
      <c r="EH179" s="439"/>
      <c r="EI179" s="439"/>
      <c r="EJ179" s="439"/>
      <c r="EK179" s="962"/>
      <c r="EL179" s="987"/>
      <c r="EM179" s="987"/>
      <c r="EN179" s="991"/>
      <c r="EO179" s="297"/>
      <c r="EP179" s="296"/>
      <c r="ER179" s="297"/>
      <c r="ES179" s="522"/>
      <c r="ET179" s="527"/>
      <c r="EU179" s="527"/>
      <c r="EV179" s="527"/>
      <c r="EW179" s="967"/>
      <c r="EX179" s="949"/>
      <c r="EY179" s="522"/>
      <c r="EZ179" s="522"/>
      <c r="FA179" s="522"/>
      <c r="FB179" s="522"/>
      <c r="FC179" s="527"/>
      <c r="FD179" s="527"/>
      <c r="FE179" s="527"/>
      <c r="FF179" s="522"/>
      <c r="FG179" s="522"/>
      <c r="FH179" s="522"/>
      <c r="FI179" s="522"/>
      <c r="FJ179" s="296"/>
      <c r="FK179" s="522"/>
      <c r="FL179" s="993"/>
      <c r="FM179" s="994"/>
      <c r="FN179" s="993"/>
      <c r="FO179" s="993"/>
      <c r="FP179" s="1023"/>
      <c r="FQ179" s="572"/>
      <c r="FR179" s="572"/>
    </row>
    <row r="180" spans="9:174" s="292" customFormat="1" x14ac:dyDescent="0.3">
      <c r="I180" s="937"/>
      <c r="J180" s="295"/>
      <c r="K180" s="294"/>
      <c r="L180" s="294"/>
      <c r="M180" s="295"/>
      <c r="S180" s="976"/>
      <c r="T180" s="1011"/>
      <c r="U180" s="290"/>
      <c r="V180" s="290"/>
      <c r="W180" s="290"/>
      <c r="X180" s="294"/>
      <c r="AB180" s="946"/>
      <c r="AE180" s="541"/>
      <c r="AF180" s="296"/>
      <c r="AG180" s="542"/>
      <c r="AH180" s="296"/>
      <c r="AI180" s="610"/>
      <c r="AJ180" s="543"/>
      <c r="AP180" s="981"/>
      <c r="AU180" s="293"/>
      <c r="AX180" s="295"/>
      <c r="BC180" s="295"/>
      <c r="BD180" s="525"/>
      <c r="BE180" s="976"/>
      <c r="BF180" s="293"/>
      <c r="BG180" s="293"/>
      <c r="BH180" s="293"/>
      <c r="BI180" s="293"/>
      <c r="BJ180" s="293"/>
      <c r="BK180" s="293"/>
      <c r="BL180" s="294"/>
      <c r="BM180" s="293"/>
      <c r="BS180" s="294"/>
      <c r="BT180" s="294"/>
      <c r="BU180" s="294"/>
      <c r="BV180" s="295"/>
      <c r="BW180" s="295"/>
      <c r="BX180" s="295"/>
      <c r="BY180" s="293"/>
      <c r="BZ180" s="294"/>
      <c r="CD180" s="295"/>
      <c r="CE180" s="295"/>
      <c r="CF180" s="293"/>
      <c r="CG180" s="293"/>
      <c r="CH180" s="293"/>
      <c r="CI180" s="293"/>
      <c r="CJ180" s="293"/>
      <c r="CL180" s="295"/>
      <c r="CM180" s="294"/>
      <c r="CN180" s="294"/>
      <c r="CO180" s="294"/>
      <c r="CP180" s="294"/>
      <c r="CZ180" s="295"/>
      <c r="DF180" s="293"/>
      <c r="DG180" s="293"/>
      <c r="DH180" s="293"/>
      <c r="DJ180" s="295"/>
      <c r="EC180" s="454"/>
      <c r="ED180" s="454"/>
      <c r="EH180" s="439"/>
      <c r="EI180" s="439"/>
      <c r="EJ180" s="439"/>
      <c r="EK180" s="962"/>
      <c r="EL180" s="987"/>
      <c r="EM180" s="987"/>
      <c r="EN180" s="991"/>
      <c r="EO180" s="297"/>
      <c r="EP180" s="296"/>
      <c r="ER180" s="297"/>
      <c r="ES180" s="522"/>
      <c r="ET180" s="527"/>
      <c r="EU180" s="527"/>
      <c r="EV180" s="527"/>
      <c r="EW180" s="967"/>
      <c r="EX180" s="949"/>
      <c r="EY180" s="522"/>
      <c r="EZ180" s="522"/>
      <c r="FA180" s="522"/>
      <c r="FB180" s="522"/>
      <c r="FC180" s="527"/>
      <c r="FD180" s="527"/>
      <c r="FE180" s="527"/>
      <c r="FF180" s="522"/>
      <c r="FG180" s="522"/>
      <c r="FH180" s="522"/>
      <c r="FI180" s="522"/>
      <c r="FJ180" s="296"/>
      <c r="FK180" s="522"/>
      <c r="FL180" s="993"/>
      <c r="FM180" s="994"/>
      <c r="FN180" s="993"/>
      <c r="FO180" s="993"/>
      <c r="FP180" s="1023"/>
      <c r="FQ180" s="572"/>
      <c r="FR180" s="572"/>
    </row>
    <row r="181" spans="9:174" s="292" customFormat="1" x14ac:dyDescent="0.3">
      <c r="I181" s="937"/>
      <c r="J181" s="295"/>
      <c r="K181" s="294"/>
      <c r="L181" s="294"/>
      <c r="M181" s="295"/>
      <c r="S181" s="976"/>
      <c r="T181" s="1011"/>
      <c r="U181" s="290"/>
      <c r="V181" s="290"/>
      <c r="W181" s="290"/>
      <c r="X181" s="294"/>
      <c r="AB181" s="946"/>
      <c r="AE181" s="541"/>
      <c r="AF181" s="296"/>
      <c r="AG181" s="542"/>
      <c r="AH181" s="296"/>
      <c r="AI181" s="610"/>
      <c r="AJ181" s="543"/>
      <c r="AP181" s="981"/>
      <c r="AU181" s="293"/>
      <c r="AX181" s="295"/>
      <c r="BC181" s="295"/>
      <c r="BD181" s="525"/>
      <c r="BE181" s="976"/>
      <c r="BF181" s="293"/>
      <c r="BG181" s="293"/>
      <c r="BH181" s="293"/>
      <c r="BI181" s="293"/>
      <c r="BJ181" s="293"/>
      <c r="BK181" s="293"/>
      <c r="BL181" s="294"/>
      <c r="BM181" s="293"/>
      <c r="BS181" s="294"/>
      <c r="BT181" s="294"/>
      <c r="BU181" s="294"/>
      <c r="BV181" s="295"/>
      <c r="BW181" s="295"/>
      <c r="BX181" s="295"/>
      <c r="BY181" s="293"/>
      <c r="BZ181" s="294"/>
      <c r="CD181" s="295"/>
      <c r="CE181" s="295"/>
      <c r="CF181" s="293"/>
      <c r="CG181" s="293"/>
      <c r="CH181" s="293"/>
      <c r="CI181" s="293"/>
      <c r="CJ181" s="293"/>
      <c r="CL181" s="295"/>
      <c r="CM181" s="294"/>
      <c r="CN181" s="294"/>
      <c r="CO181" s="294"/>
      <c r="CP181" s="294"/>
      <c r="CZ181" s="295"/>
      <c r="DF181" s="293"/>
      <c r="DG181" s="293"/>
      <c r="DH181" s="293"/>
      <c r="DJ181" s="295"/>
      <c r="EC181" s="454"/>
      <c r="ED181" s="454"/>
      <c r="EH181" s="439"/>
      <c r="EI181" s="439"/>
      <c r="EJ181" s="439"/>
      <c r="EK181" s="962"/>
      <c r="EL181" s="987"/>
      <c r="EM181" s="987"/>
      <c r="EN181" s="991"/>
      <c r="EO181" s="297"/>
      <c r="EP181" s="296"/>
      <c r="ER181" s="297"/>
      <c r="ES181" s="522"/>
      <c r="ET181" s="527"/>
      <c r="EU181" s="527"/>
      <c r="EV181" s="527"/>
      <c r="EW181" s="967"/>
      <c r="EX181" s="949"/>
      <c r="EY181" s="522"/>
      <c r="EZ181" s="522"/>
      <c r="FA181" s="522"/>
      <c r="FB181" s="522"/>
      <c r="FC181" s="527"/>
      <c r="FD181" s="527"/>
      <c r="FE181" s="527"/>
      <c r="FF181" s="522"/>
      <c r="FG181" s="522"/>
      <c r="FH181" s="522"/>
      <c r="FI181" s="522"/>
      <c r="FJ181" s="296"/>
      <c r="FK181" s="522"/>
      <c r="FL181" s="993"/>
      <c r="FM181" s="994"/>
      <c r="FN181" s="993"/>
      <c r="FO181" s="993"/>
      <c r="FP181" s="1023"/>
      <c r="FQ181" s="572"/>
      <c r="FR181" s="572"/>
    </row>
    <row r="182" spans="9:174" s="292" customFormat="1" x14ac:dyDescent="0.3">
      <c r="I182" s="937"/>
      <c r="J182" s="295"/>
      <c r="K182" s="294"/>
      <c r="L182" s="294"/>
      <c r="M182" s="295"/>
      <c r="S182" s="976"/>
      <c r="T182" s="1011"/>
      <c r="U182" s="290"/>
      <c r="V182" s="290"/>
      <c r="W182" s="290"/>
      <c r="X182" s="294"/>
      <c r="AB182" s="946"/>
      <c r="AE182" s="541"/>
      <c r="AF182" s="296"/>
      <c r="AG182" s="542"/>
      <c r="AH182" s="296"/>
      <c r="AI182" s="610"/>
      <c r="AJ182" s="543"/>
      <c r="AP182" s="981"/>
      <c r="AU182" s="293"/>
      <c r="AX182" s="295"/>
      <c r="BC182" s="295"/>
      <c r="BD182" s="525"/>
      <c r="BE182" s="976"/>
      <c r="BF182" s="293"/>
      <c r="BG182" s="293"/>
      <c r="BH182" s="293"/>
      <c r="BI182" s="293"/>
      <c r="BJ182" s="293"/>
      <c r="BK182" s="293"/>
      <c r="BL182" s="294"/>
      <c r="BM182" s="293"/>
      <c r="BS182" s="294"/>
      <c r="BT182" s="294"/>
      <c r="BU182" s="294"/>
      <c r="BV182" s="295"/>
      <c r="BW182" s="295"/>
      <c r="BX182" s="295"/>
      <c r="BY182" s="293"/>
      <c r="BZ182" s="294"/>
      <c r="CD182" s="295"/>
      <c r="CE182" s="295"/>
      <c r="CF182" s="293"/>
      <c r="CG182" s="293"/>
      <c r="CH182" s="293"/>
      <c r="CI182" s="293"/>
      <c r="CJ182" s="293"/>
      <c r="CL182" s="295"/>
      <c r="CM182" s="294"/>
      <c r="CN182" s="294"/>
      <c r="CO182" s="294"/>
      <c r="CP182" s="294"/>
      <c r="CZ182" s="295"/>
      <c r="DF182" s="293"/>
      <c r="DG182" s="293"/>
      <c r="DH182" s="293"/>
      <c r="DJ182" s="295"/>
      <c r="EC182" s="454"/>
      <c r="ED182" s="454"/>
      <c r="EH182" s="439"/>
      <c r="EI182" s="439"/>
      <c r="EJ182" s="439"/>
      <c r="EK182" s="962"/>
      <c r="EL182" s="987"/>
      <c r="EM182" s="987"/>
      <c r="EN182" s="991"/>
      <c r="EO182" s="297"/>
      <c r="EP182" s="296"/>
      <c r="ER182" s="297"/>
      <c r="ES182" s="522"/>
      <c r="ET182" s="527"/>
      <c r="EU182" s="527"/>
      <c r="EV182" s="527"/>
      <c r="EW182" s="967"/>
      <c r="EX182" s="949"/>
      <c r="EY182" s="522"/>
      <c r="EZ182" s="522"/>
      <c r="FA182" s="522"/>
      <c r="FB182" s="522"/>
      <c r="FC182" s="527"/>
      <c r="FD182" s="527"/>
      <c r="FE182" s="527"/>
      <c r="FF182" s="522"/>
      <c r="FG182" s="522"/>
      <c r="FH182" s="522"/>
      <c r="FI182" s="522"/>
      <c r="FJ182" s="296"/>
      <c r="FK182" s="522"/>
      <c r="FL182" s="993"/>
      <c r="FM182" s="994"/>
      <c r="FN182" s="993"/>
      <c r="FO182" s="993"/>
      <c r="FP182" s="1023"/>
      <c r="FQ182" s="572"/>
      <c r="FR182" s="572"/>
    </row>
    <row r="183" spans="9:174" s="292" customFormat="1" x14ac:dyDescent="0.3">
      <c r="I183" s="937"/>
      <c r="J183" s="295"/>
      <c r="K183" s="294"/>
      <c r="L183" s="294"/>
      <c r="M183" s="295"/>
      <c r="S183" s="976"/>
      <c r="T183" s="1011"/>
      <c r="U183" s="290"/>
      <c r="V183" s="290"/>
      <c r="W183" s="290"/>
      <c r="X183" s="294"/>
      <c r="AB183" s="946"/>
      <c r="AE183" s="541"/>
      <c r="AF183" s="296"/>
      <c r="AG183" s="542"/>
      <c r="AH183" s="296"/>
      <c r="AI183" s="610"/>
      <c r="AJ183" s="543"/>
      <c r="AP183" s="981"/>
      <c r="AU183" s="293"/>
      <c r="AX183" s="295"/>
      <c r="BC183" s="295"/>
      <c r="BD183" s="525"/>
      <c r="BE183" s="976"/>
      <c r="BF183" s="293"/>
      <c r="BG183" s="293"/>
      <c r="BH183" s="293"/>
      <c r="BI183" s="293"/>
      <c r="BJ183" s="293"/>
      <c r="BK183" s="293"/>
      <c r="BL183" s="294"/>
      <c r="BM183" s="293"/>
      <c r="BS183" s="294"/>
      <c r="BT183" s="294"/>
      <c r="BU183" s="294"/>
      <c r="BV183" s="295"/>
      <c r="BW183" s="295"/>
      <c r="BX183" s="295"/>
      <c r="BY183" s="293"/>
      <c r="BZ183" s="294"/>
      <c r="CD183" s="295"/>
      <c r="CE183" s="295"/>
      <c r="CF183" s="293"/>
      <c r="CG183" s="293"/>
      <c r="CH183" s="293"/>
      <c r="CI183" s="293"/>
      <c r="CJ183" s="293"/>
      <c r="CL183" s="295"/>
      <c r="CM183" s="294"/>
      <c r="CN183" s="294"/>
      <c r="CO183" s="294"/>
      <c r="CP183" s="294"/>
      <c r="CZ183" s="295"/>
      <c r="DF183" s="293"/>
      <c r="DG183" s="293"/>
      <c r="DH183" s="293"/>
      <c r="DJ183" s="295"/>
      <c r="EC183" s="454"/>
      <c r="ED183" s="454"/>
      <c r="EH183" s="439"/>
      <c r="EI183" s="439"/>
      <c r="EJ183" s="439"/>
      <c r="EK183" s="962"/>
      <c r="EL183" s="987"/>
      <c r="EM183" s="987"/>
      <c r="EN183" s="991"/>
      <c r="EO183" s="297"/>
      <c r="EP183" s="296"/>
      <c r="ER183" s="297"/>
      <c r="ES183" s="522"/>
      <c r="ET183" s="527"/>
      <c r="EU183" s="527"/>
      <c r="EV183" s="527"/>
      <c r="EW183" s="967"/>
      <c r="EX183" s="949"/>
      <c r="EY183" s="522"/>
      <c r="EZ183" s="522"/>
      <c r="FA183" s="522"/>
      <c r="FB183" s="522"/>
      <c r="FC183" s="527"/>
      <c r="FD183" s="527"/>
      <c r="FE183" s="527"/>
      <c r="FF183" s="522"/>
      <c r="FG183" s="522"/>
      <c r="FH183" s="522"/>
      <c r="FI183" s="522"/>
      <c r="FJ183" s="296"/>
      <c r="FK183" s="522"/>
      <c r="FL183" s="993"/>
      <c r="FM183" s="994"/>
      <c r="FN183" s="993"/>
      <c r="FO183" s="993"/>
      <c r="FP183" s="1023"/>
      <c r="FQ183" s="572"/>
      <c r="FR183" s="572"/>
    </row>
    <row r="184" spans="9:174" s="292" customFormat="1" x14ac:dyDescent="0.3">
      <c r="I184" s="937"/>
      <c r="J184" s="295"/>
      <c r="K184" s="294"/>
      <c r="L184" s="294"/>
      <c r="M184" s="295"/>
      <c r="S184" s="976"/>
      <c r="T184" s="1011"/>
      <c r="U184" s="290"/>
      <c r="V184" s="290"/>
      <c r="W184" s="290"/>
      <c r="X184" s="294"/>
      <c r="AB184" s="946"/>
      <c r="AE184" s="541"/>
      <c r="AF184" s="296"/>
      <c r="AG184" s="542"/>
      <c r="AH184" s="296"/>
      <c r="AI184" s="610"/>
      <c r="AJ184" s="543"/>
      <c r="AP184" s="981"/>
      <c r="AU184" s="293"/>
      <c r="AX184" s="295"/>
      <c r="BC184" s="295"/>
      <c r="BD184" s="525"/>
      <c r="BE184" s="976"/>
      <c r="BF184" s="293"/>
      <c r="BG184" s="293"/>
      <c r="BH184" s="293"/>
      <c r="BI184" s="293"/>
      <c r="BJ184" s="293"/>
      <c r="BK184" s="293"/>
      <c r="BL184" s="294"/>
      <c r="BM184" s="293"/>
      <c r="BS184" s="294"/>
      <c r="BT184" s="294"/>
      <c r="BU184" s="294"/>
      <c r="BV184" s="295"/>
      <c r="BW184" s="295"/>
      <c r="BX184" s="295"/>
      <c r="BY184" s="293"/>
      <c r="BZ184" s="294"/>
      <c r="CD184" s="295"/>
      <c r="CE184" s="295"/>
      <c r="CF184" s="293"/>
      <c r="CG184" s="293"/>
      <c r="CH184" s="293"/>
      <c r="CI184" s="293"/>
      <c r="CJ184" s="293"/>
      <c r="CL184" s="295"/>
      <c r="CM184" s="294"/>
      <c r="CN184" s="294"/>
      <c r="CO184" s="294"/>
      <c r="CP184" s="294"/>
      <c r="CZ184" s="295"/>
      <c r="DF184" s="293"/>
      <c r="DG184" s="293"/>
      <c r="DH184" s="293"/>
      <c r="DJ184" s="295"/>
      <c r="EC184" s="454"/>
      <c r="ED184" s="454"/>
      <c r="EH184" s="439"/>
      <c r="EI184" s="439"/>
      <c r="EJ184" s="439"/>
      <c r="EK184" s="962"/>
      <c r="EL184" s="987"/>
      <c r="EM184" s="987"/>
      <c r="EN184" s="991"/>
      <c r="EO184" s="297"/>
      <c r="EP184" s="296"/>
      <c r="ER184" s="297"/>
      <c r="ES184" s="522"/>
      <c r="ET184" s="527"/>
      <c r="EU184" s="527"/>
      <c r="EV184" s="527"/>
      <c r="EW184" s="967"/>
      <c r="EX184" s="949"/>
      <c r="EY184" s="522"/>
      <c r="EZ184" s="522"/>
      <c r="FA184" s="522"/>
      <c r="FB184" s="522"/>
      <c r="FC184" s="527"/>
      <c r="FD184" s="527"/>
      <c r="FE184" s="527"/>
      <c r="FF184" s="522"/>
      <c r="FG184" s="522"/>
      <c r="FH184" s="522"/>
      <c r="FI184" s="522"/>
      <c r="FJ184" s="296"/>
      <c r="FK184" s="522"/>
      <c r="FL184" s="993"/>
      <c r="FM184" s="994"/>
      <c r="FN184" s="993"/>
      <c r="FO184" s="993"/>
      <c r="FP184" s="1023"/>
      <c r="FQ184" s="572"/>
      <c r="FR184" s="572"/>
    </row>
    <row r="185" spans="9:174" s="292" customFormat="1" x14ac:dyDescent="0.3">
      <c r="I185" s="937"/>
      <c r="J185" s="295"/>
      <c r="K185" s="294"/>
      <c r="L185" s="294"/>
      <c r="M185" s="295"/>
      <c r="S185" s="976"/>
      <c r="T185" s="1011"/>
      <c r="U185" s="290"/>
      <c r="V185" s="290"/>
      <c r="W185" s="290"/>
      <c r="X185" s="294"/>
      <c r="AB185" s="946"/>
      <c r="AE185" s="541"/>
      <c r="AF185" s="296"/>
      <c r="AG185" s="542"/>
      <c r="AH185" s="296"/>
      <c r="AI185" s="610"/>
      <c r="AJ185" s="543"/>
      <c r="AP185" s="981"/>
      <c r="AU185" s="293"/>
      <c r="AX185" s="295"/>
      <c r="BC185" s="295"/>
      <c r="BD185" s="525"/>
      <c r="BE185" s="976"/>
      <c r="BF185" s="293"/>
      <c r="BG185" s="293"/>
      <c r="BH185" s="293"/>
      <c r="BI185" s="293"/>
      <c r="BJ185" s="293"/>
      <c r="BK185" s="293"/>
      <c r="BL185" s="294"/>
      <c r="BM185" s="293"/>
      <c r="BS185" s="294"/>
      <c r="BT185" s="294"/>
      <c r="BU185" s="294"/>
      <c r="BV185" s="295"/>
      <c r="BW185" s="295"/>
      <c r="BX185" s="295"/>
      <c r="BY185" s="293"/>
      <c r="BZ185" s="294"/>
      <c r="CD185" s="295"/>
      <c r="CE185" s="295"/>
      <c r="CF185" s="293"/>
      <c r="CG185" s="293"/>
      <c r="CH185" s="293"/>
      <c r="CI185" s="293"/>
      <c r="CJ185" s="293"/>
      <c r="CL185" s="295"/>
      <c r="CM185" s="294"/>
      <c r="CN185" s="294"/>
      <c r="CO185" s="294"/>
      <c r="CP185" s="294"/>
      <c r="CZ185" s="295"/>
      <c r="DF185" s="293"/>
      <c r="DG185" s="293"/>
      <c r="DH185" s="293"/>
      <c r="DJ185" s="295"/>
      <c r="EC185" s="454"/>
      <c r="ED185" s="454"/>
      <c r="EH185" s="439"/>
      <c r="EI185" s="439"/>
      <c r="EJ185" s="439"/>
      <c r="EK185" s="962"/>
      <c r="EL185" s="987"/>
      <c r="EM185" s="987"/>
      <c r="EN185" s="991"/>
      <c r="EO185" s="297"/>
      <c r="EP185" s="296"/>
      <c r="ER185" s="297"/>
      <c r="ES185" s="522"/>
      <c r="ET185" s="527"/>
      <c r="EU185" s="527"/>
      <c r="EV185" s="527"/>
      <c r="EW185" s="967"/>
      <c r="EX185" s="949"/>
      <c r="EY185" s="522"/>
      <c r="EZ185" s="522"/>
      <c r="FA185" s="522"/>
      <c r="FB185" s="522"/>
      <c r="FC185" s="527"/>
      <c r="FD185" s="527"/>
      <c r="FE185" s="527"/>
      <c r="FF185" s="522"/>
      <c r="FG185" s="522"/>
      <c r="FH185" s="522"/>
      <c r="FI185" s="522"/>
      <c r="FJ185" s="296"/>
      <c r="FK185" s="522"/>
      <c r="FL185" s="993"/>
      <c r="FM185" s="994"/>
      <c r="FN185" s="993"/>
      <c r="FO185" s="993"/>
      <c r="FP185" s="1023"/>
      <c r="FQ185" s="572"/>
      <c r="FR185" s="572"/>
    </row>
    <row r="186" spans="9:174" s="292" customFormat="1" x14ac:dyDescent="0.3">
      <c r="I186" s="937"/>
      <c r="J186" s="295"/>
      <c r="K186" s="294"/>
      <c r="L186" s="294"/>
      <c r="M186" s="295"/>
      <c r="S186" s="976"/>
      <c r="T186" s="1011"/>
      <c r="U186" s="290"/>
      <c r="V186" s="290"/>
      <c r="W186" s="290"/>
      <c r="X186" s="294"/>
      <c r="AB186" s="946"/>
      <c r="AE186" s="541"/>
      <c r="AF186" s="296"/>
      <c r="AG186" s="542"/>
      <c r="AH186" s="296"/>
      <c r="AI186" s="610"/>
      <c r="AJ186" s="543"/>
      <c r="AP186" s="981"/>
      <c r="AU186" s="293"/>
      <c r="AX186" s="295"/>
      <c r="BC186" s="295"/>
      <c r="BD186" s="525"/>
      <c r="BE186" s="976"/>
      <c r="BF186" s="293"/>
      <c r="BG186" s="293"/>
      <c r="BH186" s="293"/>
      <c r="BI186" s="293"/>
      <c r="BJ186" s="293"/>
      <c r="BK186" s="293"/>
      <c r="BL186" s="294"/>
      <c r="BM186" s="293"/>
      <c r="BS186" s="294"/>
      <c r="BT186" s="294"/>
      <c r="BU186" s="294"/>
      <c r="BV186" s="295"/>
      <c r="BW186" s="295"/>
      <c r="BX186" s="295"/>
      <c r="BY186" s="293"/>
      <c r="BZ186" s="294"/>
      <c r="CD186" s="295"/>
      <c r="CE186" s="295"/>
      <c r="CF186" s="293"/>
      <c r="CG186" s="293"/>
      <c r="CH186" s="293"/>
      <c r="CI186" s="293"/>
      <c r="CJ186" s="293"/>
      <c r="CL186" s="295"/>
      <c r="CM186" s="294"/>
      <c r="CN186" s="294"/>
      <c r="CO186" s="294"/>
      <c r="CP186" s="294"/>
      <c r="CZ186" s="295"/>
      <c r="DF186" s="293"/>
      <c r="DG186" s="293"/>
      <c r="DH186" s="293"/>
      <c r="DJ186" s="295"/>
      <c r="EC186" s="454"/>
      <c r="ED186" s="454"/>
      <c r="EH186" s="439"/>
      <c r="EI186" s="439"/>
      <c r="EJ186" s="439"/>
      <c r="EK186" s="962"/>
      <c r="EL186" s="987"/>
      <c r="EM186" s="987"/>
      <c r="EN186" s="991"/>
      <c r="EO186" s="297"/>
      <c r="EP186" s="296"/>
      <c r="ER186" s="297"/>
      <c r="ES186" s="522"/>
      <c r="ET186" s="527"/>
      <c r="EU186" s="527"/>
      <c r="EV186" s="527"/>
      <c r="EW186" s="967"/>
      <c r="EX186" s="949"/>
      <c r="EY186" s="522"/>
      <c r="EZ186" s="522"/>
      <c r="FA186" s="522"/>
      <c r="FB186" s="522"/>
      <c r="FC186" s="527"/>
      <c r="FD186" s="527"/>
      <c r="FE186" s="527"/>
      <c r="FF186" s="522"/>
      <c r="FG186" s="522"/>
      <c r="FH186" s="522"/>
      <c r="FI186" s="522"/>
      <c r="FJ186" s="296"/>
      <c r="FK186" s="522"/>
      <c r="FL186" s="993"/>
      <c r="FM186" s="994"/>
      <c r="FN186" s="993"/>
      <c r="FO186" s="993"/>
      <c r="FP186" s="1023"/>
      <c r="FQ186" s="572"/>
      <c r="FR186" s="572"/>
    </row>
    <row r="187" spans="9:174" s="292" customFormat="1" x14ac:dyDescent="0.3">
      <c r="I187" s="937"/>
      <c r="J187" s="295"/>
      <c r="K187" s="294"/>
      <c r="L187" s="294"/>
      <c r="M187" s="295"/>
      <c r="S187" s="976"/>
      <c r="T187" s="1011"/>
      <c r="U187" s="290"/>
      <c r="V187" s="290"/>
      <c r="W187" s="290"/>
      <c r="X187" s="294"/>
      <c r="AB187" s="946"/>
      <c r="AE187" s="541"/>
      <c r="AF187" s="296"/>
      <c r="AG187" s="542"/>
      <c r="AH187" s="296"/>
      <c r="AI187" s="610"/>
      <c r="AJ187" s="543"/>
      <c r="AP187" s="981"/>
      <c r="AU187" s="293"/>
      <c r="AX187" s="295"/>
      <c r="BC187" s="295"/>
      <c r="BD187" s="525"/>
      <c r="BE187" s="976"/>
      <c r="BF187" s="293"/>
      <c r="BG187" s="293"/>
      <c r="BH187" s="293"/>
      <c r="BI187" s="293"/>
      <c r="BJ187" s="293"/>
      <c r="BK187" s="293"/>
      <c r="BL187" s="294"/>
      <c r="BM187" s="293"/>
      <c r="BS187" s="294"/>
      <c r="BT187" s="294"/>
      <c r="BU187" s="294"/>
      <c r="BV187" s="295"/>
      <c r="BW187" s="295"/>
      <c r="BX187" s="295"/>
      <c r="BY187" s="293"/>
      <c r="BZ187" s="294"/>
      <c r="CD187" s="295"/>
      <c r="CE187" s="295"/>
      <c r="CF187" s="293"/>
      <c r="CG187" s="293"/>
      <c r="CH187" s="293"/>
      <c r="CI187" s="293"/>
      <c r="CJ187" s="293"/>
      <c r="CL187" s="295"/>
      <c r="CM187" s="294"/>
      <c r="CN187" s="294"/>
      <c r="CO187" s="294"/>
      <c r="CP187" s="294"/>
      <c r="CZ187" s="295"/>
      <c r="DF187" s="293"/>
      <c r="DG187" s="293"/>
      <c r="DH187" s="293"/>
      <c r="DJ187" s="295"/>
      <c r="EC187" s="454"/>
      <c r="ED187" s="454"/>
      <c r="EH187" s="439"/>
      <c r="EI187" s="439"/>
      <c r="EJ187" s="439"/>
      <c r="EK187" s="962"/>
      <c r="EL187" s="987"/>
      <c r="EM187" s="987"/>
      <c r="EN187" s="991"/>
      <c r="EO187" s="297"/>
      <c r="EP187" s="296"/>
      <c r="ER187" s="297"/>
      <c r="ES187" s="522"/>
      <c r="ET187" s="527"/>
      <c r="EU187" s="527"/>
      <c r="EV187" s="527"/>
      <c r="EW187" s="967"/>
      <c r="EX187" s="949"/>
      <c r="EY187" s="522"/>
      <c r="EZ187" s="522"/>
      <c r="FA187" s="522"/>
      <c r="FB187" s="522"/>
      <c r="FC187" s="527"/>
      <c r="FD187" s="527"/>
      <c r="FE187" s="527"/>
      <c r="FF187" s="522"/>
      <c r="FG187" s="522"/>
      <c r="FH187" s="522"/>
      <c r="FI187" s="522"/>
      <c r="FJ187" s="296"/>
      <c r="FK187" s="522"/>
      <c r="FL187" s="993"/>
      <c r="FM187" s="994"/>
      <c r="FN187" s="993"/>
      <c r="FO187" s="993"/>
      <c r="FP187" s="1023"/>
      <c r="FQ187" s="572"/>
      <c r="FR187" s="572"/>
    </row>
    <row r="188" spans="9:174" s="292" customFormat="1" x14ac:dyDescent="0.3">
      <c r="I188" s="937"/>
      <c r="J188" s="295"/>
      <c r="K188" s="294"/>
      <c r="L188" s="294"/>
      <c r="M188" s="295"/>
      <c r="S188" s="976"/>
      <c r="T188" s="1011"/>
      <c r="U188" s="290"/>
      <c r="V188" s="290"/>
      <c r="W188" s="290"/>
      <c r="X188" s="294"/>
      <c r="AB188" s="946"/>
      <c r="AE188" s="541"/>
      <c r="AF188" s="296"/>
      <c r="AG188" s="542"/>
      <c r="AH188" s="296"/>
      <c r="AI188" s="610"/>
      <c r="AJ188" s="543"/>
      <c r="AP188" s="981"/>
      <c r="AU188" s="293"/>
      <c r="AX188" s="295"/>
      <c r="BC188" s="295"/>
      <c r="BD188" s="525"/>
      <c r="BE188" s="976"/>
      <c r="BF188" s="293"/>
      <c r="BG188" s="293"/>
      <c r="BH188" s="293"/>
      <c r="BI188" s="293"/>
      <c r="BJ188" s="293"/>
      <c r="BK188" s="293"/>
      <c r="BL188" s="294"/>
      <c r="BM188" s="293"/>
      <c r="BS188" s="294"/>
      <c r="BT188" s="294"/>
      <c r="BU188" s="294"/>
      <c r="BV188" s="295"/>
      <c r="BW188" s="295"/>
      <c r="BX188" s="295"/>
      <c r="BY188" s="293"/>
      <c r="BZ188" s="294"/>
      <c r="CD188" s="295"/>
      <c r="CE188" s="295"/>
      <c r="CF188" s="293"/>
      <c r="CG188" s="293"/>
      <c r="CH188" s="293"/>
      <c r="CI188" s="293"/>
      <c r="CJ188" s="293"/>
      <c r="CL188" s="295"/>
      <c r="CM188" s="294"/>
      <c r="CN188" s="294"/>
      <c r="CO188" s="294"/>
      <c r="CP188" s="294"/>
      <c r="CZ188" s="295"/>
      <c r="DF188" s="293"/>
      <c r="DG188" s="293"/>
      <c r="DH188" s="293"/>
      <c r="DJ188" s="295"/>
      <c r="EC188" s="454"/>
      <c r="ED188" s="454"/>
      <c r="EH188" s="439"/>
      <c r="EI188" s="439"/>
      <c r="EJ188" s="439"/>
      <c r="EK188" s="962"/>
      <c r="EL188" s="987"/>
      <c r="EM188" s="987"/>
      <c r="EN188" s="991"/>
      <c r="EO188" s="297"/>
      <c r="EP188" s="296"/>
      <c r="ER188" s="297"/>
      <c r="ES188" s="522"/>
      <c r="ET188" s="527"/>
      <c r="EU188" s="527"/>
      <c r="EV188" s="527"/>
      <c r="EW188" s="967"/>
      <c r="EX188" s="949"/>
      <c r="EY188" s="522"/>
      <c r="EZ188" s="522"/>
      <c r="FA188" s="522"/>
      <c r="FB188" s="522"/>
      <c r="FC188" s="527"/>
      <c r="FD188" s="527"/>
      <c r="FE188" s="527"/>
      <c r="FF188" s="522"/>
      <c r="FG188" s="522"/>
      <c r="FH188" s="522"/>
      <c r="FI188" s="522"/>
      <c r="FJ188" s="296"/>
      <c r="FK188" s="522"/>
      <c r="FL188" s="993"/>
      <c r="FM188" s="994"/>
      <c r="FN188" s="993"/>
      <c r="FO188" s="993"/>
      <c r="FP188" s="1023"/>
      <c r="FQ188" s="572"/>
      <c r="FR188" s="572"/>
    </row>
    <row r="189" spans="9:174" s="292" customFormat="1" x14ac:dyDescent="0.3">
      <c r="I189" s="937"/>
      <c r="J189" s="295"/>
      <c r="K189" s="294"/>
      <c r="L189" s="294"/>
      <c r="M189" s="295"/>
      <c r="S189" s="976"/>
      <c r="T189" s="1011"/>
      <c r="U189" s="290"/>
      <c r="V189" s="290"/>
      <c r="W189" s="290"/>
      <c r="X189" s="294"/>
      <c r="AB189" s="946"/>
      <c r="AE189" s="541"/>
      <c r="AF189" s="296"/>
      <c r="AG189" s="542"/>
      <c r="AH189" s="296"/>
      <c r="AI189" s="610"/>
      <c r="AJ189" s="543"/>
      <c r="AP189" s="981"/>
      <c r="AU189" s="293"/>
      <c r="AX189" s="295"/>
      <c r="BC189" s="295"/>
      <c r="BD189" s="525"/>
      <c r="BE189" s="976"/>
      <c r="BF189" s="293"/>
      <c r="BG189" s="293"/>
      <c r="BH189" s="293"/>
      <c r="BI189" s="293"/>
      <c r="BJ189" s="293"/>
      <c r="BK189" s="293"/>
      <c r="BL189" s="294"/>
      <c r="BM189" s="293"/>
      <c r="BS189" s="294"/>
      <c r="BT189" s="294"/>
      <c r="BU189" s="294"/>
      <c r="BV189" s="295"/>
      <c r="BW189" s="295"/>
      <c r="BX189" s="295"/>
      <c r="BY189" s="293"/>
      <c r="BZ189" s="294"/>
      <c r="CD189" s="295"/>
      <c r="CE189" s="295"/>
      <c r="CF189" s="293"/>
      <c r="CG189" s="293"/>
      <c r="CH189" s="293"/>
      <c r="CI189" s="293"/>
      <c r="CJ189" s="293"/>
      <c r="CL189" s="295"/>
      <c r="CM189" s="294"/>
      <c r="CN189" s="294"/>
      <c r="CO189" s="294"/>
      <c r="CP189" s="294"/>
      <c r="CZ189" s="295"/>
      <c r="DF189" s="293"/>
      <c r="DG189" s="293"/>
      <c r="DH189" s="293"/>
      <c r="DJ189" s="295"/>
      <c r="EC189" s="454"/>
      <c r="ED189" s="454"/>
      <c r="EH189" s="439"/>
      <c r="EI189" s="439"/>
      <c r="EJ189" s="439"/>
      <c r="EK189" s="962"/>
      <c r="EL189" s="987"/>
      <c r="EM189" s="987"/>
      <c r="EN189" s="991"/>
      <c r="EO189" s="297"/>
      <c r="EP189" s="296"/>
      <c r="ER189" s="297"/>
      <c r="ES189" s="522"/>
      <c r="ET189" s="527"/>
      <c r="EU189" s="527"/>
      <c r="EV189" s="527"/>
      <c r="EW189" s="967"/>
      <c r="EX189" s="949"/>
      <c r="EY189" s="522"/>
      <c r="EZ189" s="522"/>
      <c r="FA189" s="522"/>
      <c r="FB189" s="522"/>
      <c r="FC189" s="527"/>
      <c r="FD189" s="527"/>
      <c r="FE189" s="527"/>
      <c r="FF189" s="522"/>
      <c r="FG189" s="522"/>
      <c r="FH189" s="522"/>
      <c r="FI189" s="522"/>
      <c r="FJ189" s="296"/>
      <c r="FK189" s="522"/>
      <c r="FL189" s="993"/>
      <c r="FM189" s="994"/>
      <c r="FN189" s="993"/>
      <c r="FO189" s="993"/>
      <c r="FP189" s="1023"/>
      <c r="FQ189" s="572"/>
      <c r="FR189" s="572"/>
    </row>
    <row r="190" spans="9:174" s="292" customFormat="1" x14ac:dyDescent="0.3">
      <c r="I190" s="937"/>
      <c r="J190" s="295"/>
      <c r="K190" s="294"/>
      <c r="L190" s="294"/>
      <c r="M190" s="295"/>
      <c r="S190" s="976"/>
      <c r="T190" s="1011"/>
      <c r="U190" s="290"/>
      <c r="V190" s="290"/>
      <c r="W190" s="290"/>
      <c r="X190" s="294"/>
      <c r="AB190" s="946"/>
      <c r="AE190" s="541"/>
      <c r="AF190" s="296"/>
      <c r="AG190" s="542"/>
      <c r="AH190" s="296"/>
      <c r="AI190" s="610"/>
      <c r="AJ190" s="543"/>
      <c r="AP190" s="981"/>
      <c r="AU190" s="293"/>
      <c r="AX190" s="295"/>
      <c r="BC190" s="295"/>
      <c r="BD190" s="525"/>
      <c r="BE190" s="976"/>
      <c r="BF190" s="293"/>
      <c r="BG190" s="293"/>
      <c r="BH190" s="293"/>
      <c r="BI190" s="293"/>
      <c r="BJ190" s="293"/>
      <c r="BK190" s="293"/>
      <c r="BL190" s="294"/>
      <c r="BM190" s="293"/>
      <c r="BS190" s="294"/>
      <c r="BT190" s="294"/>
      <c r="BU190" s="294"/>
      <c r="BV190" s="295"/>
      <c r="BW190" s="295"/>
      <c r="BX190" s="295"/>
      <c r="BY190" s="293"/>
      <c r="BZ190" s="294"/>
      <c r="CD190" s="295"/>
      <c r="CE190" s="295"/>
      <c r="CF190" s="293"/>
      <c r="CG190" s="293"/>
      <c r="CH190" s="293"/>
      <c r="CI190" s="293"/>
      <c r="CJ190" s="293"/>
      <c r="CL190" s="295"/>
      <c r="CM190" s="294"/>
      <c r="CN190" s="294"/>
      <c r="CO190" s="294"/>
      <c r="CP190" s="294"/>
      <c r="CZ190" s="295"/>
      <c r="DF190" s="293"/>
      <c r="DG190" s="293"/>
      <c r="DH190" s="293"/>
      <c r="DJ190" s="295"/>
      <c r="EC190" s="454"/>
      <c r="ED190" s="454"/>
      <c r="EH190" s="439"/>
      <c r="EI190" s="439"/>
      <c r="EJ190" s="439"/>
      <c r="EK190" s="962"/>
      <c r="EL190" s="987"/>
      <c r="EM190" s="987"/>
      <c r="EN190" s="991"/>
      <c r="EO190" s="297"/>
      <c r="EP190" s="296"/>
      <c r="ER190" s="297"/>
      <c r="ES190" s="522"/>
      <c r="ET190" s="527"/>
      <c r="EU190" s="527"/>
      <c r="EV190" s="527"/>
      <c r="EW190" s="967"/>
      <c r="EX190" s="949"/>
      <c r="EY190" s="522"/>
      <c r="EZ190" s="522"/>
      <c r="FA190" s="522"/>
      <c r="FB190" s="522"/>
      <c r="FC190" s="527"/>
      <c r="FD190" s="527"/>
      <c r="FE190" s="527"/>
      <c r="FF190" s="522"/>
      <c r="FG190" s="522"/>
      <c r="FH190" s="522"/>
      <c r="FI190" s="522"/>
      <c r="FJ190" s="296"/>
      <c r="FK190" s="522"/>
      <c r="FL190" s="993"/>
      <c r="FM190" s="994"/>
      <c r="FN190" s="993"/>
      <c r="FO190" s="993"/>
      <c r="FP190" s="1023"/>
      <c r="FQ190" s="572"/>
      <c r="FR190" s="572"/>
    </row>
    <row r="191" spans="9:174" s="292" customFormat="1" x14ac:dyDescent="0.3">
      <c r="I191" s="937"/>
      <c r="J191" s="295"/>
      <c r="K191" s="294"/>
      <c r="L191" s="294"/>
      <c r="M191" s="295"/>
      <c r="S191" s="976"/>
      <c r="T191" s="1011"/>
      <c r="U191" s="290"/>
      <c r="V191" s="290"/>
      <c r="W191" s="290"/>
      <c r="X191" s="294"/>
      <c r="AB191" s="946"/>
      <c r="AE191" s="541"/>
      <c r="AF191" s="296"/>
      <c r="AG191" s="542"/>
      <c r="AH191" s="296"/>
      <c r="AI191" s="610"/>
      <c r="AJ191" s="543"/>
      <c r="AP191" s="981"/>
      <c r="AU191" s="293"/>
      <c r="AX191" s="295"/>
      <c r="BC191" s="295"/>
      <c r="BD191" s="525"/>
      <c r="BE191" s="976"/>
      <c r="BF191" s="293"/>
      <c r="BG191" s="293"/>
      <c r="BH191" s="293"/>
      <c r="BI191" s="293"/>
      <c r="BJ191" s="293"/>
      <c r="BK191" s="293"/>
      <c r="BL191" s="294"/>
      <c r="BM191" s="293"/>
      <c r="BS191" s="294"/>
      <c r="BT191" s="294"/>
      <c r="BU191" s="294"/>
      <c r="BV191" s="295"/>
      <c r="BW191" s="295"/>
      <c r="BX191" s="295"/>
      <c r="BY191" s="293"/>
      <c r="BZ191" s="294"/>
      <c r="CD191" s="295"/>
      <c r="CE191" s="295"/>
      <c r="CF191" s="293"/>
      <c r="CG191" s="293"/>
      <c r="CH191" s="293"/>
      <c r="CI191" s="293"/>
      <c r="CJ191" s="293"/>
      <c r="CL191" s="295"/>
      <c r="CM191" s="294"/>
      <c r="CN191" s="294"/>
      <c r="CO191" s="294"/>
      <c r="CP191" s="294"/>
      <c r="CZ191" s="295"/>
      <c r="DF191" s="293"/>
      <c r="DG191" s="293"/>
      <c r="DH191" s="293"/>
      <c r="DJ191" s="295"/>
      <c r="EC191" s="454"/>
      <c r="ED191" s="454"/>
      <c r="EH191" s="439"/>
      <c r="EI191" s="439"/>
      <c r="EJ191" s="439"/>
      <c r="EK191" s="962"/>
      <c r="EL191" s="987"/>
      <c r="EM191" s="987"/>
      <c r="EN191" s="991"/>
      <c r="EO191" s="297"/>
      <c r="EP191" s="296"/>
      <c r="ER191" s="297"/>
      <c r="ES191" s="522"/>
      <c r="ET191" s="527"/>
      <c r="EU191" s="527"/>
      <c r="EV191" s="527"/>
      <c r="EW191" s="967"/>
      <c r="EX191" s="949"/>
      <c r="EY191" s="522"/>
      <c r="EZ191" s="522"/>
      <c r="FA191" s="522"/>
      <c r="FB191" s="522"/>
      <c r="FC191" s="527"/>
      <c r="FD191" s="527"/>
      <c r="FE191" s="527"/>
      <c r="FF191" s="522"/>
      <c r="FG191" s="522"/>
      <c r="FH191" s="522"/>
      <c r="FI191" s="522"/>
      <c r="FJ191" s="296"/>
      <c r="FK191" s="522"/>
      <c r="FL191" s="993"/>
      <c r="FM191" s="994"/>
      <c r="FN191" s="993"/>
      <c r="FO191" s="993"/>
      <c r="FP191" s="1023"/>
      <c r="FQ191" s="572"/>
      <c r="FR191" s="572"/>
    </row>
    <row r="192" spans="9:174" s="292" customFormat="1" x14ac:dyDescent="0.3">
      <c r="I192" s="937"/>
      <c r="J192" s="295"/>
      <c r="K192" s="294"/>
      <c r="L192" s="294"/>
      <c r="M192" s="295"/>
      <c r="S192" s="976"/>
      <c r="T192" s="1011"/>
      <c r="U192" s="290"/>
      <c r="V192" s="290"/>
      <c r="W192" s="290"/>
      <c r="X192" s="294"/>
      <c r="AB192" s="946"/>
      <c r="AE192" s="541"/>
      <c r="AF192" s="296"/>
      <c r="AG192" s="542"/>
      <c r="AH192" s="296"/>
      <c r="AI192" s="610"/>
      <c r="AJ192" s="543"/>
      <c r="AP192" s="981"/>
      <c r="AU192" s="293"/>
      <c r="AX192" s="295"/>
      <c r="BC192" s="295"/>
      <c r="BD192" s="525"/>
      <c r="BE192" s="976"/>
      <c r="BF192" s="293"/>
      <c r="BG192" s="293"/>
      <c r="BH192" s="293"/>
      <c r="BI192" s="293"/>
      <c r="BJ192" s="293"/>
      <c r="BK192" s="293"/>
      <c r="BL192" s="294"/>
      <c r="BM192" s="293"/>
      <c r="BS192" s="294"/>
      <c r="BT192" s="294"/>
      <c r="BU192" s="294"/>
      <c r="BV192" s="295"/>
      <c r="BW192" s="295"/>
      <c r="BX192" s="295"/>
      <c r="BY192" s="293"/>
      <c r="BZ192" s="294"/>
      <c r="CD192" s="295"/>
      <c r="CE192" s="295"/>
      <c r="CF192" s="293"/>
      <c r="CG192" s="293"/>
      <c r="CH192" s="293"/>
      <c r="CI192" s="293"/>
      <c r="CJ192" s="293"/>
      <c r="CL192" s="295"/>
      <c r="CM192" s="294"/>
      <c r="CN192" s="294"/>
      <c r="CO192" s="294"/>
      <c r="CP192" s="294"/>
      <c r="CZ192" s="295"/>
      <c r="DF192" s="293"/>
      <c r="DG192" s="293"/>
      <c r="DH192" s="293"/>
      <c r="DJ192" s="295"/>
      <c r="EC192" s="454"/>
      <c r="ED192" s="454"/>
      <c r="EH192" s="439"/>
      <c r="EI192" s="439"/>
      <c r="EJ192" s="439"/>
      <c r="EK192" s="962"/>
      <c r="EL192" s="987"/>
      <c r="EM192" s="987"/>
      <c r="EN192" s="991"/>
      <c r="EO192" s="297"/>
      <c r="EP192" s="296"/>
      <c r="ER192" s="297"/>
      <c r="ES192" s="522"/>
      <c r="ET192" s="527"/>
      <c r="EU192" s="527"/>
      <c r="EV192" s="527"/>
      <c r="EW192" s="967"/>
      <c r="EX192" s="949"/>
      <c r="EY192" s="522"/>
      <c r="EZ192" s="522"/>
      <c r="FA192" s="522"/>
      <c r="FB192" s="522"/>
      <c r="FC192" s="527"/>
      <c r="FD192" s="527"/>
      <c r="FE192" s="527"/>
      <c r="FF192" s="522"/>
      <c r="FG192" s="522"/>
      <c r="FH192" s="522"/>
      <c r="FI192" s="522"/>
      <c r="FJ192" s="296"/>
      <c r="FK192" s="522"/>
      <c r="FL192" s="993"/>
      <c r="FM192" s="994"/>
      <c r="FN192" s="993"/>
      <c r="FO192" s="993"/>
      <c r="FP192" s="1023"/>
      <c r="FQ192" s="572"/>
      <c r="FR192" s="572"/>
    </row>
    <row r="193" spans="9:174" s="292" customFormat="1" x14ac:dyDescent="0.3">
      <c r="I193" s="937"/>
      <c r="J193" s="295"/>
      <c r="K193" s="294"/>
      <c r="L193" s="294"/>
      <c r="M193" s="295"/>
      <c r="S193" s="976"/>
      <c r="T193" s="1011"/>
      <c r="U193" s="290"/>
      <c r="V193" s="290"/>
      <c r="W193" s="290"/>
      <c r="X193" s="294"/>
      <c r="AB193" s="946"/>
      <c r="AE193" s="541"/>
      <c r="AF193" s="296"/>
      <c r="AG193" s="542"/>
      <c r="AH193" s="296"/>
      <c r="AI193" s="610"/>
      <c r="AJ193" s="543"/>
      <c r="AP193" s="981"/>
      <c r="AU193" s="293"/>
      <c r="AX193" s="295"/>
      <c r="BC193" s="295"/>
      <c r="BD193" s="525"/>
      <c r="BE193" s="976"/>
      <c r="BF193" s="293"/>
      <c r="BG193" s="293"/>
      <c r="BH193" s="293"/>
      <c r="BI193" s="293"/>
      <c r="BJ193" s="293"/>
      <c r="BK193" s="293"/>
      <c r="BL193" s="294"/>
      <c r="BM193" s="293"/>
      <c r="BS193" s="294"/>
      <c r="BT193" s="294"/>
      <c r="BU193" s="294"/>
      <c r="BV193" s="295"/>
      <c r="BW193" s="295"/>
      <c r="BX193" s="295"/>
      <c r="BY193" s="293"/>
      <c r="BZ193" s="294"/>
      <c r="CD193" s="295"/>
      <c r="CE193" s="295"/>
      <c r="CF193" s="293"/>
      <c r="CG193" s="293"/>
      <c r="CH193" s="293"/>
      <c r="CI193" s="293"/>
      <c r="CJ193" s="293"/>
      <c r="CL193" s="295"/>
      <c r="CM193" s="294"/>
      <c r="CN193" s="294"/>
      <c r="CO193" s="294"/>
      <c r="CP193" s="294"/>
      <c r="CZ193" s="295"/>
      <c r="DF193" s="293"/>
      <c r="DG193" s="293"/>
      <c r="DH193" s="293"/>
      <c r="DJ193" s="295"/>
      <c r="EC193" s="454"/>
      <c r="ED193" s="454"/>
      <c r="EH193" s="439"/>
      <c r="EI193" s="439"/>
      <c r="EJ193" s="439"/>
      <c r="EK193" s="962"/>
      <c r="EL193" s="987"/>
      <c r="EM193" s="987"/>
      <c r="EN193" s="991"/>
      <c r="EO193" s="297"/>
      <c r="EP193" s="296"/>
      <c r="ER193" s="297"/>
      <c r="ES193" s="522"/>
      <c r="ET193" s="527"/>
      <c r="EU193" s="527"/>
      <c r="EV193" s="527"/>
      <c r="EW193" s="967"/>
      <c r="EX193" s="949"/>
      <c r="EY193" s="522"/>
      <c r="EZ193" s="522"/>
      <c r="FA193" s="522"/>
      <c r="FB193" s="522"/>
      <c r="FC193" s="527"/>
      <c r="FD193" s="527"/>
      <c r="FE193" s="527"/>
      <c r="FF193" s="522"/>
      <c r="FG193" s="522"/>
      <c r="FH193" s="522"/>
      <c r="FI193" s="522"/>
      <c r="FJ193" s="296"/>
      <c r="FK193" s="522"/>
      <c r="FL193" s="993"/>
      <c r="FM193" s="994"/>
      <c r="FN193" s="993"/>
      <c r="FO193" s="993"/>
      <c r="FP193" s="1023"/>
      <c r="FQ193" s="572"/>
      <c r="FR193" s="572"/>
    </row>
    <row r="194" spans="9:174" s="292" customFormat="1" x14ac:dyDescent="0.3">
      <c r="I194" s="937"/>
      <c r="J194" s="295"/>
      <c r="K194" s="294"/>
      <c r="L194" s="294"/>
      <c r="M194" s="295"/>
      <c r="S194" s="976"/>
      <c r="T194" s="1011"/>
      <c r="U194" s="290"/>
      <c r="V194" s="290"/>
      <c r="W194" s="290"/>
      <c r="X194" s="294"/>
      <c r="AB194" s="946"/>
      <c r="AE194" s="541"/>
      <c r="AF194" s="296"/>
      <c r="AG194" s="542"/>
      <c r="AH194" s="296"/>
      <c r="AI194" s="610"/>
      <c r="AJ194" s="543"/>
      <c r="AP194" s="981"/>
      <c r="AU194" s="293"/>
      <c r="AX194" s="295"/>
      <c r="BC194" s="295"/>
      <c r="BD194" s="525"/>
      <c r="BE194" s="976"/>
      <c r="BF194" s="293"/>
      <c r="BG194" s="293"/>
      <c r="BH194" s="293"/>
      <c r="BI194" s="293"/>
      <c r="BJ194" s="293"/>
      <c r="BK194" s="293"/>
      <c r="BL194" s="294"/>
      <c r="BM194" s="293"/>
      <c r="BS194" s="294"/>
      <c r="BT194" s="294"/>
      <c r="BU194" s="294"/>
      <c r="BV194" s="295"/>
      <c r="BW194" s="295"/>
      <c r="BX194" s="295"/>
      <c r="BY194" s="293"/>
      <c r="BZ194" s="294"/>
      <c r="CD194" s="295"/>
      <c r="CE194" s="295"/>
      <c r="CF194" s="293"/>
      <c r="CG194" s="293"/>
      <c r="CH194" s="293"/>
      <c r="CI194" s="293"/>
      <c r="CJ194" s="293"/>
      <c r="CL194" s="295"/>
      <c r="CM194" s="294"/>
      <c r="CN194" s="294"/>
      <c r="CO194" s="294"/>
      <c r="CP194" s="294"/>
      <c r="CZ194" s="295"/>
      <c r="DF194" s="293"/>
      <c r="DG194" s="293"/>
      <c r="DH194" s="293"/>
      <c r="DJ194" s="295"/>
      <c r="EC194" s="454"/>
      <c r="ED194" s="454"/>
      <c r="EH194" s="439"/>
      <c r="EI194" s="439"/>
      <c r="EJ194" s="439"/>
      <c r="EK194" s="962"/>
      <c r="EL194" s="987"/>
      <c r="EM194" s="987"/>
      <c r="EN194" s="991"/>
      <c r="EO194" s="297"/>
      <c r="EP194" s="296"/>
      <c r="ER194" s="297"/>
      <c r="ES194" s="522"/>
      <c r="ET194" s="527"/>
      <c r="EU194" s="527"/>
      <c r="EV194" s="527"/>
      <c r="EW194" s="967"/>
      <c r="EX194" s="949"/>
      <c r="EY194" s="522"/>
      <c r="EZ194" s="522"/>
      <c r="FA194" s="522"/>
      <c r="FB194" s="522"/>
      <c r="FC194" s="527"/>
      <c r="FD194" s="527"/>
      <c r="FE194" s="527"/>
      <c r="FF194" s="522"/>
      <c r="FG194" s="522"/>
      <c r="FH194" s="522"/>
      <c r="FI194" s="522"/>
      <c r="FJ194" s="296"/>
      <c r="FK194" s="522"/>
      <c r="FL194" s="993"/>
      <c r="FM194" s="994"/>
      <c r="FN194" s="993"/>
      <c r="FO194" s="993"/>
      <c r="FP194" s="1023"/>
      <c r="FQ194" s="572"/>
      <c r="FR194" s="572"/>
    </row>
    <row r="195" spans="9:174" s="292" customFormat="1" x14ac:dyDescent="0.3">
      <c r="I195" s="937"/>
      <c r="J195" s="295"/>
      <c r="K195" s="294"/>
      <c r="L195" s="294"/>
      <c r="M195" s="295"/>
      <c r="S195" s="976"/>
      <c r="T195" s="1011"/>
      <c r="U195" s="290"/>
      <c r="V195" s="290"/>
      <c r="W195" s="290"/>
      <c r="X195" s="294"/>
      <c r="AB195" s="946"/>
      <c r="AE195" s="541"/>
      <c r="AF195" s="296"/>
      <c r="AG195" s="542"/>
      <c r="AH195" s="296"/>
      <c r="AI195" s="610"/>
      <c r="AJ195" s="543"/>
      <c r="AP195" s="981"/>
      <c r="AU195" s="293"/>
      <c r="AX195" s="295"/>
      <c r="BC195" s="295"/>
      <c r="BD195" s="525"/>
      <c r="BE195" s="976"/>
      <c r="BF195" s="293"/>
      <c r="BG195" s="293"/>
      <c r="BH195" s="293"/>
      <c r="BI195" s="293"/>
      <c r="BJ195" s="293"/>
      <c r="BK195" s="293"/>
      <c r="BL195" s="294"/>
      <c r="BM195" s="293"/>
      <c r="BS195" s="294"/>
      <c r="BT195" s="294"/>
      <c r="BU195" s="294"/>
      <c r="BV195" s="295"/>
      <c r="BW195" s="295"/>
      <c r="BX195" s="295"/>
      <c r="BY195" s="293"/>
      <c r="BZ195" s="294"/>
      <c r="CD195" s="295"/>
      <c r="CE195" s="295"/>
      <c r="CF195" s="293"/>
      <c r="CG195" s="293"/>
      <c r="CH195" s="293"/>
      <c r="CI195" s="293"/>
      <c r="CJ195" s="293"/>
      <c r="CL195" s="295"/>
      <c r="CM195" s="294"/>
      <c r="CN195" s="294"/>
      <c r="CO195" s="294"/>
      <c r="CP195" s="294"/>
      <c r="CZ195" s="295"/>
      <c r="DF195" s="293"/>
      <c r="DG195" s="293"/>
      <c r="DH195" s="293"/>
      <c r="DJ195" s="295"/>
      <c r="EC195" s="454"/>
      <c r="ED195" s="454"/>
      <c r="EH195" s="439"/>
      <c r="EI195" s="439"/>
      <c r="EJ195" s="439"/>
      <c r="EK195" s="962"/>
      <c r="EL195" s="987"/>
      <c r="EM195" s="987"/>
      <c r="EN195" s="991"/>
      <c r="EO195" s="297"/>
      <c r="EP195" s="296"/>
      <c r="ER195" s="297"/>
      <c r="ES195" s="522"/>
      <c r="ET195" s="527"/>
      <c r="EU195" s="527"/>
      <c r="EV195" s="527"/>
      <c r="EW195" s="967"/>
      <c r="EX195" s="949"/>
      <c r="EY195" s="522"/>
      <c r="EZ195" s="522"/>
      <c r="FA195" s="522"/>
      <c r="FB195" s="522"/>
      <c r="FC195" s="527"/>
      <c r="FD195" s="527"/>
      <c r="FE195" s="527"/>
      <c r="FF195" s="522"/>
      <c r="FG195" s="522"/>
      <c r="FH195" s="522"/>
      <c r="FI195" s="522"/>
      <c r="FJ195" s="296"/>
      <c r="FK195" s="522"/>
      <c r="FL195" s="993"/>
      <c r="FM195" s="994"/>
      <c r="FN195" s="993"/>
      <c r="FO195" s="993"/>
      <c r="FP195" s="1023"/>
      <c r="FQ195" s="572"/>
      <c r="FR195" s="572"/>
    </row>
    <row r="196" spans="9:174" s="292" customFormat="1" x14ac:dyDescent="0.3">
      <c r="I196" s="937"/>
      <c r="J196" s="295"/>
      <c r="K196" s="294"/>
      <c r="L196" s="294"/>
      <c r="M196" s="295"/>
      <c r="S196" s="976"/>
      <c r="T196" s="1011"/>
      <c r="U196" s="290"/>
      <c r="V196" s="290"/>
      <c r="W196" s="290"/>
      <c r="X196" s="294"/>
      <c r="AB196" s="946"/>
      <c r="AE196" s="541"/>
      <c r="AF196" s="296"/>
      <c r="AG196" s="542"/>
      <c r="AH196" s="296"/>
      <c r="AI196" s="610"/>
      <c r="AJ196" s="543"/>
      <c r="AP196" s="981"/>
      <c r="AU196" s="293"/>
      <c r="AX196" s="295"/>
      <c r="BC196" s="295"/>
      <c r="BD196" s="525"/>
      <c r="BE196" s="976"/>
      <c r="BF196" s="293"/>
      <c r="BG196" s="293"/>
      <c r="BH196" s="293"/>
      <c r="BI196" s="293"/>
      <c r="BJ196" s="293"/>
      <c r="BK196" s="293"/>
      <c r="BL196" s="294"/>
      <c r="BM196" s="293"/>
      <c r="BS196" s="294"/>
      <c r="BT196" s="294"/>
      <c r="BU196" s="294"/>
      <c r="BV196" s="295"/>
      <c r="BW196" s="295"/>
      <c r="BX196" s="295"/>
      <c r="BY196" s="293"/>
      <c r="BZ196" s="294"/>
      <c r="CD196" s="295"/>
      <c r="CE196" s="295"/>
      <c r="CF196" s="293"/>
      <c r="CG196" s="293"/>
      <c r="CH196" s="293"/>
      <c r="CI196" s="293"/>
      <c r="CJ196" s="293"/>
      <c r="CL196" s="295"/>
      <c r="CM196" s="294"/>
      <c r="CN196" s="294"/>
      <c r="CO196" s="294"/>
      <c r="CP196" s="294"/>
      <c r="CZ196" s="295"/>
      <c r="DF196" s="293"/>
      <c r="DG196" s="293"/>
      <c r="DH196" s="293"/>
      <c r="DJ196" s="295"/>
      <c r="EC196" s="454"/>
      <c r="ED196" s="454"/>
      <c r="EH196" s="439"/>
      <c r="EI196" s="439"/>
      <c r="EJ196" s="439"/>
      <c r="EK196" s="962"/>
      <c r="EL196" s="987"/>
      <c r="EM196" s="987"/>
      <c r="EN196" s="991"/>
      <c r="EO196" s="297"/>
      <c r="EP196" s="296"/>
      <c r="ER196" s="297"/>
      <c r="ES196" s="522"/>
      <c r="ET196" s="527"/>
      <c r="EU196" s="527"/>
      <c r="EV196" s="527"/>
      <c r="EW196" s="967"/>
      <c r="EX196" s="949"/>
      <c r="EY196" s="522"/>
      <c r="EZ196" s="522"/>
      <c r="FA196" s="522"/>
      <c r="FB196" s="522"/>
      <c r="FC196" s="527"/>
      <c r="FD196" s="527"/>
      <c r="FE196" s="527"/>
      <c r="FF196" s="522"/>
      <c r="FG196" s="522"/>
      <c r="FH196" s="522"/>
      <c r="FI196" s="522"/>
      <c r="FJ196" s="296"/>
      <c r="FK196" s="522"/>
      <c r="FL196" s="993"/>
      <c r="FM196" s="994"/>
      <c r="FN196" s="993"/>
      <c r="FO196" s="993"/>
      <c r="FP196" s="1023"/>
      <c r="FQ196" s="572"/>
      <c r="FR196" s="572"/>
    </row>
    <row r="197" spans="9:174" s="292" customFormat="1" x14ac:dyDescent="0.3">
      <c r="I197" s="937"/>
      <c r="J197" s="295"/>
      <c r="K197" s="294"/>
      <c r="L197" s="294"/>
      <c r="M197" s="295"/>
      <c r="S197" s="976"/>
      <c r="T197" s="1011"/>
      <c r="U197" s="290"/>
      <c r="V197" s="290"/>
      <c r="W197" s="290"/>
      <c r="X197" s="294"/>
      <c r="AB197" s="946"/>
      <c r="AE197" s="541"/>
      <c r="AF197" s="296"/>
      <c r="AG197" s="542"/>
      <c r="AH197" s="296"/>
      <c r="AI197" s="610"/>
      <c r="AJ197" s="543"/>
      <c r="AP197" s="981"/>
      <c r="AU197" s="293"/>
      <c r="AX197" s="295"/>
      <c r="BC197" s="295"/>
      <c r="BD197" s="525"/>
      <c r="BE197" s="976"/>
      <c r="BF197" s="293"/>
      <c r="BG197" s="293"/>
      <c r="BH197" s="293"/>
      <c r="BI197" s="293"/>
      <c r="BJ197" s="293"/>
      <c r="BK197" s="293"/>
      <c r="BL197" s="294"/>
      <c r="BM197" s="293"/>
      <c r="BS197" s="294"/>
      <c r="BT197" s="294"/>
      <c r="BU197" s="294"/>
      <c r="BV197" s="295"/>
      <c r="BW197" s="295"/>
      <c r="BX197" s="295"/>
      <c r="BY197" s="293"/>
      <c r="BZ197" s="294"/>
      <c r="CD197" s="295"/>
      <c r="CE197" s="295"/>
      <c r="CF197" s="293"/>
      <c r="CG197" s="293"/>
      <c r="CH197" s="293"/>
      <c r="CI197" s="293"/>
      <c r="CJ197" s="293"/>
      <c r="CL197" s="295"/>
      <c r="CM197" s="294"/>
      <c r="CN197" s="294"/>
      <c r="CO197" s="294"/>
      <c r="CP197" s="294"/>
      <c r="CZ197" s="295"/>
      <c r="DF197" s="293"/>
      <c r="DG197" s="293"/>
      <c r="DH197" s="293"/>
      <c r="DJ197" s="295"/>
      <c r="EC197" s="454"/>
      <c r="ED197" s="454"/>
      <c r="EH197" s="439"/>
      <c r="EI197" s="439"/>
      <c r="EJ197" s="439"/>
      <c r="EK197" s="962"/>
      <c r="EL197" s="987"/>
      <c r="EM197" s="987"/>
      <c r="EN197" s="991"/>
      <c r="EO197" s="297"/>
      <c r="EP197" s="296"/>
      <c r="ER197" s="297"/>
      <c r="ES197" s="522"/>
      <c r="ET197" s="527"/>
      <c r="EU197" s="527"/>
      <c r="EV197" s="527"/>
      <c r="EW197" s="967"/>
      <c r="EX197" s="949"/>
      <c r="EY197" s="522"/>
      <c r="EZ197" s="522"/>
      <c r="FA197" s="522"/>
      <c r="FB197" s="522"/>
      <c r="FC197" s="527"/>
      <c r="FD197" s="527"/>
      <c r="FE197" s="527"/>
      <c r="FF197" s="522"/>
      <c r="FG197" s="522"/>
      <c r="FH197" s="522"/>
      <c r="FI197" s="522"/>
      <c r="FJ197" s="296"/>
      <c r="FK197" s="522"/>
      <c r="FL197" s="993"/>
      <c r="FM197" s="994"/>
      <c r="FN197" s="993"/>
      <c r="FO197" s="993"/>
      <c r="FP197" s="1023"/>
      <c r="FQ197" s="572"/>
      <c r="FR197" s="572"/>
    </row>
    <row r="198" spans="9:174" s="292" customFormat="1" x14ac:dyDescent="0.3">
      <c r="I198" s="937"/>
      <c r="J198" s="295"/>
      <c r="K198" s="294"/>
      <c r="L198" s="294"/>
      <c r="M198" s="295"/>
      <c r="S198" s="976"/>
      <c r="T198" s="1011"/>
      <c r="U198" s="290"/>
      <c r="V198" s="290"/>
      <c r="W198" s="290"/>
      <c r="X198" s="294"/>
      <c r="AB198" s="946"/>
      <c r="AE198" s="541"/>
      <c r="AF198" s="296"/>
      <c r="AG198" s="542"/>
      <c r="AH198" s="296"/>
      <c r="AI198" s="610"/>
      <c r="AJ198" s="543"/>
      <c r="AP198" s="981"/>
      <c r="AU198" s="293"/>
      <c r="AX198" s="295"/>
      <c r="BC198" s="295"/>
      <c r="BD198" s="525"/>
      <c r="BE198" s="976"/>
      <c r="BF198" s="293"/>
      <c r="BG198" s="293"/>
      <c r="BH198" s="293"/>
      <c r="BI198" s="293"/>
      <c r="BJ198" s="293"/>
      <c r="BK198" s="293"/>
      <c r="BL198" s="294"/>
      <c r="BM198" s="293"/>
      <c r="BS198" s="294"/>
      <c r="BT198" s="294"/>
      <c r="BU198" s="294"/>
      <c r="BV198" s="295"/>
      <c r="BW198" s="295"/>
      <c r="BX198" s="295"/>
      <c r="BY198" s="293"/>
      <c r="BZ198" s="294"/>
      <c r="CD198" s="295"/>
      <c r="CE198" s="295"/>
      <c r="CF198" s="293"/>
      <c r="CG198" s="293"/>
      <c r="CH198" s="293"/>
      <c r="CI198" s="293"/>
      <c r="CJ198" s="293"/>
      <c r="CL198" s="295"/>
      <c r="CM198" s="294"/>
      <c r="CN198" s="294"/>
      <c r="CO198" s="294"/>
      <c r="CP198" s="294"/>
      <c r="CZ198" s="295"/>
      <c r="DF198" s="293"/>
      <c r="DG198" s="293"/>
      <c r="DH198" s="293"/>
      <c r="DJ198" s="295"/>
      <c r="EC198" s="454"/>
      <c r="ED198" s="454"/>
      <c r="EH198" s="439"/>
      <c r="EI198" s="439"/>
      <c r="EJ198" s="439"/>
      <c r="EK198" s="962"/>
      <c r="EL198" s="987"/>
      <c r="EM198" s="987"/>
      <c r="EN198" s="991"/>
      <c r="EO198" s="297"/>
      <c r="EP198" s="296"/>
      <c r="ER198" s="297"/>
      <c r="ES198" s="522"/>
      <c r="ET198" s="527"/>
      <c r="EU198" s="527"/>
      <c r="EV198" s="527"/>
      <c r="EW198" s="967"/>
      <c r="EX198" s="949"/>
      <c r="EY198" s="522"/>
      <c r="EZ198" s="522"/>
      <c r="FA198" s="522"/>
      <c r="FB198" s="522"/>
      <c r="FC198" s="527"/>
      <c r="FD198" s="527"/>
      <c r="FE198" s="527"/>
      <c r="FF198" s="522"/>
      <c r="FG198" s="522"/>
      <c r="FH198" s="522"/>
      <c r="FI198" s="522"/>
      <c r="FJ198" s="296"/>
      <c r="FK198" s="522"/>
      <c r="FL198" s="993"/>
      <c r="FM198" s="994"/>
      <c r="FN198" s="993"/>
      <c r="FO198" s="993"/>
      <c r="FP198" s="1023"/>
      <c r="FQ198" s="572"/>
      <c r="FR198" s="572"/>
    </row>
    <row r="199" spans="9:174" s="292" customFormat="1" x14ac:dyDescent="0.3">
      <c r="I199" s="937"/>
      <c r="J199" s="295"/>
      <c r="K199" s="294"/>
      <c r="L199" s="294"/>
      <c r="M199" s="295"/>
      <c r="S199" s="976"/>
      <c r="T199" s="1011"/>
      <c r="U199" s="290"/>
      <c r="V199" s="290"/>
      <c r="W199" s="290"/>
      <c r="X199" s="294"/>
      <c r="AB199" s="946"/>
      <c r="AE199" s="541"/>
      <c r="AF199" s="296"/>
      <c r="AG199" s="542"/>
      <c r="AH199" s="296"/>
      <c r="AI199" s="610"/>
      <c r="AJ199" s="543"/>
      <c r="AP199" s="981"/>
      <c r="AU199" s="293"/>
      <c r="AX199" s="295"/>
      <c r="BC199" s="295"/>
      <c r="BD199" s="525"/>
      <c r="BE199" s="976"/>
      <c r="BF199" s="293"/>
      <c r="BG199" s="293"/>
      <c r="BH199" s="293"/>
      <c r="BI199" s="293"/>
      <c r="BJ199" s="293"/>
      <c r="BK199" s="293"/>
      <c r="BL199" s="294"/>
      <c r="BM199" s="293"/>
      <c r="BS199" s="294"/>
      <c r="BT199" s="294"/>
      <c r="BU199" s="294"/>
      <c r="BV199" s="295"/>
      <c r="BW199" s="295"/>
      <c r="BX199" s="295"/>
      <c r="BY199" s="293"/>
      <c r="BZ199" s="294"/>
      <c r="CD199" s="295"/>
      <c r="CE199" s="295"/>
      <c r="CF199" s="293"/>
      <c r="CG199" s="293"/>
      <c r="CH199" s="293"/>
      <c r="CI199" s="293"/>
      <c r="CJ199" s="293"/>
      <c r="CL199" s="295"/>
      <c r="CM199" s="294"/>
      <c r="CN199" s="294"/>
      <c r="CO199" s="294"/>
      <c r="CP199" s="294"/>
      <c r="CZ199" s="295"/>
      <c r="DF199" s="293"/>
      <c r="DG199" s="293"/>
      <c r="DH199" s="293"/>
      <c r="DJ199" s="295"/>
      <c r="EC199" s="454"/>
      <c r="ED199" s="454"/>
      <c r="EH199" s="439"/>
      <c r="EI199" s="439"/>
      <c r="EJ199" s="439"/>
      <c r="EK199" s="962"/>
      <c r="EL199" s="987"/>
      <c r="EM199" s="987"/>
      <c r="EN199" s="991"/>
      <c r="EO199" s="297"/>
      <c r="EP199" s="296"/>
      <c r="ER199" s="297"/>
      <c r="ES199" s="522"/>
      <c r="ET199" s="527"/>
      <c r="EU199" s="527"/>
      <c r="EV199" s="527"/>
      <c r="EW199" s="967"/>
      <c r="EX199" s="949"/>
      <c r="EY199" s="522"/>
      <c r="EZ199" s="522"/>
      <c r="FA199" s="522"/>
      <c r="FB199" s="522"/>
      <c r="FC199" s="527"/>
      <c r="FD199" s="527"/>
      <c r="FE199" s="527"/>
      <c r="FF199" s="522"/>
      <c r="FG199" s="522"/>
      <c r="FH199" s="522"/>
      <c r="FI199" s="522"/>
      <c r="FJ199" s="296"/>
      <c r="FK199" s="522"/>
      <c r="FL199" s="993"/>
      <c r="FM199" s="994"/>
      <c r="FN199" s="993"/>
      <c r="FO199" s="993"/>
      <c r="FP199" s="1023"/>
      <c r="FQ199" s="572"/>
      <c r="FR199" s="572"/>
    </row>
    <row r="200" spans="9:174" s="292" customFormat="1" x14ac:dyDescent="0.3">
      <c r="I200" s="937"/>
      <c r="J200" s="295"/>
      <c r="K200" s="294"/>
      <c r="L200" s="294"/>
      <c r="M200" s="295"/>
      <c r="S200" s="976"/>
      <c r="T200" s="1011"/>
      <c r="U200" s="290"/>
      <c r="V200" s="290"/>
      <c r="W200" s="290"/>
      <c r="X200" s="294"/>
      <c r="AB200" s="946"/>
      <c r="AE200" s="541"/>
      <c r="AF200" s="296"/>
      <c r="AG200" s="542"/>
      <c r="AH200" s="296"/>
      <c r="AI200" s="610"/>
      <c r="AJ200" s="543"/>
      <c r="AP200" s="981"/>
      <c r="AU200" s="293"/>
      <c r="AX200" s="295"/>
      <c r="BC200" s="295"/>
      <c r="BD200" s="525"/>
      <c r="BE200" s="976"/>
      <c r="BF200" s="293"/>
      <c r="BG200" s="293"/>
      <c r="BH200" s="293"/>
      <c r="BI200" s="293"/>
      <c r="BJ200" s="293"/>
      <c r="BK200" s="293"/>
      <c r="BL200" s="294"/>
      <c r="BM200" s="293"/>
      <c r="BS200" s="294"/>
      <c r="BT200" s="294"/>
      <c r="BU200" s="294"/>
      <c r="BV200" s="295"/>
      <c r="BW200" s="295"/>
      <c r="BX200" s="295"/>
      <c r="BY200" s="293"/>
      <c r="BZ200" s="294"/>
      <c r="CD200" s="295"/>
      <c r="CE200" s="295"/>
      <c r="CF200" s="293"/>
      <c r="CG200" s="293"/>
      <c r="CH200" s="293"/>
      <c r="CI200" s="293"/>
      <c r="CJ200" s="293"/>
      <c r="CL200" s="295"/>
      <c r="CM200" s="294"/>
      <c r="CN200" s="294"/>
      <c r="CO200" s="294"/>
      <c r="CP200" s="294"/>
      <c r="CZ200" s="295"/>
      <c r="DF200" s="293"/>
      <c r="DG200" s="293"/>
      <c r="DH200" s="293"/>
      <c r="DJ200" s="295"/>
      <c r="EC200" s="454"/>
      <c r="ED200" s="454"/>
      <c r="EH200" s="439"/>
      <c r="EI200" s="439"/>
      <c r="EJ200" s="439"/>
      <c r="EK200" s="962"/>
      <c r="EL200" s="987"/>
      <c r="EM200" s="987"/>
      <c r="EN200" s="991"/>
      <c r="EO200" s="297"/>
      <c r="EP200" s="296"/>
      <c r="ER200" s="297"/>
      <c r="ES200" s="522"/>
      <c r="ET200" s="527"/>
      <c r="EU200" s="527"/>
      <c r="EV200" s="527"/>
      <c r="EW200" s="967"/>
      <c r="EX200" s="949"/>
      <c r="EY200" s="522"/>
      <c r="EZ200" s="522"/>
      <c r="FA200" s="522"/>
      <c r="FB200" s="522"/>
      <c r="FC200" s="527"/>
      <c r="FD200" s="527"/>
      <c r="FE200" s="527"/>
      <c r="FF200" s="522"/>
      <c r="FG200" s="522"/>
      <c r="FH200" s="522"/>
      <c r="FI200" s="522"/>
      <c r="FJ200" s="296"/>
      <c r="FK200" s="522"/>
      <c r="FL200" s="993"/>
      <c r="FM200" s="994"/>
      <c r="FN200" s="993"/>
      <c r="FO200" s="993"/>
      <c r="FP200" s="1023"/>
      <c r="FQ200" s="572"/>
      <c r="FR200" s="572"/>
    </row>
    <row r="201" spans="9:174" s="292" customFormat="1" x14ac:dyDescent="0.3">
      <c r="I201" s="937"/>
      <c r="J201" s="295"/>
      <c r="K201" s="294"/>
      <c r="L201" s="294"/>
      <c r="M201" s="295"/>
      <c r="S201" s="976"/>
      <c r="T201" s="1011"/>
      <c r="U201" s="290"/>
      <c r="V201" s="290"/>
      <c r="W201" s="290"/>
      <c r="X201" s="294"/>
      <c r="AB201" s="946"/>
      <c r="AE201" s="541"/>
      <c r="AF201" s="296"/>
      <c r="AG201" s="542"/>
      <c r="AH201" s="296"/>
      <c r="AI201" s="610"/>
      <c r="AJ201" s="543"/>
      <c r="AP201" s="981"/>
      <c r="AU201" s="293"/>
      <c r="AX201" s="295"/>
      <c r="BC201" s="295"/>
      <c r="BD201" s="525"/>
      <c r="BE201" s="976"/>
      <c r="BF201" s="293"/>
      <c r="BG201" s="293"/>
      <c r="BH201" s="293"/>
      <c r="BI201" s="293"/>
      <c r="BJ201" s="293"/>
      <c r="BK201" s="293"/>
      <c r="BL201" s="294"/>
      <c r="BM201" s="293"/>
      <c r="BS201" s="294"/>
      <c r="BT201" s="294"/>
      <c r="BU201" s="294"/>
      <c r="BV201" s="295"/>
      <c r="BW201" s="295"/>
      <c r="BX201" s="295"/>
      <c r="BY201" s="293"/>
      <c r="BZ201" s="294"/>
      <c r="CD201" s="295"/>
      <c r="CE201" s="295"/>
      <c r="CF201" s="293"/>
      <c r="CG201" s="293"/>
      <c r="CH201" s="293"/>
      <c r="CI201" s="293"/>
      <c r="CJ201" s="293"/>
      <c r="CL201" s="295"/>
      <c r="CM201" s="294"/>
      <c r="CN201" s="294"/>
      <c r="CO201" s="294"/>
      <c r="CP201" s="294"/>
      <c r="CZ201" s="295"/>
      <c r="DF201" s="293"/>
      <c r="DG201" s="293"/>
      <c r="DH201" s="293"/>
      <c r="DJ201" s="295"/>
      <c r="EC201" s="454"/>
      <c r="ED201" s="454"/>
      <c r="EH201" s="439"/>
      <c r="EI201" s="439"/>
      <c r="EJ201" s="439"/>
      <c r="EK201" s="962"/>
      <c r="EL201" s="987"/>
      <c r="EM201" s="987"/>
      <c r="EN201" s="991"/>
      <c r="EO201" s="297"/>
      <c r="EP201" s="296"/>
      <c r="ER201" s="297"/>
      <c r="ES201" s="522"/>
      <c r="ET201" s="527"/>
      <c r="EU201" s="527"/>
      <c r="EV201" s="527"/>
      <c r="EW201" s="967"/>
      <c r="EX201" s="949"/>
      <c r="EY201" s="522"/>
      <c r="EZ201" s="522"/>
      <c r="FA201" s="522"/>
      <c r="FB201" s="522"/>
      <c r="FC201" s="527"/>
      <c r="FD201" s="527"/>
      <c r="FE201" s="527"/>
      <c r="FF201" s="522"/>
      <c r="FG201" s="522"/>
      <c r="FH201" s="522"/>
      <c r="FI201" s="522"/>
      <c r="FJ201" s="296"/>
      <c r="FK201" s="522"/>
      <c r="FL201" s="993"/>
      <c r="FM201" s="994"/>
      <c r="FN201" s="993"/>
      <c r="FO201" s="993"/>
      <c r="FP201" s="1023"/>
      <c r="FQ201" s="572"/>
      <c r="FR201" s="572"/>
    </row>
    <row r="202" spans="9:174" s="292" customFormat="1" x14ac:dyDescent="0.3">
      <c r="I202" s="937"/>
      <c r="J202" s="295"/>
      <c r="K202" s="294"/>
      <c r="L202" s="294"/>
      <c r="M202" s="295"/>
      <c r="S202" s="976"/>
      <c r="T202" s="1011"/>
      <c r="U202" s="290"/>
      <c r="V202" s="290"/>
      <c r="W202" s="290"/>
      <c r="X202" s="294"/>
      <c r="AB202" s="946"/>
      <c r="AE202" s="541"/>
      <c r="AF202" s="296"/>
      <c r="AG202" s="542"/>
      <c r="AH202" s="296"/>
      <c r="AI202" s="610"/>
      <c r="AJ202" s="543"/>
      <c r="AP202" s="981"/>
      <c r="AU202" s="293"/>
      <c r="AX202" s="295"/>
      <c r="BC202" s="295"/>
      <c r="BD202" s="525"/>
      <c r="BE202" s="976"/>
      <c r="BF202" s="293"/>
      <c r="BG202" s="293"/>
      <c r="BH202" s="293"/>
      <c r="BI202" s="293"/>
      <c r="BJ202" s="293"/>
      <c r="BK202" s="293"/>
      <c r="BL202" s="294"/>
      <c r="BM202" s="293"/>
      <c r="BS202" s="294"/>
      <c r="BT202" s="294"/>
      <c r="BU202" s="294"/>
      <c r="BV202" s="295"/>
      <c r="BW202" s="295"/>
      <c r="BX202" s="295"/>
      <c r="BY202" s="293"/>
      <c r="BZ202" s="294"/>
      <c r="CD202" s="295"/>
      <c r="CE202" s="295"/>
      <c r="CF202" s="293"/>
      <c r="CG202" s="293"/>
      <c r="CH202" s="293"/>
      <c r="CI202" s="293"/>
      <c r="CJ202" s="293"/>
      <c r="CL202" s="295"/>
      <c r="CM202" s="294"/>
      <c r="CN202" s="294"/>
      <c r="CO202" s="294"/>
      <c r="CP202" s="294"/>
      <c r="CZ202" s="295"/>
      <c r="DF202" s="293"/>
      <c r="DG202" s="293"/>
      <c r="DH202" s="293"/>
      <c r="DJ202" s="295"/>
      <c r="EC202" s="454"/>
      <c r="ED202" s="454"/>
      <c r="EH202" s="439"/>
      <c r="EI202" s="439"/>
      <c r="EJ202" s="439"/>
      <c r="EK202" s="962"/>
      <c r="EL202" s="987"/>
      <c r="EM202" s="987"/>
      <c r="EN202" s="991"/>
      <c r="EO202" s="297"/>
      <c r="EP202" s="296"/>
      <c r="ER202" s="297"/>
      <c r="ES202" s="522"/>
      <c r="ET202" s="527"/>
      <c r="EU202" s="527"/>
      <c r="EV202" s="527"/>
      <c r="EW202" s="967"/>
      <c r="EX202" s="949"/>
      <c r="EY202" s="522"/>
      <c r="EZ202" s="522"/>
      <c r="FA202" s="522"/>
      <c r="FB202" s="522"/>
      <c r="FC202" s="527"/>
      <c r="FD202" s="527"/>
      <c r="FE202" s="527"/>
      <c r="FF202" s="522"/>
      <c r="FG202" s="522"/>
      <c r="FH202" s="522"/>
      <c r="FI202" s="522"/>
      <c r="FJ202" s="296"/>
      <c r="FK202" s="522"/>
      <c r="FL202" s="993"/>
      <c r="FM202" s="994"/>
      <c r="FN202" s="993"/>
      <c r="FO202" s="993"/>
      <c r="FP202" s="1023"/>
      <c r="FQ202" s="572"/>
      <c r="FR202" s="572"/>
    </row>
    <row r="203" spans="9:174" s="292" customFormat="1" x14ac:dyDescent="0.3">
      <c r="I203" s="937"/>
      <c r="J203" s="295"/>
      <c r="K203" s="294"/>
      <c r="L203" s="294"/>
      <c r="M203" s="295"/>
      <c r="S203" s="976"/>
      <c r="T203" s="1011"/>
      <c r="U203" s="290"/>
      <c r="V203" s="290"/>
      <c r="W203" s="290"/>
      <c r="X203" s="294"/>
      <c r="AB203" s="946"/>
      <c r="AE203" s="541"/>
      <c r="AF203" s="296"/>
      <c r="AG203" s="542"/>
      <c r="AH203" s="296"/>
      <c r="AI203" s="610"/>
      <c r="AJ203" s="543"/>
      <c r="AP203" s="981"/>
      <c r="AU203" s="293"/>
      <c r="AX203" s="295"/>
      <c r="BC203" s="295"/>
      <c r="BD203" s="525"/>
      <c r="BE203" s="976"/>
      <c r="BF203" s="293"/>
      <c r="BG203" s="293"/>
      <c r="BH203" s="293"/>
      <c r="BI203" s="293"/>
      <c r="BJ203" s="293"/>
      <c r="BK203" s="293"/>
      <c r="BL203" s="294"/>
      <c r="BM203" s="293"/>
      <c r="BS203" s="294"/>
      <c r="BT203" s="294"/>
      <c r="BU203" s="294"/>
      <c r="BV203" s="295"/>
      <c r="BW203" s="295"/>
      <c r="BX203" s="295"/>
      <c r="BY203" s="293"/>
      <c r="BZ203" s="294"/>
      <c r="CD203" s="295"/>
      <c r="CE203" s="295"/>
      <c r="CF203" s="293"/>
      <c r="CG203" s="293"/>
      <c r="CH203" s="293"/>
      <c r="CI203" s="293"/>
      <c r="CJ203" s="293"/>
      <c r="CL203" s="295"/>
      <c r="CM203" s="294"/>
      <c r="CN203" s="294"/>
      <c r="CO203" s="294"/>
      <c r="CP203" s="294"/>
      <c r="CZ203" s="295"/>
      <c r="DF203" s="293"/>
      <c r="DG203" s="293"/>
      <c r="DH203" s="293"/>
      <c r="DJ203" s="295"/>
      <c r="EC203" s="454"/>
      <c r="ED203" s="454"/>
      <c r="EH203" s="439"/>
      <c r="EI203" s="439"/>
      <c r="EJ203" s="439"/>
      <c r="EK203" s="962"/>
      <c r="EL203" s="987"/>
      <c r="EM203" s="987"/>
      <c r="EN203" s="991"/>
      <c r="EO203" s="297"/>
      <c r="EP203" s="296"/>
      <c r="ER203" s="297"/>
      <c r="ES203" s="522"/>
      <c r="ET203" s="527"/>
      <c r="EU203" s="527"/>
      <c r="EV203" s="527"/>
      <c r="EW203" s="967"/>
      <c r="EX203" s="949"/>
      <c r="EY203" s="522"/>
      <c r="EZ203" s="522"/>
      <c r="FA203" s="522"/>
      <c r="FB203" s="522"/>
      <c r="FC203" s="527"/>
      <c r="FD203" s="527"/>
      <c r="FE203" s="527"/>
      <c r="FF203" s="522"/>
      <c r="FG203" s="522"/>
      <c r="FH203" s="522"/>
      <c r="FI203" s="522"/>
      <c r="FJ203" s="296"/>
      <c r="FK203" s="522"/>
      <c r="FL203" s="993"/>
      <c r="FM203" s="994"/>
      <c r="FN203" s="993"/>
      <c r="FO203" s="993"/>
      <c r="FP203" s="1023"/>
      <c r="FQ203" s="572"/>
      <c r="FR203" s="572"/>
    </row>
    <row r="204" spans="9:174" s="292" customFormat="1" x14ac:dyDescent="0.3">
      <c r="I204" s="937"/>
      <c r="J204" s="295"/>
      <c r="K204" s="294"/>
      <c r="L204" s="294"/>
      <c r="M204" s="295"/>
      <c r="S204" s="976"/>
      <c r="T204" s="1011"/>
      <c r="U204" s="290"/>
      <c r="V204" s="290"/>
      <c r="W204" s="290"/>
      <c r="X204" s="294"/>
      <c r="AB204" s="946"/>
      <c r="AE204" s="541"/>
      <c r="AF204" s="296"/>
      <c r="AG204" s="542"/>
      <c r="AH204" s="296"/>
      <c r="AI204" s="610"/>
      <c r="AJ204" s="543"/>
      <c r="AP204" s="981"/>
      <c r="AU204" s="293"/>
      <c r="AX204" s="295"/>
      <c r="BC204" s="295"/>
      <c r="BD204" s="525"/>
      <c r="BE204" s="976"/>
      <c r="BF204" s="293"/>
      <c r="BG204" s="293"/>
      <c r="BH204" s="293"/>
      <c r="BI204" s="293"/>
      <c r="BJ204" s="293"/>
      <c r="BK204" s="293"/>
      <c r="BL204" s="294"/>
      <c r="BM204" s="293"/>
      <c r="BS204" s="294"/>
      <c r="BT204" s="294"/>
      <c r="BU204" s="294"/>
      <c r="BV204" s="295"/>
      <c r="BW204" s="295"/>
      <c r="BX204" s="295"/>
      <c r="BY204" s="293"/>
      <c r="BZ204" s="294"/>
      <c r="CD204" s="295"/>
      <c r="CE204" s="295"/>
      <c r="CF204" s="293"/>
      <c r="CG204" s="293"/>
      <c r="CH204" s="293"/>
      <c r="CI204" s="293"/>
      <c r="CJ204" s="293"/>
      <c r="CL204" s="295"/>
      <c r="CM204" s="294"/>
      <c r="CN204" s="294"/>
      <c r="CO204" s="294"/>
      <c r="CP204" s="294"/>
      <c r="CZ204" s="295"/>
      <c r="DF204" s="293"/>
      <c r="DG204" s="293"/>
      <c r="DH204" s="293"/>
      <c r="DJ204" s="295"/>
      <c r="EC204" s="454"/>
      <c r="ED204" s="454"/>
      <c r="EH204" s="439"/>
      <c r="EI204" s="439"/>
      <c r="EJ204" s="439"/>
      <c r="EK204" s="962"/>
      <c r="EL204" s="987"/>
      <c r="EM204" s="987"/>
      <c r="EN204" s="991"/>
      <c r="EO204" s="297"/>
      <c r="EP204" s="296"/>
      <c r="ER204" s="297"/>
      <c r="ES204" s="522"/>
      <c r="ET204" s="527"/>
      <c r="EU204" s="527"/>
      <c r="EV204" s="527"/>
      <c r="EW204" s="967"/>
      <c r="EX204" s="949"/>
      <c r="EY204" s="522"/>
      <c r="EZ204" s="522"/>
      <c r="FA204" s="522"/>
      <c r="FB204" s="522"/>
      <c r="FC204" s="527"/>
      <c r="FD204" s="527"/>
      <c r="FE204" s="527"/>
      <c r="FF204" s="522"/>
      <c r="FG204" s="522"/>
      <c r="FH204" s="522"/>
      <c r="FI204" s="522"/>
      <c r="FJ204" s="296"/>
      <c r="FK204" s="522"/>
      <c r="FL204" s="993"/>
      <c r="FM204" s="994"/>
      <c r="FN204" s="993"/>
      <c r="FO204" s="993"/>
      <c r="FP204" s="1023"/>
      <c r="FQ204" s="572"/>
      <c r="FR204" s="572"/>
    </row>
    <row r="205" spans="9:174" s="292" customFormat="1" x14ac:dyDescent="0.3">
      <c r="I205" s="937"/>
      <c r="J205" s="295"/>
      <c r="K205" s="294"/>
      <c r="L205" s="294"/>
      <c r="M205" s="295"/>
      <c r="S205" s="976"/>
      <c r="T205" s="1011"/>
      <c r="U205" s="290"/>
      <c r="V205" s="290"/>
      <c r="W205" s="290"/>
      <c r="X205" s="294"/>
      <c r="AB205" s="946"/>
      <c r="AE205" s="541"/>
      <c r="AF205" s="296"/>
      <c r="AG205" s="542"/>
      <c r="AH205" s="296"/>
      <c r="AI205" s="610"/>
      <c r="AJ205" s="543"/>
      <c r="AP205" s="981"/>
      <c r="AU205" s="293"/>
      <c r="AX205" s="295"/>
      <c r="BC205" s="295"/>
      <c r="BD205" s="525"/>
      <c r="BE205" s="976"/>
      <c r="BF205" s="293"/>
      <c r="BG205" s="293"/>
      <c r="BH205" s="293"/>
      <c r="BI205" s="293"/>
      <c r="BJ205" s="293"/>
      <c r="BK205" s="293"/>
      <c r="BL205" s="294"/>
      <c r="BM205" s="293"/>
      <c r="BS205" s="294"/>
      <c r="BT205" s="294"/>
      <c r="BU205" s="294"/>
      <c r="BV205" s="295"/>
      <c r="BW205" s="295"/>
      <c r="BX205" s="295"/>
      <c r="BY205" s="293"/>
      <c r="BZ205" s="294"/>
      <c r="CD205" s="295"/>
      <c r="CE205" s="295"/>
      <c r="CF205" s="293"/>
      <c r="CG205" s="293"/>
      <c r="CH205" s="293"/>
      <c r="CI205" s="293"/>
      <c r="CJ205" s="293"/>
      <c r="CL205" s="295"/>
      <c r="CM205" s="294"/>
      <c r="CN205" s="294"/>
      <c r="CO205" s="294"/>
      <c r="CP205" s="294"/>
      <c r="CZ205" s="295"/>
      <c r="DF205" s="293"/>
      <c r="DG205" s="293"/>
      <c r="DH205" s="293"/>
      <c r="DJ205" s="295"/>
      <c r="EC205" s="454"/>
      <c r="ED205" s="454"/>
      <c r="EH205" s="439"/>
      <c r="EI205" s="439"/>
      <c r="EJ205" s="439"/>
      <c r="EK205" s="962"/>
      <c r="EL205" s="987"/>
      <c r="EM205" s="987"/>
      <c r="EN205" s="991"/>
      <c r="EO205" s="297"/>
      <c r="EP205" s="296"/>
      <c r="ER205" s="297"/>
      <c r="ES205" s="522"/>
      <c r="ET205" s="527"/>
      <c r="EU205" s="527"/>
      <c r="EV205" s="527"/>
      <c r="EW205" s="967"/>
      <c r="EX205" s="949"/>
      <c r="EY205" s="522"/>
      <c r="EZ205" s="522"/>
      <c r="FA205" s="522"/>
      <c r="FB205" s="522"/>
      <c r="FC205" s="527"/>
      <c r="FD205" s="527"/>
      <c r="FE205" s="527"/>
      <c r="FF205" s="522"/>
      <c r="FG205" s="522"/>
      <c r="FH205" s="522"/>
      <c r="FI205" s="522"/>
      <c r="FJ205" s="296"/>
      <c r="FK205" s="522"/>
      <c r="FL205" s="993"/>
      <c r="FM205" s="994"/>
      <c r="FN205" s="993"/>
      <c r="FO205" s="993"/>
      <c r="FP205" s="1023"/>
      <c r="FQ205" s="572"/>
      <c r="FR205" s="572"/>
    </row>
    <row r="206" spans="9:174" s="292" customFormat="1" x14ac:dyDescent="0.3">
      <c r="I206" s="937"/>
      <c r="J206" s="295"/>
      <c r="K206" s="294"/>
      <c r="L206" s="294"/>
      <c r="M206" s="295"/>
      <c r="S206" s="976"/>
      <c r="T206" s="1011"/>
      <c r="U206" s="290"/>
      <c r="V206" s="290"/>
      <c r="W206" s="290"/>
      <c r="X206" s="294"/>
      <c r="AB206" s="946"/>
      <c r="AE206" s="541"/>
      <c r="AF206" s="296"/>
      <c r="AG206" s="542"/>
      <c r="AH206" s="296"/>
      <c r="AI206" s="610"/>
      <c r="AJ206" s="543"/>
      <c r="AP206" s="981"/>
      <c r="AU206" s="293"/>
      <c r="AX206" s="295"/>
      <c r="BC206" s="295"/>
      <c r="BD206" s="525"/>
      <c r="BE206" s="976"/>
      <c r="BF206" s="293"/>
      <c r="BG206" s="293"/>
      <c r="BH206" s="293"/>
      <c r="BI206" s="293"/>
      <c r="BJ206" s="293"/>
      <c r="BK206" s="293"/>
      <c r="BL206" s="294"/>
      <c r="BM206" s="293"/>
      <c r="BS206" s="294"/>
      <c r="BT206" s="294"/>
      <c r="BU206" s="294"/>
      <c r="BV206" s="295"/>
      <c r="BW206" s="295"/>
      <c r="BX206" s="295"/>
      <c r="BY206" s="293"/>
      <c r="BZ206" s="294"/>
      <c r="CD206" s="295"/>
      <c r="CE206" s="295"/>
      <c r="CF206" s="293"/>
      <c r="CG206" s="293"/>
      <c r="CH206" s="293"/>
      <c r="CI206" s="293"/>
      <c r="CJ206" s="293"/>
      <c r="CL206" s="295"/>
      <c r="CM206" s="294"/>
      <c r="CN206" s="294"/>
      <c r="CO206" s="294"/>
      <c r="CP206" s="294"/>
      <c r="CZ206" s="295"/>
      <c r="DF206" s="293"/>
      <c r="DG206" s="293"/>
      <c r="DH206" s="293"/>
      <c r="DJ206" s="295"/>
      <c r="EC206" s="454"/>
      <c r="ED206" s="454"/>
      <c r="EH206" s="439"/>
      <c r="EI206" s="439"/>
      <c r="EJ206" s="439"/>
      <c r="EK206" s="962"/>
      <c r="EL206" s="987"/>
      <c r="EM206" s="987"/>
      <c r="EN206" s="991"/>
      <c r="EO206" s="297"/>
      <c r="EP206" s="296"/>
      <c r="ER206" s="297"/>
      <c r="ES206" s="522"/>
      <c r="ET206" s="527"/>
      <c r="EU206" s="527"/>
      <c r="EV206" s="527"/>
      <c r="EW206" s="967"/>
      <c r="EX206" s="949"/>
      <c r="EY206" s="522"/>
      <c r="EZ206" s="522"/>
      <c r="FA206" s="522"/>
      <c r="FB206" s="522"/>
      <c r="FC206" s="527"/>
      <c r="FD206" s="527"/>
      <c r="FE206" s="527"/>
      <c r="FF206" s="522"/>
      <c r="FG206" s="522"/>
      <c r="FH206" s="522"/>
      <c r="FI206" s="522"/>
      <c r="FJ206" s="296"/>
      <c r="FK206" s="522"/>
      <c r="FL206" s="993"/>
      <c r="FM206" s="994"/>
      <c r="FN206" s="993"/>
      <c r="FO206" s="993"/>
      <c r="FP206" s="1023"/>
      <c r="FQ206" s="572"/>
      <c r="FR206" s="572"/>
    </row>
    <row r="207" spans="9:174" s="292" customFormat="1" x14ac:dyDescent="0.3">
      <c r="I207" s="937"/>
      <c r="J207" s="295"/>
      <c r="K207" s="294"/>
      <c r="L207" s="294"/>
      <c r="M207" s="295"/>
      <c r="S207" s="976"/>
      <c r="T207" s="1011"/>
      <c r="U207" s="290"/>
      <c r="V207" s="290"/>
      <c r="W207" s="290"/>
      <c r="X207" s="294"/>
      <c r="AB207" s="946"/>
      <c r="AE207" s="541"/>
      <c r="AF207" s="296"/>
      <c r="AG207" s="542"/>
      <c r="AH207" s="296"/>
      <c r="AI207" s="610"/>
      <c r="AJ207" s="543"/>
      <c r="AP207" s="981"/>
      <c r="AU207" s="293"/>
      <c r="AX207" s="295"/>
      <c r="BC207" s="295"/>
      <c r="BD207" s="525"/>
      <c r="BE207" s="976"/>
      <c r="BF207" s="293"/>
      <c r="BG207" s="293"/>
      <c r="BH207" s="293"/>
      <c r="BI207" s="293"/>
      <c r="BJ207" s="293"/>
      <c r="BK207" s="293"/>
      <c r="BL207" s="294"/>
      <c r="BM207" s="293"/>
      <c r="BS207" s="294"/>
      <c r="BT207" s="294"/>
      <c r="BU207" s="294"/>
      <c r="BV207" s="295"/>
      <c r="BW207" s="295"/>
      <c r="BX207" s="295"/>
      <c r="BY207" s="293"/>
      <c r="BZ207" s="294"/>
      <c r="CD207" s="295"/>
      <c r="CE207" s="295"/>
      <c r="CF207" s="293"/>
      <c r="CG207" s="293"/>
      <c r="CH207" s="293"/>
      <c r="CI207" s="293"/>
      <c r="CJ207" s="293"/>
      <c r="CL207" s="295"/>
      <c r="CM207" s="294"/>
      <c r="CN207" s="294"/>
      <c r="CO207" s="294"/>
      <c r="CP207" s="294"/>
      <c r="CZ207" s="295"/>
      <c r="DF207" s="293"/>
      <c r="DG207" s="293"/>
      <c r="DH207" s="293"/>
      <c r="DJ207" s="295"/>
      <c r="EC207" s="454"/>
      <c r="ED207" s="454"/>
      <c r="EH207" s="439"/>
      <c r="EI207" s="439"/>
      <c r="EJ207" s="439"/>
      <c r="EK207" s="962"/>
      <c r="EL207" s="987"/>
      <c r="EM207" s="987"/>
      <c r="EN207" s="991"/>
      <c r="EO207" s="297"/>
      <c r="EP207" s="296"/>
      <c r="ER207" s="297"/>
      <c r="ES207" s="522"/>
      <c r="ET207" s="527"/>
      <c r="EU207" s="527"/>
      <c r="EV207" s="527"/>
      <c r="EW207" s="967"/>
      <c r="EX207" s="949"/>
      <c r="EY207" s="522"/>
      <c r="EZ207" s="522"/>
      <c r="FA207" s="522"/>
      <c r="FB207" s="522"/>
      <c r="FC207" s="527"/>
      <c r="FD207" s="527"/>
      <c r="FE207" s="527"/>
      <c r="FF207" s="522"/>
      <c r="FG207" s="522"/>
      <c r="FH207" s="522"/>
      <c r="FI207" s="522"/>
      <c r="FJ207" s="296"/>
      <c r="FK207" s="522"/>
      <c r="FL207" s="993"/>
      <c r="FM207" s="994"/>
      <c r="FN207" s="993"/>
      <c r="FO207" s="993"/>
      <c r="FP207" s="1023"/>
      <c r="FQ207" s="572"/>
      <c r="FR207" s="572"/>
    </row>
    <row r="208" spans="9:174" s="292" customFormat="1" x14ac:dyDescent="0.3">
      <c r="I208" s="937"/>
      <c r="J208" s="295"/>
      <c r="K208" s="294"/>
      <c r="L208" s="294"/>
      <c r="M208" s="295"/>
      <c r="S208" s="976"/>
      <c r="T208" s="1011"/>
      <c r="U208" s="290"/>
      <c r="V208" s="290"/>
      <c r="W208" s="290"/>
      <c r="X208" s="294"/>
      <c r="AB208" s="946"/>
      <c r="AE208" s="541"/>
      <c r="AF208" s="296"/>
      <c r="AG208" s="542"/>
      <c r="AH208" s="296"/>
      <c r="AI208" s="610"/>
      <c r="AJ208" s="543"/>
      <c r="AP208" s="981"/>
      <c r="AU208" s="293"/>
      <c r="AX208" s="295"/>
      <c r="BC208" s="295"/>
      <c r="BD208" s="525"/>
      <c r="BE208" s="976"/>
      <c r="BF208" s="293"/>
      <c r="BG208" s="293"/>
      <c r="BH208" s="293"/>
      <c r="BI208" s="293"/>
      <c r="BJ208" s="293"/>
      <c r="BK208" s="293"/>
      <c r="BL208" s="294"/>
      <c r="BM208" s="293"/>
      <c r="BS208" s="294"/>
      <c r="BT208" s="294"/>
      <c r="BU208" s="294"/>
      <c r="BV208" s="295"/>
      <c r="BW208" s="295"/>
      <c r="BX208" s="295"/>
      <c r="BY208" s="293"/>
      <c r="BZ208" s="294"/>
      <c r="CD208" s="295"/>
      <c r="CE208" s="295"/>
      <c r="CF208" s="293"/>
      <c r="CG208" s="293"/>
      <c r="CH208" s="293"/>
      <c r="CI208" s="293"/>
      <c r="CJ208" s="293"/>
      <c r="CL208" s="295"/>
      <c r="CM208" s="294"/>
      <c r="CN208" s="294"/>
      <c r="CO208" s="294"/>
      <c r="CP208" s="294"/>
      <c r="CZ208" s="295"/>
      <c r="DF208" s="293"/>
      <c r="DG208" s="293"/>
      <c r="DH208" s="293"/>
      <c r="DJ208" s="295"/>
      <c r="EC208" s="454"/>
      <c r="ED208" s="454"/>
      <c r="EH208" s="439"/>
      <c r="EI208" s="439"/>
      <c r="EJ208" s="439"/>
      <c r="EK208" s="962"/>
      <c r="EL208" s="987"/>
      <c r="EM208" s="987"/>
      <c r="EN208" s="991"/>
      <c r="EO208" s="297"/>
      <c r="EP208" s="296"/>
      <c r="ER208" s="297"/>
      <c r="ES208" s="522"/>
      <c r="ET208" s="527"/>
      <c r="EU208" s="527"/>
      <c r="EV208" s="527"/>
      <c r="EW208" s="967"/>
      <c r="EX208" s="949"/>
      <c r="EY208" s="522"/>
      <c r="EZ208" s="522"/>
      <c r="FA208" s="522"/>
      <c r="FB208" s="522"/>
      <c r="FC208" s="527"/>
      <c r="FD208" s="527"/>
      <c r="FE208" s="527"/>
      <c r="FF208" s="522"/>
      <c r="FG208" s="522"/>
      <c r="FH208" s="522"/>
      <c r="FI208" s="522"/>
      <c r="FJ208" s="296"/>
      <c r="FK208" s="522"/>
      <c r="FL208" s="993"/>
      <c r="FM208" s="994"/>
      <c r="FN208" s="993"/>
      <c r="FO208" s="993"/>
      <c r="FP208" s="1023"/>
      <c r="FQ208" s="572"/>
      <c r="FR208" s="572"/>
    </row>
    <row r="209" spans="9:174" s="292" customFormat="1" x14ac:dyDescent="0.3">
      <c r="I209" s="937"/>
      <c r="J209" s="295"/>
      <c r="K209" s="294"/>
      <c r="L209" s="294"/>
      <c r="M209" s="295"/>
      <c r="S209" s="976"/>
      <c r="T209" s="1011"/>
      <c r="U209" s="290"/>
      <c r="V209" s="290"/>
      <c r="W209" s="290"/>
      <c r="X209" s="294"/>
      <c r="AB209" s="946"/>
      <c r="AE209" s="541"/>
      <c r="AF209" s="296"/>
      <c r="AG209" s="542"/>
      <c r="AH209" s="296"/>
      <c r="AI209" s="610"/>
      <c r="AJ209" s="543"/>
      <c r="AP209" s="981"/>
      <c r="AU209" s="293"/>
      <c r="AX209" s="295"/>
      <c r="BC209" s="295"/>
      <c r="BD209" s="525"/>
      <c r="BE209" s="976"/>
      <c r="BF209" s="293"/>
      <c r="BG209" s="293"/>
      <c r="BH209" s="293"/>
      <c r="BI209" s="293"/>
      <c r="BJ209" s="293"/>
      <c r="BK209" s="293"/>
      <c r="BL209" s="294"/>
      <c r="BM209" s="293"/>
      <c r="BS209" s="294"/>
      <c r="BT209" s="294"/>
      <c r="BU209" s="294"/>
      <c r="BV209" s="295"/>
      <c r="BW209" s="295"/>
      <c r="BX209" s="295"/>
      <c r="BY209" s="293"/>
      <c r="BZ209" s="294"/>
      <c r="CD209" s="295"/>
      <c r="CE209" s="295"/>
      <c r="CF209" s="293"/>
      <c r="CG209" s="293"/>
      <c r="CH209" s="293"/>
      <c r="CI209" s="293"/>
      <c r="CJ209" s="293"/>
      <c r="CL209" s="295"/>
      <c r="CM209" s="294"/>
      <c r="CN209" s="294"/>
      <c r="CO209" s="294"/>
      <c r="CP209" s="294"/>
      <c r="CZ209" s="295"/>
      <c r="DF209" s="293"/>
      <c r="DG209" s="293"/>
      <c r="DH209" s="293"/>
      <c r="DJ209" s="295"/>
      <c r="EC209" s="454"/>
      <c r="ED209" s="454"/>
      <c r="EH209" s="439"/>
      <c r="EI209" s="439"/>
      <c r="EJ209" s="439"/>
      <c r="EK209" s="962"/>
      <c r="EL209" s="987"/>
      <c r="EM209" s="987"/>
      <c r="EN209" s="991"/>
      <c r="EO209" s="297"/>
      <c r="EP209" s="296"/>
      <c r="ER209" s="297"/>
      <c r="ES209" s="522"/>
      <c r="ET209" s="527"/>
      <c r="EU209" s="527"/>
      <c r="EV209" s="527"/>
      <c r="EW209" s="967"/>
      <c r="EX209" s="949"/>
      <c r="EY209" s="522"/>
      <c r="EZ209" s="522"/>
      <c r="FA209" s="522"/>
      <c r="FB209" s="522"/>
      <c r="FC209" s="527"/>
      <c r="FD209" s="527"/>
      <c r="FE209" s="527"/>
      <c r="FF209" s="522"/>
      <c r="FG209" s="522"/>
      <c r="FH209" s="522"/>
      <c r="FI209" s="522"/>
      <c r="FJ209" s="296"/>
      <c r="FK209" s="522"/>
      <c r="FL209" s="993"/>
      <c r="FM209" s="994"/>
      <c r="FN209" s="993"/>
      <c r="FO209" s="993"/>
      <c r="FP209" s="1023"/>
      <c r="FQ209" s="572"/>
      <c r="FR209" s="572"/>
    </row>
    <row r="210" spans="9:174" s="292" customFormat="1" x14ac:dyDescent="0.3">
      <c r="I210" s="937"/>
      <c r="J210" s="295"/>
      <c r="K210" s="294"/>
      <c r="L210" s="294"/>
      <c r="M210" s="295"/>
      <c r="S210" s="976"/>
      <c r="T210" s="1011"/>
      <c r="U210" s="290"/>
      <c r="V210" s="290"/>
      <c r="W210" s="290"/>
      <c r="X210" s="294"/>
      <c r="AB210" s="946"/>
      <c r="AE210" s="541"/>
      <c r="AF210" s="296"/>
      <c r="AG210" s="542"/>
      <c r="AH210" s="296"/>
      <c r="AI210" s="610"/>
      <c r="AJ210" s="543"/>
      <c r="AP210" s="981"/>
      <c r="AU210" s="293"/>
      <c r="AX210" s="295"/>
      <c r="BC210" s="295"/>
      <c r="BD210" s="525"/>
      <c r="BE210" s="976"/>
      <c r="BF210" s="293"/>
      <c r="BG210" s="293"/>
      <c r="BH210" s="293"/>
      <c r="BI210" s="293"/>
      <c r="BJ210" s="293"/>
      <c r="BK210" s="293"/>
      <c r="BL210" s="294"/>
      <c r="BM210" s="293"/>
      <c r="BS210" s="294"/>
      <c r="BT210" s="294"/>
      <c r="BU210" s="294"/>
      <c r="BV210" s="295"/>
      <c r="BW210" s="295"/>
      <c r="BX210" s="295"/>
      <c r="BY210" s="293"/>
      <c r="BZ210" s="294"/>
      <c r="CD210" s="295"/>
      <c r="CE210" s="295"/>
      <c r="CF210" s="293"/>
      <c r="CG210" s="293"/>
      <c r="CH210" s="293"/>
      <c r="CI210" s="293"/>
      <c r="CJ210" s="293"/>
      <c r="CL210" s="295"/>
      <c r="CM210" s="294"/>
      <c r="CN210" s="294"/>
      <c r="CO210" s="294"/>
      <c r="CP210" s="294"/>
      <c r="CZ210" s="295"/>
      <c r="DF210" s="293"/>
      <c r="DG210" s="293"/>
      <c r="DH210" s="293"/>
      <c r="DJ210" s="295"/>
      <c r="EC210" s="454"/>
      <c r="ED210" s="454"/>
      <c r="EH210" s="439"/>
      <c r="EI210" s="439"/>
      <c r="EJ210" s="439"/>
      <c r="EK210" s="962"/>
      <c r="EL210" s="987"/>
      <c r="EM210" s="987"/>
      <c r="EN210" s="991"/>
      <c r="EO210" s="297"/>
      <c r="EP210" s="296"/>
      <c r="ER210" s="297"/>
      <c r="ES210" s="522"/>
      <c r="ET210" s="527"/>
      <c r="EU210" s="527"/>
      <c r="EV210" s="527"/>
      <c r="EW210" s="967"/>
      <c r="EX210" s="949"/>
      <c r="EY210" s="522"/>
      <c r="EZ210" s="522"/>
      <c r="FA210" s="522"/>
      <c r="FB210" s="522"/>
      <c r="FC210" s="527"/>
      <c r="FD210" s="527"/>
      <c r="FE210" s="527"/>
      <c r="FF210" s="522"/>
      <c r="FG210" s="522"/>
      <c r="FH210" s="522"/>
      <c r="FI210" s="522"/>
      <c r="FJ210" s="296"/>
      <c r="FK210" s="522"/>
      <c r="FL210" s="993"/>
      <c r="FM210" s="994"/>
      <c r="FN210" s="993"/>
      <c r="FO210" s="993"/>
      <c r="FP210" s="1023"/>
      <c r="FQ210" s="572"/>
      <c r="FR210" s="572"/>
    </row>
    <row r="211" spans="9:174" s="292" customFormat="1" x14ac:dyDescent="0.3">
      <c r="I211" s="937"/>
      <c r="J211" s="295"/>
      <c r="K211" s="294"/>
      <c r="L211" s="294"/>
      <c r="M211" s="295"/>
      <c r="S211" s="976"/>
      <c r="T211" s="1011"/>
      <c r="U211" s="290"/>
      <c r="V211" s="290"/>
      <c r="W211" s="290"/>
      <c r="X211" s="294"/>
      <c r="AB211" s="946"/>
      <c r="AE211" s="541"/>
      <c r="AF211" s="296"/>
      <c r="AG211" s="542"/>
      <c r="AH211" s="296"/>
      <c r="AI211" s="610"/>
      <c r="AJ211" s="543"/>
      <c r="AP211" s="981"/>
      <c r="AU211" s="293"/>
      <c r="AX211" s="295"/>
      <c r="BC211" s="295"/>
      <c r="BD211" s="525"/>
      <c r="BE211" s="976"/>
      <c r="BF211" s="293"/>
      <c r="BG211" s="293"/>
      <c r="BH211" s="293"/>
      <c r="BI211" s="293"/>
      <c r="BJ211" s="293"/>
      <c r="BK211" s="293"/>
      <c r="BL211" s="294"/>
      <c r="BM211" s="293"/>
      <c r="BS211" s="294"/>
      <c r="BT211" s="294"/>
      <c r="BU211" s="294"/>
      <c r="BV211" s="295"/>
      <c r="BW211" s="295"/>
      <c r="BX211" s="295"/>
      <c r="BY211" s="293"/>
      <c r="BZ211" s="294"/>
      <c r="CD211" s="295"/>
      <c r="CE211" s="295"/>
      <c r="CF211" s="293"/>
      <c r="CG211" s="293"/>
      <c r="CH211" s="293"/>
      <c r="CI211" s="293"/>
      <c r="CJ211" s="293"/>
      <c r="CL211" s="295"/>
      <c r="CM211" s="294"/>
      <c r="CN211" s="294"/>
      <c r="CO211" s="294"/>
      <c r="CP211" s="294"/>
      <c r="CZ211" s="295"/>
      <c r="DF211" s="293"/>
      <c r="DG211" s="293"/>
      <c r="DH211" s="293"/>
      <c r="DJ211" s="295"/>
      <c r="EC211" s="454"/>
      <c r="ED211" s="454"/>
      <c r="EH211" s="439"/>
      <c r="EI211" s="439"/>
      <c r="EJ211" s="439"/>
      <c r="EK211" s="962"/>
      <c r="EL211" s="987"/>
      <c r="EM211" s="987"/>
      <c r="EN211" s="991"/>
      <c r="EO211" s="297"/>
      <c r="EP211" s="296"/>
      <c r="ER211" s="297"/>
      <c r="ES211" s="522"/>
      <c r="ET211" s="527"/>
      <c r="EU211" s="527"/>
      <c r="EV211" s="527"/>
      <c r="EW211" s="967"/>
      <c r="EX211" s="949"/>
      <c r="EY211" s="522"/>
      <c r="EZ211" s="522"/>
      <c r="FA211" s="522"/>
      <c r="FB211" s="522"/>
      <c r="FC211" s="527"/>
      <c r="FD211" s="527"/>
      <c r="FE211" s="527"/>
      <c r="FF211" s="522"/>
      <c r="FG211" s="522"/>
      <c r="FH211" s="522"/>
      <c r="FI211" s="522"/>
      <c r="FJ211" s="296"/>
      <c r="FK211" s="522"/>
      <c r="FL211" s="993"/>
      <c r="FM211" s="994"/>
      <c r="FN211" s="993"/>
      <c r="FO211" s="993"/>
      <c r="FP211" s="1023"/>
      <c r="FQ211" s="572"/>
      <c r="FR211" s="572"/>
    </row>
    <row r="212" spans="9:174" s="292" customFormat="1" x14ac:dyDescent="0.3">
      <c r="I212" s="937"/>
      <c r="J212" s="295"/>
      <c r="K212" s="294"/>
      <c r="L212" s="294"/>
      <c r="M212" s="295"/>
      <c r="S212" s="976"/>
      <c r="T212" s="1011"/>
      <c r="U212" s="290"/>
      <c r="V212" s="290"/>
      <c r="W212" s="290"/>
      <c r="X212" s="294"/>
      <c r="AB212" s="946"/>
      <c r="AE212" s="541"/>
      <c r="AF212" s="296"/>
      <c r="AG212" s="542"/>
      <c r="AH212" s="296"/>
      <c r="AI212" s="610"/>
      <c r="AJ212" s="543"/>
      <c r="AP212" s="981"/>
      <c r="AU212" s="293"/>
      <c r="AX212" s="295"/>
      <c r="BC212" s="295"/>
      <c r="BD212" s="525"/>
      <c r="BE212" s="976"/>
      <c r="BF212" s="293"/>
      <c r="BG212" s="293"/>
      <c r="BH212" s="293"/>
      <c r="BI212" s="293"/>
      <c r="BJ212" s="293"/>
      <c r="BK212" s="293"/>
      <c r="BL212" s="294"/>
      <c r="BM212" s="293"/>
      <c r="BS212" s="294"/>
      <c r="BT212" s="294"/>
      <c r="BU212" s="294"/>
      <c r="BV212" s="295"/>
      <c r="BW212" s="295"/>
      <c r="BX212" s="295"/>
      <c r="BY212" s="293"/>
      <c r="BZ212" s="294"/>
      <c r="CD212" s="295"/>
      <c r="CE212" s="295"/>
      <c r="CF212" s="293"/>
      <c r="CG212" s="293"/>
      <c r="CH212" s="293"/>
      <c r="CI212" s="293"/>
      <c r="CJ212" s="293"/>
      <c r="CL212" s="295"/>
      <c r="CM212" s="294"/>
      <c r="CN212" s="294"/>
      <c r="CO212" s="294"/>
      <c r="CP212" s="294"/>
      <c r="CZ212" s="295"/>
      <c r="DF212" s="293"/>
      <c r="DG212" s="293"/>
      <c r="DH212" s="293"/>
      <c r="DJ212" s="295"/>
      <c r="EC212" s="454"/>
      <c r="ED212" s="454"/>
      <c r="EH212" s="439"/>
      <c r="EI212" s="439"/>
      <c r="EJ212" s="439"/>
      <c r="EK212" s="962"/>
      <c r="EL212" s="987"/>
      <c r="EM212" s="987"/>
      <c r="EN212" s="991"/>
      <c r="EO212" s="297"/>
      <c r="EP212" s="296"/>
      <c r="ER212" s="297"/>
      <c r="ES212" s="522"/>
      <c r="ET212" s="527"/>
      <c r="EU212" s="527"/>
      <c r="EV212" s="527"/>
      <c r="EW212" s="967"/>
      <c r="EX212" s="949"/>
      <c r="EY212" s="522"/>
      <c r="EZ212" s="522"/>
      <c r="FA212" s="522"/>
      <c r="FB212" s="522"/>
      <c r="FC212" s="527"/>
      <c r="FD212" s="527"/>
      <c r="FE212" s="527"/>
      <c r="FF212" s="522"/>
      <c r="FG212" s="522"/>
      <c r="FH212" s="522"/>
      <c r="FI212" s="522"/>
      <c r="FJ212" s="296"/>
      <c r="FK212" s="522"/>
      <c r="FL212" s="993"/>
      <c r="FM212" s="994"/>
      <c r="FN212" s="993"/>
      <c r="FO212" s="993"/>
      <c r="FP212" s="1023"/>
      <c r="FQ212" s="572"/>
      <c r="FR212" s="572"/>
    </row>
    <row r="213" spans="9:174" s="292" customFormat="1" x14ac:dyDescent="0.3">
      <c r="I213" s="937"/>
      <c r="J213" s="295"/>
      <c r="K213" s="294"/>
      <c r="L213" s="294"/>
      <c r="M213" s="295"/>
      <c r="S213" s="976"/>
      <c r="T213" s="1011"/>
      <c r="U213" s="290"/>
      <c r="V213" s="290"/>
      <c r="W213" s="290"/>
      <c r="X213" s="294"/>
      <c r="AB213" s="946"/>
      <c r="AE213" s="541"/>
      <c r="AF213" s="296"/>
      <c r="AG213" s="542"/>
      <c r="AH213" s="296"/>
      <c r="AI213" s="610"/>
      <c r="AJ213" s="543"/>
      <c r="AP213" s="981"/>
      <c r="AU213" s="293"/>
      <c r="AX213" s="295"/>
      <c r="BC213" s="295"/>
      <c r="BD213" s="525"/>
      <c r="BE213" s="976"/>
      <c r="BF213" s="293"/>
      <c r="BG213" s="293"/>
      <c r="BH213" s="293"/>
      <c r="BI213" s="293"/>
      <c r="BJ213" s="293"/>
      <c r="BK213" s="293"/>
      <c r="BL213" s="294"/>
      <c r="BM213" s="293"/>
      <c r="BS213" s="294"/>
      <c r="BT213" s="294"/>
      <c r="BU213" s="294"/>
      <c r="BV213" s="295"/>
      <c r="BW213" s="295"/>
      <c r="BX213" s="295"/>
      <c r="BY213" s="293"/>
      <c r="BZ213" s="294"/>
      <c r="CD213" s="295"/>
      <c r="CE213" s="295"/>
      <c r="CF213" s="293"/>
      <c r="CG213" s="293"/>
      <c r="CH213" s="293"/>
      <c r="CI213" s="293"/>
      <c r="CJ213" s="293"/>
      <c r="CL213" s="295"/>
      <c r="CM213" s="294"/>
      <c r="CN213" s="294"/>
      <c r="CO213" s="294"/>
      <c r="CP213" s="294"/>
      <c r="CZ213" s="295"/>
      <c r="DF213" s="293"/>
      <c r="DG213" s="293"/>
      <c r="DH213" s="293"/>
      <c r="DJ213" s="295"/>
      <c r="EC213" s="454"/>
      <c r="ED213" s="454"/>
      <c r="EH213" s="439"/>
      <c r="EI213" s="439"/>
      <c r="EJ213" s="439"/>
      <c r="EK213" s="962"/>
      <c r="EL213" s="987"/>
      <c r="EM213" s="987"/>
      <c r="EN213" s="991"/>
      <c r="EO213" s="297"/>
      <c r="EP213" s="296"/>
      <c r="ER213" s="297"/>
      <c r="ES213" s="522"/>
      <c r="ET213" s="527"/>
      <c r="EU213" s="527"/>
      <c r="EV213" s="527"/>
      <c r="EW213" s="967"/>
      <c r="EX213" s="949"/>
      <c r="EY213" s="522"/>
      <c r="EZ213" s="522"/>
      <c r="FA213" s="522"/>
      <c r="FB213" s="522"/>
      <c r="FC213" s="527"/>
      <c r="FD213" s="527"/>
      <c r="FE213" s="527"/>
      <c r="FF213" s="522"/>
      <c r="FG213" s="522"/>
      <c r="FH213" s="522"/>
      <c r="FI213" s="522"/>
      <c r="FJ213" s="296"/>
      <c r="FK213" s="522"/>
      <c r="FL213" s="993"/>
      <c r="FM213" s="994"/>
      <c r="FN213" s="993"/>
      <c r="FO213" s="993"/>
      <c r="FP213" s="1023"/>
      <c r="FQ213" s="572"/>
      <c r="FR213" s="572"/>
    </row>
    <row r="214" spans="9:174" s="292" customFormat="1" x14ac:dyDescent="0.3">
      <c r="I214" s="937"/>
      <c r="J214" s="295"/>
      <c r="K214" s="294"/>
      <c r="L214" s="294"/>
      <c r="M214" s="295"/>
      <c r="S214" s="976"/>
      <c r="T214" s="1011"/>
      <c r="U214" s="290"/>
      <c r="V214" s="290"/>
      <c r="W214" s="290"/>
      <c r="X214" s="294"/>
      <c r="AB214" s="946"/>
      <c r="AE214" s="541"/>
      <c r="AF214" s="296"/>
      <c r="AG214" s="542"/>
      <c r="AH214" s="296"/>
      <c r="AI214" s="610"/>
      <c r="AJ214" s="543"/>
      <c r="AP214" s="981"/>
      <c r="AU214" s="293"/>
      <c r="AX214" s="295"/>
      <c r="BC214" s="295"/>
      <c r="BD214" s="525"/>
      <c r="BE214" s="976"/>
      <c r="BF214" s="293"/>
      <c r="BG214" s="293"/>
      <c r="BH214" s="293"/>
      <c r="BI214" s="293"/>
      <c r="BJ214" s="293"/>
      <c r="BK214" s="293"/>
      <c r="BL214" s="294"/>
      <c r="BM214" s="293"/>
      <c r="BS214" s="294"/>
      <c r="BT214" s="294"/>
      <c r="BU214" s="294"/>
      <c r="BV214" s="295"/>
      <c r="BW214" s="295"/>
      <c r="BX214" s="295"/>
      <c r="BY214" s="293"/>
      <c r="BZ214" s="294"/>
      <c r="CD214" s="295"/>
      <c r="CE214" s="295"/>
      <c r="CF214" s="293"/>
      <c r="CG214" s="293"/>
      <c r="CH214" s="293"/>
      <c r="CI214" s="293"/>
      <c r="CJ214" s="293"/>
      <c r="CL214" s="295"/>
      <c r="CM214" s="294"/>
      <c r="CN214" s="294"/>
      <c r="CO214" s="294"/>
      <c r="CP214" s="294"/>
      <c r="CZ214" s="295"/>
      <c r="DF214" s="293"/>
      <c r="DG214" s="293"/>
      <c r="DH214" s="293"/>
      <c r="DJ214" s="295"/>
      <c r="EC214" s="454"/>
      <c r="ED214" s="454"/>
      <c r="EH214" s="439"/>
      <c r="EI214" s="439"/>
      <c r="EJ214" s="439"/>
      <c r="EK214" s="962"/>
      <c r="EL214" s="987"/>
      <c r="EM214" s="987"/>
      <c r="EN214" s="991"/>
      <c r="EO214" s="297"/>
      <c r="EP214" s="296"/>
      <c r="ER214" s="297"/>
      <c r="ES214" s="522"/>
      <c r="ET214" s="527"/>
      <c r="EU214" s="527"/>
      <c r="EV214" s="527"/>
      <c r="EW214" s="967"/>
      <c r="EX214" s="949"/>
      <c r="EY214" s="522"/>
      <c r="EZ214" s="522"/>
      <c r="FA214" s="522"/>
      <c r="FB214" s="522"/>
      <c r="FC214" s="527"/>
      <c r="FD214" s="527"/>
      <c r="FE214" s="527"/>
      <c r="FF214" s="522"/>
      <c r="FG214" s="522"/>
      <c r="FH214" s="522"/>
      <c r="FI214" s="522"/>
      <c r="FJ214" s="296"/>
      <c r="FK214" s="522"/>
      <c r="FL214" s="993"/>
      <c r="FM214" s="994"/>
      <c r="FN214" s="993"/>
      <c r="FO214" s="993"/>
      <c r="FP214" s="1023"/>
      <c r="FQ214" s="572"/>
      <c r="FR214" s="572"/>
    </row>
    <row r="215" spans="9:174" s="292" customFormat="1" x14ac:dyDescent="0.3">
      <c r="I215" s="937"/>
      <c r="J215" s="295"/>
      <c r="K215" s="294"/>
      <c r="L215" s="294"/>
      <c r="M215" s="295"/>
      <c r="S215" s="976"/>
      <c r="T215" s="1011"/>
      <c r="U215" s="290"/>
      <c r="V215" s="290"/>
      <c r="W215" s="290"/>
      <c r="X215" s="294"/>
      <c r="AB215" s="946"/>
      <c r="AE215" s="541"/>
      <c r="AF215" s="296"/>
      <c r="AG215" s="542"/>
      <c r="AH215" s="296"/>
      <c r="AI215" s="610"/>
      <c r="AJ215" s="543"/>
      <c r="AP215" s="981"/>
      <c r="AU215" s="293"/>
      <c r="AX215" s="295"/>
      <c r="BC215" s="295"/>
      <c r="BD215" s="525"/>
      <c r="BE215" s="976"/>
      <c r="BF215" s="293"/>
      <c r="BG215" s="293"/>
      <c r="BH215" s="293"/>
      <c r="BI215" s="293"/>
      <c r="BJ215" s="293"/>
      <c r="BK215" s="293"/>
      <c r="BL215" s="294"/>
      <c r="BM215" s="293"/>
      <c r="BS215" s="294"/>
      <c r="BT215" s="294"/>
      <c r="BU215" s="294"/>
      <c r="BV215" s="295"/>
      <c r="BW215" s="295"/>
      <c r="BX215" s="295"/>
      <c r="BY215" s="293"/>
      <c r="BZ215" s="294"/>
      <c r="CD215" s="295"/>
      <c r="CE215" s="295"/>
      <c r="CF215" s="293"/>
      <c r="CG215" s="293"/>
      <c r="CH215" s="293"/>
      <c r="CI215" s="293"/>
      <c r="CJ215" s="293"/>
      <c r="CL215" s="295"/>
      <c r="CM215" s="294"/>
      <c r="CN215" s="294"/>
      <c r="CO215" s="294"/>
      <c r="CP215" s="294"/>
      <c r="CZ215" s="295"/>
      <c r="DF215" s="293"/>
      <c r="DG215" s="293"/>
      <c r="DH215" s="293"/>
      <c r="DJ215" s="295"/>
      <c r="EC215" s="454"/>
      <c r="ED215" s="454"/>
      <c r="EH215" s="439"/>
      <c r="EI215" s="439"/>
      <c r="EJ215" s="439"/>
      <c r="EK215" s="962"/>
      <c r="EL215" s="987"/>
      <c r="EM215" s="987"/>
      <c r="EN215" s="991"/>
      <c r="EO215" s="297"/>
      <c r="EP215" s="296"/>
      <c r="ER215" s="297"/>
      <c r="ES215" s="522"/>
      <c r="ET215" s="527"/>
      <c r="EU215" s="527"/>
      <c r="EV215" s="527"/>
      <c r="EW215" s="967"/>
      <c r="EX215" s="949"/>
      <c r="EY215" s="522"/>
      <c r="EZ215" s="522"/>
      <c r="FA215" s="522"/>
      <c r="FB215" s="522"/>
      <c r="FC215" s="527"/>
      <c r="FD215" s="527"/>
      <c r="FE215" s="527"/>
      <c r="FF215" s="522"/>
      <c r="FG215" s="522"/>
      <c r="FH215" s="522"/>
      <c r="FI215" s="522"/>
      <c r="FJ215" s="296"/>
      <c r="FK215" s="522"/>
      <c r="FL215" s="993"/>
      <c r="FM215" s="994"/>
      <c r="FN215" s="993"/>
      <c r="FO215" s="993"/>
      <c r="FP215" s="1023"/>
      <c r="FQ215" s="572"/>
      <c r="FR215" s="572"/>
    </row>
    <row r="216" spans="9:174" s="292" customFormat="1" x14ac:dyDescent="0.3">
      <c r="I216" s="937"/>
      <c r="J216" s="295"/>
      <c r="K216" s="294"/>
      <c r="L216" s="294"/>
      <c r="M216" s="295"/>
      <c r="S216" s="976"/>
      <c r="T216" s="1011"/>
      <c r="U216" s="290"/>
      <c r="V216" s="290"/>
      <c r="W216" s="290"/>
      <c r="X216" s="294"/>
      <c r="AB216" s="946"/>
      <c r="AE216" s="541"/>
      <c r="AF216" s="296"/>
      <c r="AG216" s="542"/>
      <c r="AH216" s="296"/>
      <c r="AI216" s="610"/>
      <c r="AJ216" s="543"/>
      <c r="AP216" s="981"/>
      <c r="AU216" s="293"/>
      <c r="AX216" s="295"/>
      <c r="BC216" s="295"/>
      <c r="BD216" s="525"/>
      <c r="BE216" s="976"/>
      <c r="BF216" s="293"/>
      <c r="BG216" s="293"/>
      <c r="BH216" s="293"/>
      <c r="BI216" s="293"/>
      <c r="BJ216" s="293"/>
      <c r="BK216" s="293"/>
      <c r="BL216" s="294"/>
      <c r="BM216" s="293"/>
      <c r="BS216" s="294"/>
      <c r="BT216" s="294"/>
      <c r="BU216" s="294"/>
      <c r="BV216" s="295"/>
      <c r="BW216" s="295"/>
      <c r="BX216" s="295"/>
      <c r="BY216" s="293"/>
      <c r="BZ216" s="294"/>
      <c r="CD216" s="295"/>
      <c r="CE216" s="295"/>
      <c r="CF216" s="293"/>
      <c r="CG216" s="293"/>
      <c r="CH216" s="293"/>
      <c r="CI216" s="293"/>
      <c r="CJ216" s="293"/>
      <c r="CL216" s="295"/>
      <c r="CM216" s="294"/>
      <c r="CN216" s="294"/>
      <c r="CO216" s="294"/>
      <c r="CP216" s="294"/>
      <c r="CZ216" s="295"/>
      <c r="DF216" s="293"/>
      <c r="DG216" s="293"/>
      <c r="DH216" s="293"/>
      <c r="DJ216" s="295"/>
      <c r="EC216" s="454"/>
      <c r="ED216" s="454"/>
      <c r="EH216" s="439"/>
      <c r="EI216" s="439"/>
      <c r="EJ216" s="439"/>
      <c r="EK216" s="962"/>
      <c r="EL216" s="987"/>
      <c r="EM216" s="987"/>
      <c r="EN216" s="991"/>
      <c r="EO216" s="297"/>
      <c r="EP216" s="296"/>
      <c r="ER216" s="297"/>
      <c r="ES216" s="522"/>
      <c r="ET216" s="527"/>
      <c r="EU216" s="527"/>
      <c r="EV216" s="527"/>
      <c r="EW216" s="967"/>
      <c r="EX216" s="949"/>
      <c r="EY216" s="522"/>
      <c r="EZ216" s="522"/>
      <c r="FA216" s="522"/>
      <c r="FB216" s="522"/>
      <c r="FC216" s="527"/>
      <c r="FD216" s="527"/>
      <c r="FE216" s="527"/>
      <c r="FF216" s="522"/>
      <c r="FG216" s="522"/>
      <c r="FH216" s="522"/>
      <c r="FI216" s="522"/>
      <c r="FJ216" s="296"/>
      <c r="FK216" s="522"/>
      <c r="FL216" s="993"/>
      <c r="FM216" s="994"/>
      <c r="FN216" s="993"/>
      <c r="FO216" s="993"/>
      <c r="FP216" s="1023"/>
      <c r="FQ216" s="572"/>
      <c r="FR216" s="572"/>
    </row>
    <row r="217" spans="9:174" s="292" customFormat="1" x14ac:dyDescent="0.3">
      <c r="I217" s="937"/>
      <c r="J217" s="295"/>
      <c r="K217" s="294"/>
      <c r="L217" s="294"/>
      <c r="M217" s="295"/>
      <c r="S217" s="976"/>
      <c r="T217" s="1011"/>
      <c r="U217" s="290"/>
      <c r="V217" s="290"/>
      <c r="W217" s="290"/>
      <c r="X217" s="294"/>
      <c r="AB217" s="946"/>
      <c r="AE217" s="541"/>
      <c r="AF217" s="296"/>
      <c r="AG217" s="542"/>
      <c r="AH217" s="296"/>
      <c r="AI217" s="610"/>
      <c r="AJ217" s="543"/>
      <c r="AP217" s="981"/>
      <c r="AU217" s="293"/>
      <c r="AX217" s="295"/>
      <c r="BC217" s="295"/>
      <c r="BD217" s="525"/>
      <c r="BE217" s="976"/>
      <c r="BF217" s="293"/>
      <c r="BG217" s="293"/>
      <c r="BH217" s="293"/>
      <c r="BI217" s="293"/>
      <c r="BJ217" s="293"/>
      <c r="BK217" s="293"/>
      <c r="BL217" s="294"/>
      <c r="BM217" s="293"/>
      <c r="BS217" s="294"/>
      <c r="BT217" s="294"/>
      <c r="BU217" s="294"/>
      <c r="BV217" s="295"/>
      <c r="BW217" s="295"/>
      <c r="BX217" s="295"/>
      <c r="BY217" s="293"/>
      <c r="BZ217" s="294"/>
      <c r="CD217" s="295"/>
      <c r="CE217" s="295"/>
      <c r="CF217" s="293"/>
      <c r="CG217" s="293"/>
      <c r="CH217" s="293"/>
      <c r="CI217" s="293"/>
      <c r="CJ217" s="293"/>
      <c r="CL217" s="295"/>
      <c r="CM217" s="294"/>
      <c r="CN217" s="294"/>
      <c r="CO217" s="294"/>
      <c r="CP217" s="294"/>
      <c r="CZ217" s="295"/>
      <c r="DF217" s="293"/>
      <c r="DG217" s="293"/>
      <c r="DH217" s="293"/>
      <c r="DJ217" s="295"/>
      <c r="EC217" s="454"/>
      <c r="ED217" s="454"/>
      <c r="EH217" s="439"/>
      <c r="EI217" s="439"/>
      <c r="EJ217" s="439"/>
      <c r="EK217" s="962"/>
      <c r="EL217" s="987"/>
      <c r="EM217" s="987"/>
      <c r="EN217" s="991"/>
      <c r="EO217" s="297"/>
      <c r="EP217" s="296"/>
      <c r="ER217" s="297"/>
      <c r="ES217" s="522"/>
      <c r="ET217" s="527"/>
      <c r="EU217" s="527"/>
      <c r="EV217" s="527"/>
      <c r="EW217" s="967"/>
      <c r="EX217" s="949"/>
      <c r="EY217" s="522"/>
      <c r="EZ217" s="522"/>
      <c r="FA217" s="522"/>
      <c r="FB217" s="522"/>
      <c r="FC217" s="527"/>
      <c r="FD217" s="527"/>
      <c r="FE217" s="527"/>
      <c r="FF217" s="522"/>
      <c r="FG217" s="522"/>
      <c r="FH217" s="522"/>
      <c r="FI217" s="522"/>
      <c r="FJ217" s="296"/>
      <c r="FK217" s="522"/>
      <c r="FL217" s="993"/>
      <c r="FM217" s="994"/>
      <c r="FN217" s="993"/>
      <c r="FO217" s="993"/>
      <c r="FP217" s="1023"/>
      <c r="FQ217" s="572"/>
      <c r="FR217" s="572"/>
    </row>
    <row r="218" spans="9:174" s="292" customFormat="1" x14ac:dyDescent="0.3">
      <c r="I218" s="937"/>
      <c r="J218" s="295"/>
      <c r="K218" s="294"/>
      <c r="L218" s="294"/>
      <c r="M218" s="295"/>
      <c r="S218" s="976"/>
      <c r="T218" s="1011"/>
      <c r="U218" s="290"/>
      <c r="V218" s="290"/>
      <c r="W218" s="290"/>
      <c r="X218" s="294"/>
      <c r="AB218" s="946"/>
      <c r="AE218" s="541"/>
      <c r="AF218" s="296"/>
      <c r="AG218" s="542"/>
      <c r="AH218" s="296"/>
      <c r="AI218" s="610"/>
      <c r="AJ218" s="543"/>
      <c r="AP218" s="981"/>
      <c r="AU218" s="293"/>
      <c r="AX218" s="295"/>
      <c r="BC218" s="295"/>
      <c r="BD218" s="525"/>
      <c r="BE218" s="976"/>
      <c r="BF218" s="293"/>
      <c r="BG218" s="293"/>
      <c r="BH218" s="293"/>
      <c r="BI218" s="293"/>
      <c r="BJ218" s="293"/>
      <c r="BK218" s="293"/>
      <c r="BL218" s="294"/>
      <c r="BM218" s="293"/>
      <c r="BS218" s="294"/>
      <c r="BT218" s="294"/>
      <c r="BU218" s="294"/>
      <c r="BV218" s="295"/>
      <c r="BW218" s="295"/>
      <c r="BX218" s="295"/>
      <c r="BY218" s="293"/>
      <c r="BZ218" s="294"/>
      <c r="CD218" s="295"/>
      <c r="CE218" s="295"/>
      <c r="CF218" s="293"/>
      <c r="CG218" s="293"/>
      <c r="CH218" s="293"/>
      <c r="CI218" s="293"/>
      <c r="CJ218" s="293"/>
      <c r="CL218" s="295"/>
      <c r="CM218" s="294"/>
      <c r="CN218" s="294"/>
      <c r="CO218" s="294"/>
      <c r="CP218" s="294"/>
      <c r="CZ218" s="295"/>
      <c r="DF218" s="293"/>
      <c r="DG218" s="293"/>
      <c r="DH218" s="293"/>
      <c r="DJ218" s="295"/>
      <c r="EC218" s="454"/>
      <c r="ED218" s="454"/>
      <c r="EH218" s="439"/>
      <c r="EI218" s="439"/>
      <c r="EJ218" s="439"/>
      <c r="EK218" s="962"/>
      <c r="EL218" s="987"/>
      <c r="EM218" s="987"/>
      <c r="EN218" s="991"/>
      <c r="EO218" s="297"/>
      <c r="EP218" s="296"/>
      <c r="ER218" s="297"/>
      <c r="ES218" s="522"/>
      <c r="ET218" s="527"/>
      <c r="EU218" s="527"/>
      <c r="EV218" s="527"/>
      <c r="EW218" s="967"/>
      <c r="EX218" s="949"/>
      <c r="EY218" s="522"/>
      <c r="EZ218" s="522"/>
      <c r="FA218" s="522"/>
      <c r="FB218" s="522"/>
      <c r="FC218" s="527"/>
      <c r="FD218" s="527"/>
      <c r="FE218" s="527"/>
      <c r="FF218" s="522"/>
      <c r="FG218" s="522"/>
      <c r="FH218" s="522"/>
      <c r="FI218" s="522"/>
      <c r="FJ218" s="296"/>
      <c r="FK218" s="522"/>
      <c r="FL218" s="993"/>
      <c r="FM218" s="994"/>
      <c r="FN218" s="993"/>
      <c r="FO218" s="993"/>
      <c r="FP218" s="1023"/>
      <c r="FQ218" s="572"/>
      <c r="FR218" s="572"/>
    </row>
    <row r="219" spans="9:174" s="292" customFormat="1" x14ac:dyDescent="0.3">
      <c r="I219" s="937"/>
      <c r="J219" s="295"/>
      <c r="K219" s="294"/>
      <c r="L219" s="294"/>
      <c r="M219" s="295"/>
      <c r="S219" s="976"/>
      <c r="T219" s="1011"/>
      <c r="U219" s="290"/>
      <c r="V219" s="290"/>
      <c r="W219" s="290"/>
      <c r="X219" s="294"/>
      <c r="AB219" s="946"/>
      <c r="AE219" s="541"/>
      <c r="AF219" s="296"/>
      <c r="AG219" s="542"/>
      <c r="AH219" s="296"/>
      <c r="AI219" s="610"/>
      <c r="AJ219" s="543"/>
      <c r="AP219" s="981"/>
      <c r="AU219" s="293"/>
      <c r="AX219" s="295"/>
      <c r="BC219" s="295"/>
      <c r="BD219" s="525"/>
      <c r="BE219" s="976"/>
      <c r="BF219" s="293"/>
      <c r="BG219" s="293"/>
      <c r="BH219" s="293"/>
      <c r="BI219" s="293"/>
      <c r="BJ219" s="293"/>
      <c r="BK219" s="293"/>
      <c r="BL219" s="294"/>
      <c r="BM219" s="293"/>
      <c r="BS219" s="294"/>
      <c r="BT219" s="294"/>
      <c r="BU219" s="294"/>
      <c r="BV219" s="295"/>
      <c r="BW219" s="295"/>
      <c r="BX219" s="295"/>
      <c r="BY219" s="293"/>
      <c r="BZ219" s="294"/>
      <c r="CD219" s="295"/>
      <c r="CE219" s="295"/>
      <c r="CF219" s="293"/>
      <c r="CG219" s="293"/>
      <c r="CH219" s="293"/>
      <c r="CI219" s="293"/>
      <c r="CJ219" s="293"/>
      <c r="CL219" s="295"/>
      <c r="CM219" s="294"/>
      <c r="CN219" s="294"/>
      <c r="CO219" s="294"/>
      <c r="CP219" s="294"/>
      <c r="CZ219" s="295"/>
      <c r="DF219" s="293"/>
      <c r="DG219" s="293"/>
      <c r="DH219" s="293"/>
      <c r="DJ219" s="295"/>
      <c r="EC219" s="454"/>
      <c r="ED219" s="454"/>
      <c r="EH219" s="439"/>
      <c r="EI219" s="439"/>
      <c r="EJ219" s="439"/>
      <c r="EK219" s="962"/>
      <c r="EL219" s="987"/>
      <c r="EM219" s="987"/>
      <c r="EN219" s="991"/>
      <c r="EO219" s="297"/>
      <c r="EP219" s="296"/>
      <c r="ER219" s="297"/>
      <c r="ES219" s="522"/>
      <c r="ET219" s="527"/>
      <c r="EU219" s="527"/>
      <c r="EV219" s="527"/>
      <c r="EW219" s="967"/>
      <c r="EX219" s="949"/>
      <c r="EY219" s="522"/>
      <c r="EZ219" s="522"/>
      <c r="FA219" s="522"/>
      <c r="FB219" s="522"/>
      <c r="FC219" s="527"/>
      <c r="FD219" s="527"/>
      <c r="FE219" s="527"/>
      <c r="FF219" s="522"/>
      <c r="FG219" s="522"/>
      <c r="FH219" s="522"/>
      <c r="FI219" s="522"/>
      <c r="FJ219" s="296"/>
      <c r="FK219" s="522"/>
      <c r="FL219" s="993"/>
      <c r="FM219" s="994"/>
      <c r="FN219" s="993"/>
      <c r="FO219" s="993"/>
      <c r="FP219" s="1023"/>
      <c r="FQ219" s="572"/>
      <c r="FR219" s="572"/>
    </row>
    <row r="220" spans="9:174" s="292" customFormat="1" x14ac:dyDescent="0.3">
      <c r="I220" s="937"/>
      <c r="J220" s="295"/>
      <c r="K220" s="294"/>
      <c r="L220" s="294"/>
      <c r="M220" s="295"/>
      <c r="S220" s="976"/>
      <c r="T220" s="1011"/>
      <c r="U220" s="290"/>
      <c r="V220" s="290"/>
      <c r="W220" s="290"/>
      <c r="X220" s="294"/>
      <c r="AB220" s="946"/>
      <c r="AE220" s="541"/>
      <c r="AF220" s="296"/>
      <c r="AG220" s="542"/>
      <c r="AH220" s="296"/>
      <c r="AI220" s="610"/>
      <c r="AJ220" s="543"/>
      <c r="AP220" s="981"/>
      <c r="AU220" s="293"/>
      <c r="AX220" s="295"/>
      <c r="BC220" s="295"/>
      <c r="BD220" s="525"/>
      <c r="BE220" s="976"/>
      <c r="BF220" s="293"/>
      <c r="BG220" s="293"/>
      <c r="BH220" s="293"/>
      <c r="BI220" s="293"/>
      <c r="BJ220" s="293"/>
      <c r="BK220" s="293"/>
      <c r="BL220" s="294"/>
      <c r="BM220" s="293"/>
      <c r="BS220" s="294"/>
      <c r="BT220" s="294"/>
      <c r="BU220" s="294"/>
      <c r="BV220" s="295"/>
      <c r="BW220" s="295"/>
      <c r="BX220" s="295"/>
      <c r="BY220" s="293"/>
      <c r="BZ220" s="294"/>
      <c r="CD220" s="295"/>
      <c r="CE220" s="295"/>
      <c r="CF220" s="293"/>
      <c r="CG220" s="293"/>
      <c r="CH220" s="293"/>
      <c r="CI220" s="293"/>
      <c r="CJ220" s="293"/>
      <c r="CL220" s="295"/>
      <c r="CM220" s="294"/>
      <c r="CN220" s="294"/>
      <c r="CO220" s="294"/>
      <c r="CP220" s="294"/>
      <c r="CZ220" s="295"/>
      <c r="DF220" s="293"/>
      <c r="DG220" s="293"/>
      <c r="DH220" s="293"/>
      <c r="DJ220" s="295"/>
      <c r="EC220" s="454"/>
      <c r="ED220" s="454"/>
      <c r="EH220" s="439"/>
      <c r="EI220" s="439"/>
      <c r="EJ220" s="439"/>
      <c r="EK220" s="962"/>
      <c r="EL220" s="987"/>
      <c r="EM220" s="987"/>
      <c r="EN220" s="991"/>
      <c r="EO220" s="297"/>
      <c r="EP220" s="296"/>
      <c r="ER220" s="297"/>
      <c r="ES220" s="522"/>
      <c r="ET220" s="527"/>
      <c r="EU220" s="527"/>
      <c r="EV220" s="527"/>
      <c r="EW220" s="967"/>
      <c r="EX220" s="949"/>
      <c r="EY220" s="522"/>
      <c r="EZ220" s="522"/>
      <c r="FA220" s="522"/>
      <c r="FB220" s="522"/>
      <c r="FC220" s="527"/>
      <c r="FD220" s="527"/>
      <c r="FE220" s="527"/>
      <c r="FF220" s="522"/>
      <c r="FG220" s="522"/>
      <c r="FH220" s="522"/>
      <c r="FI220" s="522"/>
      <c r="FJ220" s="296"/>
      <c r="FK220" s="522"/>
      <c r="FL220" s="993"/>
      <c r="FM220" s="994"/>
      <c r="FN220" s="993"/>
      <c r="FO220" s="993"/>
      <c r="FP220" s="1023"/>
      <c r="FQ220" s="572"/>
      <c r="FR220" s="572"/>
    </row>
    <row r="221" spans="9:174" s="292" customFormat="1" x14ac:dyDescent="0.3">
      <c r="I221" s="937"/>
      <c r="J221" s="295"/>
      <c r="K221" s="294"/>
      <c r="L221" s="294"/>
      <c r="M221" s="295"/>
      <c r="S221" s="976"/>
      <c r="T221" s="1011"/>
      <c r="U221" s="290"/>
      <c r="V221" s="290"/>
      <c r="W221" s="290"/>
      <c r="X221" s="294"/>
      <c r="AB221" s="946"/>
      <c r="AE221" s="541"/>
      <c r="AF221" s="296"/>
      <c r="AG221" s="542"/>
      <c r="AH221" s="296"/>
      <c r="AI221" s="610"/>
      <c r="AJ221" s="543"/>
      <c r="AP221" s="981"/>
      <c r="AU221" s="293"/>
      <c r="AX221" s="295"/>
      <c r="BC221" s="295"/>
      <c r="BD221" s="525"/>
      <c r="BE221" s="976"/>
      <c r="BF221" s="293"/>
      <c r="BG221" s="293"/>
      <c r="BH221" s="293"/>
      <c r="BI221" s="293"/>
      <c r="BJ221" s="293"/>
      <c r="BK221" s="293"/>
      <c r="BL221" s="294"/>
      <c r="BM221" s="293"/>
      <c r="BS221" s="294"/>
      <c r="BT221" s="294"/>
      <c r="BU221" s="294"/>
      <c r="BV221" s="295"/>
      <c r="BW221" s="295"/>
      <c r="BX221" s="295"/>
      <c r="BY221" s="293"/>
      <c r="BZ221" s="294"/>
      <c r="CD221" s="295"/>
      <c r="CE221" s="295"/>
      <c r="CF221" s="293"/>
      <c r="CG221" s="293"/>
      <c r="CH221" s="293"/>
      <c r="CI221" s="293"/>
      <c r="CJ221" s="293"/>
      <c r="CL221" s="295"/>
      <c r="CM221" s="294"/>
      <c r="CN221" s="294"/>
      <c r="CO221" s="294"/>
      <c r="CP221" s="294"/>
      <c r="CZ221" s="295"/>
      <c r="DF221" s="293"/>
      <c r="DG221" s="293"/>
      <c r="DH221" s="293"/>
      <c r="DJ221" s="295"/>
      <c r="EC221" s="454"/>
      <c r="ED221" s="454"/>
      <c r="EH221" s="439"/>
      <c r="EI221" s="439"/>
      <c r="EJ221" s="439"/>
      <c r="EK221" s="962"/>
      <c r="EL221" s="987"/>
      <c r="EM221" s="987"/>
      <c r="EN221" s="991"/>
      <c r="EO221" s="297"/>
      <c r="EP221" s="296"/>
      <c r="ER221" s="297"/>
      <c r="ES221" s="522"/>
      <c r="ET221" s="527"/>
      <c r="EU221" s="527"/>
      <c r="EV221" s="527"/>
      <c r="EW221" s="967"/>
      <c r="EX221" s="949"/>
      <c r="EY221" s="522"/>
      <c r="EZ221" s="522"/>
      <c r="FA221" s="522"/>
      <c r="FB221" s="522"/>
      <c r="FC221" s="527"/>
      <c r="FD221" s="527"/>
      <c r="FE221" s="527"/>
      <c r="FF221" s="522"/>
      <c r="FG221" s="522"/>
      <c r="FH221" s="522"/>
      <c r="FI221" s="522"/>
      <c r="FJ221" s="296"/>
      <c r="FK221" s="522"/>
      <c r="FL221" s="993"/>
      <c r="FM221" s="994"/>
      <c r="FN221" s="993"/>
      <c r="FO221" s="993"/>
      <c r="FP221" s="1023"/>
      <c r="FQ221" s="572"/>
      <c r="FR221" s="572"/>
    </row>
    <row r="222" spans="9:174" s="292" customFormat="1" x14ac:dyDescent="0.3">
      <c r="I222" s="937"/>
      <c r="J222" s="295"/>
      <c r="K222" s="294"/>
      <c r="L222" s="294"/>
      <c r="M222" s="295"/>
      <c r="S222" s="976"/>
      <c r="T222" s="1011"/>
      <c r="U222" s="290"/>
      <c r="V222" s="290"/>
      <c r="W222" s="290"/>
      <c r="X222" s="294"/>
      <c r="AB222" s="946"/>
      <c r="AE222" s="541"/>
      <c r="AF222" s="296"/>
      <c r="AG222" s="542"/>
      <c r="AH222" s="296"/>
      <c r="AI222" s="610"/>
      <c r="AJ222" s="543"/>
      <c r="AP222" s="981"/>
      <c r="AU222" s="293"/>
      <c r="AX222" s="295"/>
      <c r="BC222" s="295"/>
      <c r="BD222" s="525"/>
      <c r="BE222" s="976"/>
      <c r="BF222" s="293"/>
      <c r="BG222" s="293"/>
      <c r="BH222" s="293"/>
      <c r="BI222" s="293"/>
      <c r="BJ222" s="293"/>
      <c r="BK222" s="293"/>
      <c r="BL222" s="294"/>
      <c r="BM222" s="293"/>
      <c r="BS222" s="294"/>
      <c r="BT222" s="294"/>
      <c r="BU222" s="294"/>
      <c r="BV222" s="295"/>
      <c r="BW222" s="295"/>
      <c r="BX222" s="295"/>
      <c r="BY222" s="293"/>
      <c r="BZ222" s="294"/>
      <c r="CD222" s="295"/>
      <c r="CE222" s="295"/>
      <c r="CF222" s="293"/>
      <c r="CG222" s="293"/>
      <c r="CH222" s="293"/>
      <c r="CI222" s="293"/>
      <c r="CJ222" s="293"/>
      <c r="CL222" s="295"/>
      <c r="CM222" s="294"/>
      <c r="CN222" s="294"/>
      <c r="CO222" s="294"/>
      <c r="CP222" s="294"/>
      <c r="CZ222" s="295"/>
      <c r="DF222" s="293"/>
      <c r="DG222" s="293"/>
      <c r="DH222" s="293"/>
      <c r="DJ222" s="295"/>
      <c r="EC222" s="454"/>
      <c r="ED222" s="454"/>
      <c r="EH222" s="439"/>
      <c r="EI222" s="439"/>
      <c r="EJ222" s="439"/>
      <c r="EK222" s="962"/>
      <c r="EL222" s="987"/>
      <c r="EM222" s="987"/>
      <c r="EN222" s="991"/>
      <c r="EO222" s="297"/>
      <c r="EP222" s="296"/>
      <c r="ER222" s="297"/>
      <c r="ES222" s="522"/>
      <c r="ET222" s="527"/>
      <c r="EU222" s="527"/>
      <c r="EV222" s="527"/>
      <c r="EW222" s="967"/>
      <c r="EX222" s="949"/>
      <c r="EY222" s="522"/>
      <c r="EZ222" s="522"/>
      <c r="FA222" s="522"/>
      <c r="FB222" s="522"/>
      <c r="FC222" s="527"/>
      <c r="FD222" s="527"/>
      <c r="FE222" s="527"/>
      <c r="FF222" s="522"/>
      <c r="FG222" s="522"/>
      <c r="FH222" s="522"/>
      <c r="FI222" s="522"/>
      <c r="FJ222" s="296"/>
      <c r="FK222" s="522"/>
      <c r="FL222" s="993"/>
      <c r="FM222" s="994"/>
      <c r="FN222" s="993"/>
      <c r="FO222" s="993"/>
      <c r="FP222" s="1023"/>
      <c r="FQ222" s="572"/>
      <c r="FR222" s="572"/>
    </row>
    <row r="223" spans="9:174" s="292" customFormat="1" x14ac:dyDescent="0.3">
      <c r="I223" s="937"/>
      <c r="J223" s="295"/>
      <c r="K223" s="294"/>
      <c r="L223" s="294"/>
      <c r="M223" s="295"/>
      <c r="S223" s="976"/>
      <c r="T223" s="1011"/>
      <c r="U223" s="290"/>
      <c r="V223" s="290"/>
      <c r="W223" s="290"/>
      <c r="X223" s="294"/>
      <c r="AB223" s="946"/>
      <c r="AE223" s="541"/>
      <c r="AF223" s="296"/>
      <c r="AG223" s="542"/>
      <c r="AH223" s="296"/>
      <c r="AI223" s="610"/>
      <c r="AJ223" s="543"/>
      <c r="AP223" s="981"/>
      <c r="AU223" s="293"/>
      <c r="AX223" s="295"/>
      <c r="BC223" s="295"/>
      <c r="BD223" s="525"/>
      <c r="BE223" s="976"/>
      <c r="BF223" s="293"/>
      <c r="BG223" s="293"/>
      <c r="BH223" s="293"/>
      <c r="BI223" s="293"/>
      <c r="BJ223" s="293"/>
      <c r="BK223" s="293"/>
      <c r="BL223" s="294"/>
      <c r="BM223" s="293"/>
      <c r="BS223" s="294"/>
      <c r="BT223" s="294"/>
      <c r="BU223" s="294"/>
      <c r="BV223" s="295"/>
      <c r="BW223" s="295"/>
      <c r="BX223" s="295"/>
      <c r="BY223" s="293"/>
      <c r="BZ223" s="294"/>
      <c r="CD223" s="295"/>
      <c r="CE223" s="295"/>
      <c r="CF223" s="293"/>
      <c r="CG223" s="293"/>
      <c r="CH223" s="293"/>
      <c r="CI223" s="293"/>
      <c r="CJ223" s="293"/>
      <c r="CL223" s="295"/>
      <c r="CM223" s="294"/>
      <c r="CN223" s="294"/>
      <c r="CO223" s="294"/>
      <c r="CP223" s="294"/>
      <c r="CZ223" s="295"/>
      <c r="DF223" s="293"/>
      <c r="DG223" s="293"/>
      <c r="DH223" s="293"/>
      <c r="DJ223" s="295"/>
      <c r="EC223" s="454"/>
      <c r="ED223" s="454"/>
      <c r="EH223" s="439"/>
      <c r="EI223" s="439"/>
      <c r="EJ223" s="439"/>
      <c r="EK223" s="962"/>
      <c r="EL223" s="987"/>
      <c r="EM223" s="987"/>
      <c r="EN223" s="991"/>
      <c r="EO223" s="297"/>
      <c r="EP223" s="296"/>
      <c r="ER223" s="297"/>
      <c r="ES223" s="522"/>
      <c r="ET223" s="527"/>
      <c r="EU223" s="527"/>
      <c r="EV223" s="527"/>
      <c r="EW223" s="967"/>
      <c r="EX223" s="949"/>
      <c r="EY223" s="522"/>
      <c r="EZ223" s="522"/>
      <c r="FA223" s="522"/>
      <c r="FB223" s="522"/>
      <c r="FC223" s="527"/>
      <c r="FD223" s="527"/>
      <c r="FE223" s="527"/>
      <c r="FF223" s="522"/>
      <c r="FG223" s="522"/>
      <c r="FH223" s="522"/>
      <c r="FI223" s="522"/>
      <c r="FJ223" s="296"/>
      <c r="FK223" s="522"/>
      <c r="FL223" s="993"/>
      <c r="FM223" s="994"/>
      <c r="FN223" s="993"/>
      <c r="FO223" s="993"/>
      <c r="FP223" s="1023"/>
      <c r="FQ223" s="572"/>
      <c r="FR223" s="572"/>
    </row>
    <row r="224" spans="9:174" s="292" customFormat="1" x14ac:dyDescent="0.3">
      <c r="I224" s="937"/>
      <c r="J224" s="295"/>
      <c r="K224" s="294"/>
      <c r="L224" s="294"/>
      <c r="M224" s="295"/>
      <c r="S224" s="976"/>
      <c r="T224" s="1011"/>
      <c r="U224" s="290"/>
      <c r="V224" s="290"/>
      <c r="W224" s="290"/>
      <c r="X224" s="294"/>
      <c r="AB224" s="946"/>
      <c r="AE224" s="541"/>
      <c r="AF224" s="296"/>
      <c r="AG224" s="542"/>
      <c r="AH224" s="296"/>
      <c r="AI224" s="610"/>
      <c r="AJ224" s="543"/>
      <c r="AP224" s="981"/>
      <c r="AU224" s="293"/>
      <c r="AX224" s="295"/>
      <c r="BC224" s="295"/>
      <c r="BD224" s="525"/>
      <c r="BE224" s="976"/>
      <c r="BF224" s="293"/>
      <c r="BG224" s="293"/>
      <c r="BH224" s="293"/>
      <c r="BI224" s="293"/>
      <c r="BJ224" s="293"/>
      <c r="BK224" s="293"/>
      <c r="BL224" s="294"/>
      <c r="BM224" s="293"/>
      <c r="BS224" s="294"/>
      <c r="BT224" s="294"/>
      <c r="BU224" s="294"/>
      <c r="BV224" s="295"/>
      <c r="BW224" s="295"/>
      <c r="BX224" s="295"/>
      <c r="BY224" s="293"/>
      <c r="BZ224" s="294"/>
      <c r="CD224" s="295"/>
      <c r="CE224" s="295"/>
      <c r="CF224" s="293"/>
      <c r="CG224" s="293"/>
      <c r="CH224" s="293"/>
      <c r="CI224" s="293"/>
      <c r="CJ224" s="293"/>
      <c r="CL224" s="295"/>
      <c r="CM224" s="294"/>
      <c r="CN224" s="294"/>
      <c r="CO224" s="294"/>
      <c r="CP224" s="294"/>
      <c r="CZ224" s="295"/>
      <c r="DF224" s="293"/>
      <c r="DG224" s="293"/>
      <c r="DH224" s="293"/>
      <c r="DJ224" s="295"/>
      <c r="EC224" s="454"/>
      <c r="ED224" s="454"/>
      <c r="EH224" s="439"/>
      <c r="EI224" s="439"/>
      <c r="EJ224" s="439"/>
      <c r="EK224" s="962"/>
      <c r="EL224" s="987"/>
      <c r="EM224" s="987"/>
      <c r="EN224" s="991"/>
      <c r="EO224" s="297"/>
      <c r="EP224" s="296"/>
      <c r="ER224" s="297"/>
      <c r="ES224" s="522"/>
      <c r="ET224" s="527"/>
      <c r="EU224" s="527"/>
      <c r="EV224" s="527"/>
      <c r="EW224" s="967"/>
      <c r="EX224" s="949"/>
      <c r="EY224" s="522"/>
      <c r="EZ224" s="522"/>
      <c r="FA224" s="522"/>
      <c r="FB224" s="522"/>
      <c r="FC224" s="527"/>
      <c r="FD224" s="527"/>
      <c r="FE224" s="527"/>
      <c r="FF224" s="522"/>
      <c r="FG224" s="522"/>
      <c r="FH224" s="522"/>
      <c r="FI224" s="522"/>
      <c r="FJ224" s="296"/>
      <c r="FK224" s="522"/>
      <c r="FL224" s="993"/>
      <c r="FM224" s="994"/>
      <c r="FN224" s="993"/>
      <c r="FO224" s="993"/>
      <c r="FP224" s="1023"/>
      <c r="FQ224" s="572"/>
      <c r="FR224" s="572"/>
    </row>
    <row r="225" spans="9:174" s="292" customFormat="1" x14ac:dyDescent="0.3">
      <c r="I225" s="937"/>
      <c r="J225" s="295"/>
      <c r="K225" s="294"/>
      <c r="L225" s="294"/>
      <c r="M225" s="295"/>
      <c r="S225" s="976"/>
      <c r="T225" s="1011"/>
      <c r="U225" s="290"/>
      <c r="V225" s="290"/>
      <c r="W225" s="290"/>
      <c r="X225" s="294"/>
      <c r="AB225" s="946"/>
      <c r="AE225" s="541"/>
      <c r="AF225" s="296"/>
      <c r="AG225" s="542"/>
      <c r="AH225" s="296"/>
      <c r="AI225" s="610"/>
      <c r="AJ225" s="543"/>
      <c r="AP225" s="981"/>
      <c r="AU225" s="293"/>
      <c r="AX225" s="295"/>
      <c r="BC225" s="295"/>
      <c r="BD225" s="525"/>
      <c r="BE225" s="976"/>
      <c r="BF225" s="293"/>
      <c r="BG225" s="293"/>
      <c r="BH225" s="293"/>
      <c r="BI225" s="293"/>
      <c r="BJ225" s="293"/>
      <c r="BK225" s="293"/>
      <c r="BL225" s="294"/>
      <c r="BM225" s="293"/>
      <c r="BS225" s="294"/>
      <c r="BT225" s="294"/>
      <c r="BU225" s="294"/>
      <c r="BV225" s="295"/>
      <c r="BW225" s="295"/>
      <c r="BX225" s="295"/>
      <c r="BY225" s="293"/>
      <c r="BZ225" s="294"/>
      <c r="CD225" s="295"/>
      <c r="CE225" s="295"/>
      <c r="CF225" s="293"/>
      <c r="CG225" s="293"/>
      <c r="CH225" s="293"/>
      <c r="CI225" s="293"/>
      <c r="CJ225" s="293"/>
      <c r="CL225" s="295"/>
      <c r="CM225" s="294"/>
      <c r="CN225" s="294"/>
      <c r="CO225" s="294"/>
      <c r="CP225" s="294"/>
      <c r="CZ225" s="295"/>
      <c r="DF225" s="293"/>
      <c r="DG225" s="293"/>
      <c r="DH225" s="293"/>
      <c r="DJ225" s="295"/>
      <c r="EC225" s="454"/>
      <c r="ED225" s="454"/>
      <c r="EH225" s="439"/>
      <c r="EI225" s="439"/>
      <c r="EJ225" s="439"/>
      <c r="EK225" s="962"/>
      <c r="EL225" s="987"/>
      <c r="EM225" s="987"/>
      <c r="EN225" s="991"/>
      <c r="EO225" s="297"/>
      <c r="EP225" s="296"/>
      <c r="ER225" s="297"/>
      <c r="ES225" s="522"/>
      <c r="ET225" s="527"/>
      <c r="EU225" s="527"/>
      <c r="EV225" s="527"/>
      <c r="EW225" s="967"/>
      <c r="EX225" s="949"/>
      <c r="EY225" s="522"/>
      <c r="EZ225" s="522"/>
      <c r="FA225" s="522"/>
      <c r="FB225" s="522"/>
      <c r="FC225" s="527"/>
      <c r="FD225" s="527"/>
      <c r="FE225" s="527"/>
      <c r="FF225" s="522"/>
      <c r="FG225" s="522"/>
      <c r="FH225" s="522"/>
      <c r="FI225" s="522"/>
      <c r="FJ225" s="296"/>
      <c r="FK225" s="522"/>
      <c r="FL225" s="993"/>
      <c r="FM225" s="994"/>
      <c r="FN225" s="993"/>
      <c r="FO225" s="993"/>
      <c r="FP225" s="1023"/>
      <c r="FQ225" s="572"/>
      <c r="FR225" s="572"/>
    </row>
    <row r="226" spans="9:174" s="292" customFormat="1" x14ac:dyDescent="0.3">
      <c r="I226" s="937"/>
      <c r="J226" s="295"/>
      <c r="K226" s="294"/>
      <c r="L226" s="294"/>
      <c r="M226" s="295"/>
      <c r="S226" s="976"/>
      <c r="T226" s="1011"/>
      <c r="U226" s="290"/>
      <c r="V226" s="290"/>
      <c r="W226" s="290"/>
      <c r="X226" s="294"/>
      <c r="AB226" s="946"/>
      <c r="AE226" s="541"/>
      <c r="AF226" s="296"/>
      <c r="AG226" s="542"/>
      <c r="AH226" s="296"/>
      <c r="AI226" s="610"/>
      <c r="AJ226" s="543"/>
      <c r="AP226" s="981"/>
      <c r="AU226" s="293"/>
      <c r="AX226" s="295"/>
      <c r="BC226" s="295"/>
      <c r="BD226" s="525"/>
      <c r="BE226" s="976"/>
      <c r="BF226" s="293"/>
      <c r="BG226" s="293"/>
      <c r="BH226" s="293"/>
      <c r="BI226" s="293"/>
      <c r="BJ226" s="293"/>
      <c r="BK226" s="293"/>
      <c r="BL226" s="294"/>
      <c r="BM226" s="293"/>
      <c r="BS226" s="294"/>
      <c r="BT226" s="294"/>
      <c r="BU226" s="294"/>
      <c r="BV226" s="295"/>
      <c r="BW226" s="295"/>
      <c r="BX226" s="295"/>
      <c r="BY226" s="293"/>
      <c r="BZ226" s="294"/>
      <c r="CD226" s="295"/>
      <c r="CE226" s="295"/>
      <c r="CF226" s="293"/>
      <c r="CG226" s="293"/>
      <c r="CH226" s="293"/>
      <c r="CI226" s="293"/>
      <c r="CJ226" s="293"/>
      <c r="CL226" s="295"/>
      <c r="CM226" s="294"/>
      <c r="CN226" s="294"/>
      <c r="CO226" s="294"/>
      <c r="CP226" s="294"/>
      <c r="CZ226" s="295"/>
      <c r="DF226" s="293"/>
      <c r="DG226" s="293"/>
      <c r="DH226" s="293"/>
      <c r="DJ226" s="295"/>
      <c r="EC226" s="454"/>
      <c r="ED226" s="454"/>
      <c r="EH226" s="439"/>
      <c r="EI226" s="439"/>
      <c r="EJ226" s="439"/>
      <c r="EK226" s="962"/>
      <c r="EL226" s="987"/>
      <c r="EM226" s="987"/>
      <c r="EN226" s="991"/>
      <c r="EO226" s="297"/>
      <c r="EP226" s="296"/>
      <c r="ER226" s="297"/>
      <c r="ES226" s="522"/>
      <c r="ET226" s="527"/>
      <c r="EU226" s="527"/>
      <c r="EV226" s="527"/>
      <c r="EW226" s="967"/>
      <c r="EX226" s="949"/>
      <c r="EY226" s="522"/>
      <c r="EZ226" s="522"/>
      <c r="FA226" s="522"/>
      <c r="FB226" s="522"/>
      <c r="FC226" s="527"/>
      <c r="FD226" s="527"/>
      <c r="FE226" s="527"/>
      <c r="FF226" s="522"/>
      <c r="FG226" s="522"/>
      <c r="FH226" s="522"/>
      <c r="FI226" s="522"/>
      <c r="FJ226" s="296"/>
      <c r="FK226" s="522"/>
      <c r="FL226" s="993"/>
      <c r="FM226" s="994"/>
      <c r="FN226" s="993"/>
      <c r="FO226" s="993"/>
      <c r="FP226" s="1023"/>
      <c r="FQ226" s="572"/>
      <c r="FR226" s="572"/>
    </row>
    <row r="227" spans="9:174" s="292" customFormat="1" x14ac:dyDescent="0.3">
      <c r="I227" s="937"/>
      <c r="J227" s="295"/>
      <c r="K227" s="294"/>
      <c r="L227" s="294"/>
      <c r="M227" s="295"/>
      <c r="S227" s="976"/>
      <c r="T227" s="1011"/>
      <c r="U227" s="290"/>
      <c r="V227" s="290"/>
      <c r="W227" s="290"/>
      <c r="X227" s="294"/>
      <c r="AB227" s="946"/>
      <c r="AE227" s="541"/>
      <c r="AF227" s="296"/>
      <c r="AG227" s="542"/>
      <c r="AH227" s="296"/>
      <c r="AI227" s="610"/>
      <c r="AJ227" s="543"/>
      <c r="AP227" s="981"/>
      <c r="AU227" s="293"/>
      <c r="AX227" s="295"/>
      <c r="BC227" s="295"/>
      <c r="BD227" s="525"/>
      <c r="BE227" s="976"/>
      <c r="BF227" s="293"/>
      <c r="BG227" s="293"/>
      <c r="BH227" s="293"/>
      <c r="BI227" s="293"/>
      <c r="BJ227" s="293"/>
      <c r="BK227" s="293"/>
      <c r="BL227" s="294"/>
      <c r="BM227" s="293"/>
      <c r="BS227" s="294"/>
      <c r="BT227" s="294"/>
      <c r="BU227" s="294"/>
      <c r="BV227" s="295"/>
      <c r="BW227" s="295"/>
      <c r="BX227" s="295"/>
      <c r="BY227" s="293"/>
      <c r="BZ227" s="294"/>
      <c r="CD227" s="295"/>
      <c r="CE227" s="295"/>
      <c r="CF227" s="293"/>
      <c r="CG227" s="293"/>
      <c r="CH227" s="293"/>
      <c r="CI227" s="293"/>
      <c r="CJ227" s="293"/>
      <c r="CL227" s="295"/>
      <c r="CM227" s="294"/>
      <c r="CN227" s="294"/>
      <c r="CO227" s="294"/>
      <c r="CP227" s="294"/>
      <c r="CZ227" s="295"/>
      <c r="DF227" s="293"/>
      <c r="DG227" s="293"/>
      <c r="DH227" s="293"/>
      <c r="DJ227" s="295"/>
      <c r="EC227" s="454"/>
      <c r="ED227" s="454"/>
      <c r="EH227" s="439"/>
      <c r="EI227" s="439"/>
      <c r="EJ227" s="439"/>
      <c r="EK227" s="962"/>
      <c r="EL227" s="987"/>
      <c r="EM227" s="987"/>
      <c r="EN227" s="991"/>
      <c r="EO227" s="297"/>
      <c r="EP227" s="296"/>
      <c r="ER227" s="297"/>
      <c r="ES227" s="522"/>
      <c r="ET227" s="527"/>
      <c r="EU227" s="527"/>
      <c r="EV227" s="527"/>
      <c r="EW227" s="967"/>
      <c r="EX227" s="949"/>
      <c r="EY227" s="522"/>
      <c r="EZ227" s="522"/>
      <c r="FA227" s="522"/>
      <c r="FB227" s="522"/>
      <c r="FC227" s="527"/>
      <c r="FD227" s="527"/>
      <c r="FE227" s="527"/>
      <c r="FF227" s="522"/>
      <c r="FG227" s="522"/>
      <c r="FH227" s="522"/>
      <c r="FI227" s="522"/>
      <c r="FJ227" s="296"/>
      <c r="FK227" s="522"/>
      <c r="FL227" s="993"/>
      <c r="FM227" s="994"/>
      <c r="FN227" s="993"/>
      <c r="FO227" s="993"/>
      <c r="FP227" s="1023"/>
      <c r="FQ227" s="572"/>
      <c r="FR227" s="572"/>
    </row>
    <row r="228" spans="9:174" s="292" customFormat="1" x14ac:dyDescent="0.3">
      <c r="I228" s="937"/>
      <c r="J228" s="295"/>
      <c r="K228" s="294"/>
      <c r="L228" s="294"/>
      <c r="M228" s="295"/>
      <c r="S228" s="976"/>
      <c r="T228" s="1011"/>
      <c r="U228" s="290"/>
      <c r="V228" s="290"/>
      <c r="W228" s="290"/>
      <c r="X228" s="294"/>
      <c r="AB228" s="946"/>
      <c r="AE228" s="541"/>
      <c r="AF228" s="296"/>
      <c r="AG228" s="542"/>
      <c r="AH228" s="296"/>
      <c r="AI228" s="610"/>
      <c r="AJ228" s="543"/>
      <c r="AP228" s="981"/>
      <c r="AU228" s="293"/>
      <c r="AX228" s="295"/>
      <c r="BC228" s="295"/>
      <c r="BD228" s="525"/>
      <c r="BE228" s="976"/>
      <c r="BF228" s="293"/>
      <c r="BG228" s="293"/>
      <c r="BH228" s="293"/>
      <c r="BI228" s="293"/>
      <c r="BJ228" s="293"/>
      <c r="BK228" s="293"/>
      <c r="BL228" s="294"/>
      <c r="BM228" s="293"/>
      <c r="BS228" s="294"/>
      <c r="BT228" s="294"/>
      <c r="BU228" s="294"/>
      <c r="BV228" s="295"/>
      <c r="BW228" s="295"/>
      <c r="BX228" s="295"/>
      <c r="BY228" s="293"/>
      <c r="BZ228" s="294"/>
      <c r="CD228" s="295"/>
      <c r="CE228" s="295"/>
      <c r="CF228" s="293"/>
      <c r="CG228" s="293"/>
      <c r="CH228" s="293"/>
      <c r="CI228" s="293"/>
      <c r="CJ228" s="293"/>
      <c r="CL228" s="295"/>
      <c r="CM228" s="294"/>
      <c r="CN228" s="294"/>
      <c r="CO228" s="294"/>
      <c r="CP228" s="294"/>
      <c r="CZ228" s="295"/>
      <c r="DF228" s="293"/>
      <c r="DG228" s="293"/>
      <c r="DH228" s="293"/>
      <c r="DJ228" s="295"/>
      <c r="EC228" s="454"/>
      <c r="ED228" s="454"/>
      <c r="EH228" s="439"/>
      <c r="EI228" s="439"/>
      <c r="EJ228" s="439"/>
      <c r="EK228" s="962"/>
      <c r="EL228" s="987"/>
      <c r="EM228" s="987"/>
      <c r="EN228" s="991"/>
      <c r="EO228" s="297"/>
      <c r="EP228" s="296"/>
      <c r="ER228" s="297"/>
      <c r="ES228" s="522"/>
      <c r="ET228" s="527"/>
      <c r="EU228" s="527"/>
      <c r="EV228" s="527"/>
      <c r="EW228" s="967"/>
      <c r="EX228" s="949"/>
      <c r="EY228" s="522"/>
      <c r="EZ228" s="522"/>
      <c r="FA228" s="522"/>
      <c r="FB228" s="522"/>
      <c r="FC228" s="527"/>
      <c r="FD228" s="527"/>
      <c r="FE228" s="527"/>
      <c r="FF228" s="522"/>
      <c r="FG228" s="522"/>
      <c r="FH228" s="522"/>
      <c r="FI228" s="522"/>
      <c r="FJ228" s="296"/>
      <c r="FK228" s="522"/>
      <c r="FL228" s="993"/>
      <c r="FM228" s="994"/>
      <c r="FN228" s="993"/>
      <c r="FO228" s="993"/>
      <c r="FP228" s="1023"/>
      <c r="FQ228" s="572"/>
      <c r="FR228" s="572"/>
    </row>
    <row r="229" spans="9:174" s="292" customFormat="1" x14ac:dyDescent="0.3">
      <c r="I229" s="937"/>
      <c r="J229" s="295"/>
      <c r="K229" s="294"/>
      <c r="L229" s="294"/>
      <c r="M229" s="295"/>
      <c r="S229" s="976"/>
      <c r="T229" s="1011"/>
      <c r="U229" s="290"/>
      <c r="V229" s="290"/>
      <c r="W229" s="290"/>
      <c r="X229" s="294"/>
      <c r="AB229" s="946"/>
      <c r="AE229" s="541"/>
      <c r="AF229" s="296"/>
      <c r="AG229" s="542"/>
      <c r="AH229" s="296"/>
      <c r="AI229" s="610"/>
      <c r="AJ229" s="543"/>
      <c r="AP229" s="981"/>
      <c r="AU229" s="293"/>
      <c r="AX229" s="295"/>
      <c r="BC229" s="295"/>
      <c r="BD229" s="525"/>
      <c r="BE229" s="976"/>
      <c r="BF229" s="293"/>
      <c r="BG229" s="293"/>
      <c r="BH229" s="293"/>
      <c r="BI229" s="293"/>
      <c r="BJ229" s="293"/>
      <c r="BK229" s="293"/>
      <c r="BL229" s="294"/>
      <c r="BM229" s="293"/>
      <c r="BS229" s="294"/>
      <c r="BT229" s="294"/>
      <c r="BU229" s="294"/>
      <c r="BV229" s="295"/>
      <c r="BW229" s="295"/>
      <c r="BX229" s="295"/>
      <c r="BY229" s="293"/>
      <c r="BZ229" s="294"/>
      <c r="CD229" s="295"/>
      <c r="CE229" s="295"/>
      <c r="CF229" s="293"/>
      <c r="CG229" s="293"/>
      <c r="CH229" s="293"/>
      <c r="CI229" s="293"/>
      <c r="CJ229" s="293"/>
      <c r="CL229" s="295"/>
      <c r="CM229" s="294"/>
      <c r="CN229" s="294"/>
      <c r="CO229" s="294"/>
      <c r="CP229" s="294"/>
      <c r="CZ229" s="295"/>
      <c r="DF229" s="293"/>
      <c r="DG229" s="293"/>
      <c r="DH229" s="293"/>
      <c r="DJ229" s="295"/>
      <c r="EC229" s="454"/>
      <c r="ED229" s="454"/>
      <c r="EH229" s="439"/>
      <c r="EI229" s="439"/>
      <c r="EJ229" s="439"/>
      <c r="EK229" s="962"/>
      <c r="EL229" s="987"/>
      <c r="EM229" s="987"/>
      <c r="EN229" s="991"/>
      <c r="EO229" s="297"/>
      <c r="EP229" s="296"/>
      <c r="ER229" s="297"/>
      <c r="ES229" s="522"/>
      <c r="ET229" s="527"/>
      <c r="EU229" s="527"/>
      <c r="EV229" s="527"/>
      <c r="EW229" s="967"/>
      <c r="EX229" s="949"/>
      <c r="EY229" s="522"/>
      <c r="EZ229" s="522"/>
      <c r="FA229" s="522"/>
      <c r="FB229" s="522"/>
      <c r="FC229" s="527"/>
      <c r="FD229" s="527"/>
      <c r="FE229" s="527"/>
      <c r="FF229" s="522"/>
      <c r="FG229" s="522"/>
      <c r="FH229" s="522"/>
      <c r="FI229" s="522"/>
      <c r="FJ229" s="296"/>
      <c r="FK229" s="522"/>
      <c r="FL229" s="993"/>
      <c r="FM229" s="994"/>
      <c r="FN229" s="993"/>
      <c r="FO229" s="993"/>
      <c r="FP229" s="1023"/>
      <c r="FQ229" s="572"/>
      <c r="FR229" s="572"/>
    </row>
    <row r="230" spans="9:174" s="292" customFormat="1" x14ac:dyDescent="0.3">
      <c r="I230" s="937"/>
      <c r="J230" s="295"/>
      <c r="K230" s="294"/>
      <c r="L230" s="294"/>
      <c r="M230" s="295"/>
      <c r="S230" s="976"/>
      <c r="T230" s="1011"/>
      <c r="U230" s="290"/>
      <c r="V230" s="290"/>
      <c r="W230" s="290"/>
      <c r="X230" s="294"/>
      <c r="AB230" s="946"/>
      <c r="AE230" s="541"/>
      <c r="AF230" s="296"/>
      <c r="AG230" s="542"/>
      <c r="AH230" s="296"/>
      <c r="AI230" s="610"/>
      <c r="AJ230" s="543"/>
      <c r="AP230" s="981"/>
      <c r="AU230" s="293"/>
      <c r="AX230" s="295"/>
      <c r="BC230" s="295"/>
      <c r="BD230" s="525"/>
      <c r="BE230" s="976"/>
      <c r="BF230" s="293"/>
      <c r="BG230" s="293"/>
      <c r="BH230" s="293"/>
      <c r="BI230" s="293"/>
      <c r="BJ230" s="293"/>
      <c r="BK230" s="293"/>
      <c r="BL230" s="294"/>
      <c r="BM230" s="293"/>
      <c r="BS230" s="294"/>
      <c r="BT230" s="294"/>
      <c r="BU230" s="294"/>
      <c r="BV230" s="295"/>
      <c r="BW230" s="295"/>
      <c r="BX230" s="295"/>
      <c r="BY230" s="293"/>
      <c r="BZ230" s="294"/>
      <c r="CD230" s="295"/>
      <c r="CE230" s="295"/>
      <c r="CF230" s="293"/>
      <c r="CG230" s="293"/>
      <c r="CH230" s="293"/>
      <c r="CI230" s="293"/>
      <c r="CJ230" s="293"/>
      <c r="CL230" s="295"/>
      <c r="CM230" s="294"/>
      <c r="CN230" s="294"/>
      <c r="CO230" s="294"/>
      <c r="CP230" s="294"/>
      <c r="CZ230" s="295"/>
      <c r="DF230" s="293"/>
      <c r="DG230" s="293"/>
      <c r="DH230" s="293"/>
      <c r="DJ230" s="295"/>
      <c r="EC230" s="454"/>
      <c r="ED230" s="454"/>
      <c r="EH230" s="439"/>
      <c r="EI230" s="439"/>
      <c r="EJ230" s="439"/>
      <c r="EK230" s="962"/>
      <c r="EL230" s="987"/>
      <c r="EM230" s="987"/>
      <c r="EN230" s="991"/>
      <c r="EO230" s="297"/>
      <c r="EP230" s="296"/>
      <c r="ER230" s="297"/>
      <c r="ES230" s="522"/>
      <c r="ET230" s="527"/>
      <c r="EU230" s="527"/>
      <c r="EV230" s="527"/>
      <c r="EW230" s="967"/>
      <c r="EX230" s="949"/>
      <c r="EY230" s="522"/>
      <c r="EZ230" s="522"/>
      <c r="FA230" s="522"/>
      <c r="FB230" s="522"/>
      <c r="FC230" s="527"/>
      <c r="FD230" s="527"/>
      <c r="FE230" s="527"/>
      <c r="FF230" s="522"/>
      <c r="FG230" s="522"/>
      <c r="FH230" s="522"/>
      <c r="FI230" s="522"/>
      <c r="FJ230" s="296"/>
      <c r="FK230" s="522"/>
      <c r="FL230" s="993"/>
      <c r="FM230" s="994"/>
      <c r="FN230" s="993"/>
      <c r="FO230" s="993"/>
      <c r="FP230" s="1023"/>
      <c r="FQ230" s="572"/>
      <c r="FR230" s="572"/>
    </row>
    <row r="231" spans="9:174" s="292" customFormat="1" x14ac:dyDescent="0.3">
      <c r="I231" s="937"/>
      <c r="J231" s="295"/>
      <c r="K231" s="294"/>
      <c r="L231" s="294"/>
      <c r="M231" s="295"/>
      <c r="S231" s="976"/>
      <c r="T231" s="1011"/>
      <c r="U231" s="290"/>
      <c r="V231" s="290"/>
      <c r="W231" s="290"/>
      <c r="X231" s="294"/>
      <c r="AB231" s="946"/>
      <c r="AE231" s="541"/>
      <c r="AF231" s="296"/>
      <c r="AG231" s="542"/>
      <c r="AH231" s="296"/>
      <c r="AI231" s="610"/>
      <c r="AJ231" s="543"/>
      <c r="AP231" s="981"/>
      <c r="AU231" s="293"/>
      <c r="AX231" s="295"/>
      <c r="BC231" s="295"/>
      <c r="BD231" s="525"/>
      <c r="BE231" s="976"/>
      <c r="BF231" s="293"/>
      <c r="BG231" s="293"/>
      <c r="BH231" s="293"/>
      <c r="BI231" s="293"/>
      <c r="BJ231" s="293"/>
      <c r="BK231" s="293"/>
      <c r="BL231" s="294"/>
      <c r="BM231" s="293"/>
      <c r="BS231" s="294"/>
      <c r="BT231" s="294"/>
      <c r="BU231" s="294"/>
      <c r="BV231" s="295"/>
      <c r="BW231" s="295"/>
      <c r="BX231" s="295"/>
      <c r="BY231" s="293"/>
      <c r="BZ231" s="294"/>
      <c r="CD231" s="295"/>
      <c r="CE231" s="295"/>
      <c r="CF231" s="293"/>
      <c r="CG231" s="293"/>
      <c r="CH231" s="293"/>
      <c r="CI231" s="293"/>
      <c r="CJ231" s="293"/>
      <c r="CL231" s="295"/>
      <c r="CM231" s="294"/>
      <c r="CN231" s="294"/>
      <c r="CO231" s="294"/>
      <c r="CP231" s="294"/>
      <c r="CZ231" s="295"/>
      <c r="DF231" s="293"/>
      <c r="DG231" s="293"/>
      <c r="DH231" s="293"/>
      <c r="DJ231" s="295"/>
      <c r="EC231" s="454"/>
      <c r="ED231" s="454"/>
      <c r="EH231" s="439"/>
      <c r="EI231" s="439"/>
      <c r="EJ231" s="439"/>
      <c r="EK231" s="962"/>
      <c r="EL231" s="987"/>
      <c r="EM231" s="987"/>
      <c r="EN231" s="991"/>
      <c r="EO231" s="297"/>
      <c r="EP231" s="296"/>
      <c r="ER231" s="297"/>
      <c r="ES231" s="522"/>
      <c r="ET231" s="527"/>
      <c r="EU231" s="527"/>
      <c r="EV231" s="527"/>
      <c r="EW231" s="967"/>
      <c r="EX231" s="949"/>
      <c r="EY231" s="522"/>
      <c r="EZ231" s="522"/>
      <c r="FA231" s="522"/>
      <c r="FB231" s="522"/>
      <c r="FC231" s="527"/>
      <c r="FD231" s="527"/>
      <c r="FE231" s="527"/>
      <c r="FF231" s="522"/>
      <c r="FG231" s="522"/>
      <c r="FH231" s="522"/>
      <c r="FI231" s="522"/>
      <c r="FJ231" s="296"/>
      <c r="FK231" s="522"/>
      <c r="FL231" s="993"/>
      <c r="FM231" s="994"/>
      <c r="FN231" s="993"/>
      <c r="FO231" s="993"/>
      <c r="FP231" s="1023"/>
      <c r="FQ231" s="572"/>
      <c r="FR231" s="572"/>
    </row>
    <row r="232" spans="9:174" s="292" customFormat="1" x14ac:dyDescent="0.3">
      <c r="I232" s="937"/>
      <c r="J232" s="295"/>
      <c r="K232" s="294"/>
      <c r="L232" s="294"/>
      <c r="M232" s="295"/>
      <c r="S232" s="976"/>
      <c r="T232" s="1011"/>
      <c r="U232" s="290"/>
      <c r="V232" s="290"/>
      <c r="W232" s="290"/>
      <c r="X232" s="294"/>
      <c r="AB232" s="946"/>
      <c r="AE232" s="541"/>
      <c r="AF232" s="296"/>
      <c r="AG232" s="542"/>
      <c r="AH232" s="296"/>
      <c r="AI232" s="610"/>
      <c r="AJ232" s="543"/>
      <c r="AP232" s="981"/>
      <c r="AU232" s="293"/>
      <c r="AX232" s="295"/>
      <c r="BC232" s="295"/>
      <c r="BD232" s="525"/>
      <c r="BE232" s="976"/>
      <c r="BF232" s="293"/>
      <c r="BG232" s="293"/>
      <c r="BH232" s="293"/>
      <c r="BI232" s="293"/>
      <c r="BJ232" s="293"/>
      <c r="BK232" s="293"/>
      <c r="BL232" s="294"/>
      <c r="BM232" s="293"/>
      <c r="BS232" s="294"/>
      <c r="BT232" s="294"/>
      <c r="BU232" s="294"/>
      <c r="BV232" s="295"/>
      <c r="BW232" s="295"/>
      <c r="BX232" s="295"/>
      <c r="BY232" s="293"/>
      <c r="BZ232" s="294"/>
      <c r="CD232" s="295"/>
      <c r="CE232" s="295"/>
      <c r="CF232" s="293"/>
      <c r="CG232" s="293"/>
      <c r="CH232" s="293"/>
      <c r="CI232" s="293"/>
      <c r="CJ232" s="293"/>
      <c r="CL232" s="295"/>
      <c r="CM232" s="294"/>
      <c r="CN232" s="294"/>
      <c r="CO232" s="294"/>
      <c r="CP232" s="294"/>
      <c r="CZ232" s="295"/>
      <c r="DF232" s="293"/>
      <c r="DG232" s="293"/>
      <c r="DH232" s="293"/>
      <c r="DJ232" s="295"/>
      <c r="EC232" s="454"/>
      <c r="ED232" s="454"/>
      <c r="EH232" s="439"/>
      <c r="EI232" s="439"/>
      <c r="EJ232" s="439"/>
      <c r="EK232" s="962"/>
      <c r="EL232" s="987"/>
      <c r="EM232" s="987"/>
      <c r="EN232" s="991"/>
      <c r="EO232" s="297"/>
      <c r="EP232" s="296"/>
      <c r="ER232" s="297"/>
      <c r="ES232" s="522"/>
      <c r="ET232" s="527"/>
      <c r="EU232" s="527"/>
      <c r="EV232" s="527"/>
      <c r="EW232" s="967"/>
      <c r="EX232" s="949"/>
      <c r="EY232" s="522"/>
      <c r="EZ232" s="522"/>
      <c r="FA232" s="522"/>
      <c r="FB232" s="522"/>
      <c r="FC232" s="527"/>
      <c r="FD232" s="527"/>
      <c r="FE232" s="527"/>
      <c r="FF232" s="522"/>
      <c r="FG232" s="522"/>
      <c r="FH232" s="522"/>
      <c r="FI232" s="522"/>
      <c r="FJ232" s="296"/>
      <c r="FK232" s="522"/>
      <c r="FL232" s="993"/>
      <c r="FM232" s="994"/>
      <c r="FN232" s="993"/>
      <c r="FO232" s="993"/>
      <c r="FP232" s="1023"/>
      <c r="FQ232" s="572"/>
      <c r="FR232" s="572"/>
    </row>
    <row r="233" spans="9:174" s="292" customFormat="1" x14ac:dyDescent="0.3">
      <c r="I233" s="937"/>
      <c r="J233" s="295"/>
      <c r="K233" s="294"/>
      <c r="L233" s="294"/>
      <c r="M233" s="295"/>
      <c r="S233" s="976"/>
      <c r="T233" s="1011"/>
      <c r="U233" s="290"/>
      <c r="V233" s="290"/>
      <c r="W233" s="290"/>
      <c r="X233" s="294"/>
      <c r="AB233" s="946"/>
      <c r="AE233" s="541"/>
      <c r="AF233" s="296"/>
      <c r="AG233" s="542"/>
      <c r="AH233" s="296"/>
      <c r="AI233" s="610"/>
      <c r="AJ233" s="543"/>
      <c r="AP233" s="981"/>
      <c r="AU233" s="293"/>
      <c r="AX233" s="295"/>
      <c r="BC233" s="295"/>
      <c r="BD233" s="525"/>
      <c r="BE233" s="976"/>
      <c r="BF233" s="293"/>
      <c r="BG233" s="293"/>
      <c r="BH233" s="293"/>
      <c r="BI233" s="293"/>
      <c r="BJ233" s="293"/>
      <c r="BK233" s="293"/>
      <c r="BL233" s="294"/>
      <c r="BM233" s="293"/>
      <c r="BS233" s="294"/>
      <c r="BT233" s="294"/>
      <c r="BU233" s="294"/>
      <c r="BV233" s="295"/>
      <c r="BW233" s="295"/>
      <c r="BX233" s="295"/>
      <c r="BY233" s="293"/>
      <c r="BZ233" s="294"/>
      <c r="CD233" s="295"/>
      <c r="CE233" s="295"/>
      <c r="CF233" s="293"/>
      <c r="CG233" s="293"/>
      <c r="CH233" s="293"/>
      <c r="CI233" s="293"/>
      <c r="CJ233" s="293"/>
      <c r="CL233" s="295"/>
      <c r="CM233" s="294"/>
      <c r="CN233" s="294"/>
      <c r="CO233" s="294"/>
      <c r="CP233" s="294"/>
      <c r="CZ233" s="295"/>
      <c r="DF233" s="293"/>
      <c r="DG233" s="293"/>
      <c r="DH233" s="293"/>
      <c r="DJ233" s="295"/>
      <c r="EC233" s="454"/>
      <c r="ED233" s="454"/>
      <c r="EH233" s="439"/>
      <c r="EI233" s="439"/>
      <c r="EJ233" s="439"/>
      <c r="EK233" s="962"/>
      <c r="EL233" s="987"/>
      <c r="EM233" s="987"/>
      <c r="EN233" s="991"/>
      <c r="EO233" s="297"/>
      <c r="EP233" s="296"/>
      <c r="ER233" s="297"/>
      <c r="ES233" s="522"/>
      <c r="ET233" s="527"/>
      <c r="EU233" s="527"/>
      <c r="EV233" s="527"/>
      <c r="EW233" s="967"/>
      <c r="EX233" s="949"/>
      <c r="EY233" s="522"/>
      <c r="EZ233" s="522"/>
      <c r="FA233" s="522"/>
      <c r="FB233" s="522"/>
      <c r="FC233" s="527"/>
      <c r="FD233" s="527"/>
      <c r="FE233" s="527"/>
      <c r="FF233" s="522"/>
      <c r="FG233" s="522"/>
      <c r="FH233" s="522"/>
      <c r="FI233" s="522"/>
      <c r="FJ233" s="296"/>
      <c r="FK233" s="522"/>
      <c r="FL233" s="993"/>
      <c r="FM233" s="994"/>
      <c r="FN233" s="993"/>
      <c r="FO233" s="993"/>
      <c r="FP233" s="1023"/>
      <c r="FQ233" s="572"/>
      <c r="FR233" s="572"/>
    </row>
    <row r="234" spans="9:174" s="292" customFormat="1" x14ac:dyDescent="0.3">
      <c r="I234" s="937"/>
      <c r="J234" s="295"/>
      <c r="K234" s="294"/>
      <c r="L234" s="294"/>
      <c r="M234" s="295"/>
      <c r="S234" s="976"/>
      <c r="T234" s="1011"/>
      <c r="U234" s="290"/>
      <c r="V234" s="290"/>
      <c r="W234" s="290"/>
      <c r="X234" s="294"/>
      <c r="AB234" s="946"/>
      <c r="AE234" s="541"/>
      <c r="AF234" s="296"/>
      <c r="AG234" s="542"/>
      <c r="AH234" s="296"/>
      <c r="AI234" s="610"/>
      <c r="AJ234" s="543"/>
      <c r="AP234" s="981"/>
      <c r="AU234" s="293"/>
      <c r="AX234" s="295"/>
      <c r="BC234" s="295"/>
      <c r="BD234" s="525"/>
      <c r="BE234" s="976"/>
      <c r="BF234" s="293"/>
      <c r="BG234" s="293"/>
      <c r="BH234" s="293"/>
      <c r="BI234" s="293"/>
      <c r="BJ234" s="293"/>
      <c r="BK234" s="293"/>
      <c r="BL234" s="294"/>
      <c r="BM234" s="293"/>
      <c r="BS234" s="294"/>
      <c r="BT234" s="294"/>
      <c r="BU234" s="294"/>
      <c r="BV234" s="295"/>
      <c r="BW234" s="295"/>
      <c r="BX234" s="295"/>
      <c r="BY234" s="293"/>
      <c r="BZ234" s="294"/>
      <c r="CD234" s="295"/>
      <c r="CE234" s="295"/>
      <c r="CF234" s="293"/>
      <c r="CG234" s="293"/>
      <c r="CH234" s="293"/>
      <c r="CI234" s="293"/>
      <c r="CJ234" s="293"/>
      <c r="CL234" s="295"/>
      <c r="CM234" s="294"/>
      <c r="CN234" s="294"/>
      <c r="CO234" s="294"/>
      <c r="CP234" s="294"/>
      <c r="CZ234" s="295"/>
      <c r="DF234" s="293"/>
      <c r="DG234" s="293"/>
      <c r="DH234" s="293"/>
      <c r="DJ234" s="295"/>
      <c r="EC234" s="454"/>
      <c r="ED234" s="454"/>
      <c r="EH234" s="439"/>
      <c r="EI234" s="439"/>
      <c r="EJ234" s="439"/>
      <c r="EK234" s="962"/>
      <c r="EL234" s="987"/>
      <c r="EM234" s="987"/>
      <c r="EN234" s="991"/>
      <c r="EO234" s="297"/>
      <c r="EP234" s="296"/>
      <c r="ER234" s="297"/>
      <c r="ES234" s="522"/>
      <c r="ET234" s="527"/>
      <c r="EU234" s="527"/>
      <c r="EV234" s="527"/>
      <c r="EW234" s="967"/>
      <c r="EX234" s="949"/>
      <c r="EY234" s="522"/>
      <c r="EZ234" s="522"/>
      <c r="FA234" s="522"/>
      <c r="FB234" s="522"/>
      <c r="FC234" s="527"/>
      <c r="FD234" s="527"/>
      <c r="FE234" s="527"/>
      <c r="FF234" s="522"/>
      <c r="FG234" s="522"/>
      <c r="FH234" s="522"/>
      <c r="FI234" s="522"/>
      <c r="FJ234" s="296"/>
      <c r="FK234" s="522"/>
      <c r="FL234" s="993"/>
      <c r="FM234" s="994"/>
      <c r="FN234" s="993"/>
      <c r="FO234" s="993"/>
      <c r="FP234" s="1023"/>
      <c r="FQ234" s="572"/>
      <c r="FR234" s="572"/>
    </row>
    <row r="235" spans="9:174" s="292" customFormat="1" x14ac:dyDescent="0.3">
      <c r="I235" s="937"/>
      <c r="J235" s="295"/>
      <c r="K235" s="294"/>
      <c r="L235" s="294"/>
      <c r="M235" s="295"/>
      <c r="S235" s="976"/>
      <c r="T235" s="1011"/>
      <c r="U235" s="290"/>
      <c r="V235" s="290"/>
      <c r="W235" s="290"/>
      <c r="X235" s="294"/>
      <c r="AB235" s="946"/>
      <c r="AE235" s="541"/>
      <c r="AF235" s="296"/>
      <c r="AG235" s="542"/>
      <c r="AH235" s="296"/>
      <c r="AI235" s="610"/>
      <c r="AJ235" s="543"/>
      <c r="AP235" s="981"/>
      <c r="AU235" s="293"/>
      <c r="AX235" s="295"/>
      <c r="BC235" s="295"/>
      <c r="BD235" s="525"/>
      <c r="BE235" s="976"/>
      <c r="BF235" s="293"/>
      <c r="BG235" s="293"/>
      <c r="BH235" s="293"/>
      <c r="BI235" s="293"/>
      <c r="BJ235" s="293"/>
      <c r="BK235" s="293"/>
      <c r="BL235" s="294"/>
      <c r="BM235" s="293"/>
      <c r="BS235" s="294"/>
      <c r="BT235" s="294"/>
      <c r="BU235" s="294"/>
      <c r="BV235" s="295"/>
      <c r="BW235" s="295"/>
      <c r="BX235" s="295"/>
      <c r="BY235" s="293"/>
      <c r="BZ235" s="294"/>
      <c r="CD235" s="295"/>
      <c r="CE235" s="295"/>
      <c r="CF235" s="293"/>
      <c r="CG235" s="293"/>
      <c r="CH235" s="293"/>
      <c r="CI235" s="293"/>
      <c r="CJ235" s="293"/>
      <c r="CL235" s="295"/>
      <c r="CM235" s="294"/>
      <c r="CN235" s="294"/>
      <c r="CO235" s="294"/>
      <c r="CP235" s="294"/>
      <c r="CZ235" s="295"/>
      <c r="DF235" s="293"/>
      <c r="DG235" s="293"/>
      <c r="DH235" s="293"/>
      <c r="DJ235" s="295"/>
      <c r="EC235" s="454"/>
      <c r="ED235" s="454"/>
      <c r="EH235" s="439"/>
      <c r="EI235" s="439"/>
      <c r="EJ235" s="439"/>
      <c r="EK235" s="962"/>
      <c r="EL235" s="987"/>
      <c r="EM235" s="987"/>
      <c r="EN235" s="991"/>
      <c r="EO235" s="297"/>
      <c r="EP235" s="296"/>
      <c r="ER235" s="297"/>
      <c r="ES235" s="522"/>
      <c r="ET235" s="527"/>
      <c r="EU235" s="527"/>
      <c r="EV235" s="527"/>
      <c r="EW235" s="967"/>
      <c r="EX235" s="949"/>
      <c r="EY235" s="522"/>
      <c r="EZ235" s="522"/>
      <c r="FA235" s="522"/>
      <c r="FB235" s="522"/>
      <c r="FC235" s="527"/>
      <c r="FD235" s="527"/>
      <c r="FE235" s="527"/>
      <c r="FF235" s="522"/>
      <c r="FG235" s="522"/>
      <c r="FH235" s="522"/>
      <c r="FI235" s="522"/>
      <c r="FJ235" s="296"/>
      <c r="FK235" s="522"/>
      <c r="FL235" s="993"/>
      <c r="FM235" s="994"/>
      <c r="FN235" s="993"/>
      <c r="FO235" s="993"/>
      <c r="FP235" s="1023"/>
      <c r="FQ235" s="572"/>
      <c r="FR235" s="572"/>
    </row>
    <row r="236" spans="9:174" s="292" customFormat="1" x14ac:dyDescent="0.3">
      <c r="I236" s="937"/>
      <c r="J236" s="295"/>
      <c r="K236" s="294"/>
      <c r="L236" s="294"/>
      <c r="M236" s="295"/>
      <c r="S236" s="976"/>
      <c r="T236" s="1011"/>
      <c r="U236" s="290"/>
      <c r="V236" s="290"/>
      <c r="W236" s="290"/>
      <c r="X236" s="294"/>
      <c r="AB236" s="946"/>
      <c r="AE236" s="541"/>
      <c r="AF236" s="296"/>
      <c r="AG236" s="542"/>
      <c r="AH236" s="296"/>
      <c r="AI236" s="610"/>
      <c r="AJ236" s="543"/>
      <c r="AP236" s="981"/>
      <c r="AU236" s="293"/>
      <c r="AX236" s="295"/>
      <c r="BC236" s="295"/>
      <c r="BD236" s="525"/>
      <c r="BE236" s="976"/>
      <c r="BF236" s="293"/>
      <c r="BG236" s="293"/>
      <c r="BH236" s="293"/>
      <c r="BI236" s="293"/>
      <c r="BJ236" s="293"/>
      <c r="BK236" s="293"/>
      <c r="BL236" s="294"/>
      <c r="BM236" s="293"/>
      <c r="BS236" s="294"/>
      <c r="BT236" s="294"/>
      <c r="BU236" s="294"/>
      <c r="BV236" s="295"/>
      <c r="BW236" s="295"/>
      <c r="BX236" s="295"/>
      <c r="BY236" s="293"/>
      <c r="BZ236" s="294"/>
      <c r="CD236" s="295"/>
      <c r="CE236" s="295"/>
      <c r="CF236" s="293"/>
      <c r="CG236" s="293"/>
      <c r="CH236" s="293"/>
      <c r="CI236" s="293"/>
      <c r="CJ236" s="293"/>
      <c r="CL236" s="295"/>
      <c r="CM236" s="294"/>
      <c r="CN236" s="294"/>
      <c r="CO236" s="294"/>
      <c r="CP236" s="294"/>
      <c r="CZ236" s="295"/>
      <c r="DF236" s="293"/>
      <c r="DG236" s="293"/>
      <c r="DH236" s="293"/>
      <c r="DJ236" s="295"/>
      <c r="EC236" s="454"/>
      <c r="ED236" s="454"/>
      <c r="EH236" s="439"/>
      <c r="EI236" s="439"/>
      <c r="EJ236" s="439"/>
      <c r="EK236" s="962"/>
      <c r="EL236" s="987"/>
      <c r="EM236" s="987"/>
      <c r="EN236" s="991"/>
      <c r="EO236" s="297"/>
      <c r="EP236" s="296"/>
      <c r="ER236" s="297"/>
      <c r="ES236" s="522"/>
      <c r="ET236" s="527"/>
      <c r="EU236" s="527"/>
      <c r="EV236" s="527"/>
      <c r="EW236" s="967"/>
      <c r="EX236" s="949"/>
      <c r="EY236" s="522"/>
      <c r="EZ236" s="522"/>
      <c r="FA236" s="522"/>
      <c r="FB236" s="522"/>
      <c r="FC236" s="527"/>
      <c r="FD236" s="527"/>
      <c r="FE236" s="527"/>
      <c r="FF236" s="522"/>
      <c r="FG236" s="522"/>
      <c r="FH236" s="522"/>
      <c r="FI236" s="522"/>
      <c r="FJ236" s="296"/>
      <c r="FK236" s="522"/>
      <c r="FL236" s="993"/>
      <c r="FM236" s="994"/>
      <c r="FN236" s="993"/>
      <c r="FO236" s="993"/>
      <c r="FP236" s="1023"/>
      <c r="FQ236" s="572"/>
      <c r="FR236" s="572"/>
    </row>
    <row r="237" spans="9:174" s="292" customFormat="1" x14ac:dyDescent="0.3">
      <c r="I237" s="937"/>
      <c r="J237" s="295"/>
      <c r="K237" s="294"/>
      <c r="L237" s="294"/>
      <c r="M237" s="295"/>
      <c r="S237" s="976"/>
      <c r="T237" s="1011"/>
      <c r="U237" s="290"/>
      <c r="V237" s="290"/>
      <c r="W237" s="290"/>
      <c r="X237" s="294"/>
      <c r="AB237" s="946"/>
      <c r="AE237" s="541"/>
      <c r="AF237" s="296"/>
      <c r="AG237" s="542"/>
      <c r="AH237" s="296"/>
      <c r="AI237" s="610"/>
      <c r="AJ237" s="543"/>
      <c r="AP237" s="981"/>
      <c r="AU237" s="293"/>
      <c r="AX237" s="295"/>
      <c r="BC237" s="295"/>
      <c r="BD237" s="525"/>
      <c r="BE237" s="976"/>
      <c r="BF237" s="293"/>
      <c r="BG237" s="293"/>
      <c r="BH237" s="293"/>
      <c r="BI237" s="293"/>
      <c r="BJ237" s="293"/>
      <c r="BK237" s="293"/>
      <c r="BL237" s="294"/>
      <c r="BM237" s="293"/>
      <c r="BS237" s="294"/>
      <c r="BT237" s="294"/>
      <c r="BU237" s="294"/>
      <c r="BV237" s="295"/>
      <c r="BW237" s="295"/>
      <c r="BX237" s="295"/>
      <c r="BY237" s="293"/>
      <c r="BZ237" s="294"/>
      <c r="CD237" s="295"/>
      <c r="CE237" s="295"/>
      <c r="CF237" s="293"/>
      <c r="CG237" s="293"/>
      <c r="CH237" s="293"/>
      <c r="CI237" s="293"/>
      <c r="CJ237" s="293"/>
      <c r="CL237" s="295"/>
      <c r="CM237" s="294"/>
      <c r="CN237" s="294"/>
      <c r="CO237" s="294"/>
      <c r="CP237" s="294"/>
      <c r="CZ237" s="295"/>
      <c r="DF237" s="293"/>
      <c r="DG237" s="293"/>
      <c r="DH237" s="293"/>
      <c r="DJ237" s="295"/>
      <c r="EC237" s="454"/>
      <c r="ED237" s="454"/>
      <c r="EH237" s="439"/>
      <c r="EI237" s="439"/>
      <c r="EJ237" s="439"/>
      <c r="EK237" s="962"/>
      <c r="EL237" s="987"/>
      <c r="EM237" s="987"/>
      <c r="EN237" s="991"/>
      <c r="EO237" s="297"/>
      <c r="EP237" s="296"/>
      <c r="ER237" s="297"/>
      <c r="ES237" s="522"/>
      <c r="ET237" s="527"/>
      <c r="EU237" s="527"/>
      <c r="EV237" s="527"/>
      <c r="EW237" s="967"/>
      <c r="EX237" s="949"/>
      <c r="EY237" s="522"/>
      <c r="EZ237" s="522"/>
      <c r="FA237" s="522"/>
      <c r="FB237" s="522"/>
      <c r="FC237" s="527"/>
      <c r="FD237" s="527"/>
      <c r="FE237" s="527"/>
      <c r="FF237" s="522"/>
      <c r="FG237" s="522"/>
      <c r="FH237" s="522"/>
      <c r="FI237" s="522"/>
      <c r="FJ237" s="296"/>
      <c r="FK237" s="522"/>
      <c r="FL237" s="993"/>
      <c r="FM237" s="994"/>
      <c r="FN237" s="993"/>
      <c r="FO237" s="993"/>
      <c r="FP237" s="1023"/>
      <c r="FQ237" s="572"/>
      <c r="FR237" s="572"/>
    </row>
    <row r="238" spans="9:174" s="292" customFormat="1" x14ac:dyDescent="0.3">
      <c r="I238" s="937"/>
      <c r="J238" s="295"/>
      <c r="K238" s="294"/>
      <c r="L238" s="294"/>
      <c r="M238" s="295"/>
      <c r="S238" s="976"/>
      <c r="T238" s="1011"/>
      <c r="U238" s="290"/>
      <c r="V238" s="290"/>
      <c r="W238" s="290"/>
      <c r="X238" s="294"/>
      <c r="AB238" s="946"/>
      <c r="AE238" s="541"/>
      <c r="AF238" s="296"/>
      <c r="AG238" s="542"/>
      <c r="AH238" s="296"/>
      <c r="AI238" s="610"/>
      <c r="AJ238" s="543"/>
      <c r="AP238" s="981"/>
      <c r="AU238" s="293"/>
      <c r="AX238" s="295"/>
      <c r="BC238" s="295"/>
      <c r="BD238" s="525"/>
      <c r="BE238" s="976"/>
      <c r="BF238" s="293"/>
      <c r="BG238" s="293"/>
      <c r="BH238" s="293"/>
      <c r="BI238" s="293"/>
      <c r="BJ238" s="293"/>
      <c r="BK238" s="293"/>
      <c r="BL238" s="294"/>
      <c r="BM238" s="293"/>
      <c r="BS238" s="294"/>
      <c r="BT238" s="294"/>
      <c r="BU238" s="294"/>
      <c r="BV238" s="295"/>
      <c r="BW238" s="295"/>
      <c r="BX238" s="295"/>
      <c r="BY238" s="293"/>
      <c r="BZ238" s="294"/>
      <c r="CD238" s="295"/>
      <c r="CE238" s="295"/>
      <c r="CF238" s="293"/>
      <c r="CG238" s="293"/>
      <c r="CH238" s="293"/>
      <c r="CI238" s="293"/>
      <c r="CJ238" s="293"/>
      <c r="CL238" s="295"/>
      <c r="CM238" s="294"/>
      <c r="CN238" s="294"/>
      <c r="CO238" s="294"/>
      <c r="CP238" s="294"/>
      <c r="CZ238" s="295"/>
      <c r="DF238" s="293"/>
      <c r="DG238" s="293"/>
      <c r="DH238" s="293"/>
      <c r="DJ238" s="295"/>
      <c r="EC238" s="454"/>
      <c r="ED238" s="454"/>
      <c r="EH238" s="439"/>
      <c r="EI238" s="439"/>
      <c r="EJ238" s="439"/>
      <c r="EK238" s="962"/>
      <c r="EL238" s="987"/>
      <c r="EM238" s="987"/>
      <c r="EN238" s="991"/>
      <c r="EO238" s="297"/>
      <c r="EP238" s="296"/>
      <c r="ER238" s="297"/>
      <c r="ES238" s="522"/>
      <c r="ET238" s="527"/>
      <c r="EU238" s="527"/>
      <c r="EV238" s="527"/>
      <c r="EW238" s="967"/>
      <c r="EX238" s="949"/>
      <c r="EY238" s="522"/>
      <c r="EZ238" s="522"/>
      <c r="FA238" s="522"/>
      <c r="FB238" s="522"/>
      <c r="FC238" s="527"/>
      <c r="FD238" s="527"/>
      <c r="FE238" s="527"/>
      <c r="FF238" s="522"/>
      <c r="FG238" s="522"/>
      <c r="FH238" s="522"/>
      <c r="FI238" s="522"/>
      <c r="FJ238" s="296"/>
      <c r="FK238" s="522"/>
      <c r="FL238" s="993"/>
      <c r="FM238" s="994"/>
      <c r="FN238" s="993"/>
      <c r="FO238" s="993"/>
      <c r="FP238" s="1023"/>
      <c r="FQ238" s="572"/>
      <c r="FR238" s="572"/>
    </row>
    <row r="239" spans="9:174" s="292" customFormat="1" x14ac:dyDescent="0.3">
      <c r="I239" s="937"/>
      <c r="J239" s="295"/>
      <c r="K239" s="294"/>
      <c r="L239" s="294"/>
      <c r="M239" s="295"/>
      <c r="S239" s="976"/>
      <c r="T239" s="1011"/>
      <c r="U239" s="290"/>
      <c r="V239" s="290"/>
      <c r="W239" s="290"/>
      <c r="X239" s="294"/>
      <c r="AB239" s="946"/>
      <c r="AE239" s="541"/>
      <c r="AF239" s="296"/>
      <c r="AG239" s="542"/>
      <c r="AH239" s="296"/>
      <c r="AI239" s="610"/>
      <c r="AJ239" s="543"/>
      <c r="AP239" s="981"/>
      <c r="AU239" s="293"/>
      <c r="AX239" s="295"/>
      <c r="BC239" s="295"/>
      <c r="BD239" s="525"/>
      <c r="BE239" s="976"/>
      <c r="BF239" s="293"/>
      <c r="BG239" s="293"/>
      <c r="BH239" s="293"/>
      <c r="BI239" s="293"/>
      <c r="BJ239" s="293"/>
      <c r="BK239" s="293"/>
      <c r="BL239" s="294"/>
      <c r="BM239" s="293"/>
      <c r="BS239" s="294"/>
      <c r="BT239" s="294"/>
      <c r="BU239" s="294"/>
      <c r="BV239" s="295"/>
      <c r="BW239" s="295"/>
      <c r="BX239" s="295"/>
      <c r="BY239" s="293"/>
      <c r="BZ239" s="294"/>
      <c r="CD239" s="295"/>
      <c r="CE239" s="295"/>
      <c r="CF239" s="293"/>
      <c r="CG239" s="293"/>
      <c r="CH239" s="293"/>
      <c r="CI239" s="293"/>
      <c r="CJ239" s="293"/>
      <c r="CL239" s="295"/>
      <c r="CM239" s="294"/>
      <c r="CN239" s="294"/>
      <c r="CO239" s="294"/>
      <c r="CP239" s="294"/>
      <c r="CZ239" s="295"/>
      <c r="DF239" s="293"/>
      <c r="DG239" s="293"/>
      <c r="DH239" s="293"/>
      <c r="DJ239" s="295"/>
      <c r="EC239" s="454"/>
      <c r="ED239" s="454"/>
      <c r="EH239" s="439"/>
      <c r="EI239" s="439"/>
      <c r="EJ239" s="439"/>
      <c r="EK239" s="962"/>
      <c r="EL239" s="987"/>
      <c r="EM239" s="987"/>
      <c r="EN239" s="991"/>
      <c r="EO239" s="297"/>
      <c r="EP239" s="296"/>
      <c r="ER239" s="297"/>
      <c r="ES239" s="522"/>
      <c r="ET239" s="527"/>
      <c r="EU239" s="527"/>
      <c r="EV239" s="527"/>
      <c r="EW239" s="967"/>
      <c r="EX239" s="949"/>
      <c r="EY239" s="522"/>
      <c r="EZ239" s="522"/>
      <c r="FA239" s="522"/>
      <c r="FB239" s="522"/>
      <c r="FC239" s="527"/>
      <c r="FD239" s="527"/>
      <c r="FE239" s="527"/>
      <c r="FF239" s="522"/>
      <c r="FG239" s="522"/>
      <c r="FH239" s="522"/>
      <c r="FI239" s="522"/>
      <c r="FJ239" s="296"/>
      <c r="FK239" s="522"/>
      <c r="FL239" s="993"/>
      <c r="FM239" s="994"/>
      <c r="FN239" s="993"/>
      <c r="FO239" s="993"/>
      <c r="FP239" s="1023"/>
      <c r="FQ239" s="572"/>
      <c r="FR239" s="572"/>
    </row>
    <row r="240" spans="9:174" s="292" customFormat="1" x14ac:dyDescent="0.3">
      <c r="I240" s="937"/>
      <c r="J240" s="295"/>
      <c r="K240" s="294"/>
      <c r="L240" s="294"/>
      <c r="M240" s="295"/>
      <c r="S240" s="976"/>
      <c r="T240" s="1011"/>
      <c r="U240" s="290"/>
      <c r="V240" s="290"/>
      <c r="W240" s="290"/>
      <c r="X240" s="294"/>
      <c r="AB240" s="946"/>
      <c r="AE240" s="541"/>
      <c r="AF240" s="296"/>
      <c r="AG240" s="542"/>
      <c r="AH240" s="296"/>
      <c r="AI240" s="610"/>
      <c r="AJ240" s="543"/>
      <c r="AP240" s="981"/>
      <c r="AU240" s="293"/>
      <c r="AX240" s="295"/>
      <c r="BC240" s="295"/>
      <c r="BD240" s="525"/>
      <c r="BE240" s="976"/>
      <c r="BF240" s="293"/>
      <c r="BG240" s="293"/>
      <c r="BH240" s="293"/>
      <c r="BI240" s="293"/>
      <c r="BJ240" s="293"/>
      <c r="BK240" s="293"/>
      <c r="BL240" s="294"/>
      <c r="BM240" s="293"/>
      <c r="BS240" s="294"/>
      <c r="BT240" s="294"/>
      <c r="BU240" s="294"/>
      <c r="BV240" s="295"/>
      <c r="BW240" s="295"/>
      <c r="BX240" s="295"/>
      <c r="BY240" s="293"/>
      <c r="BZ240" s="294"/>
      <c r="CD240" s="295"/>
      <c r="CE240" s="295"/>
      <c r="CF240" s="293"/>
      <c r="CG240" s="293"/>
      <c r="CH240" s="293"/>
      <c r="CI240" s="293"/>
      <c r="CJ240" s="293"/>
      <c r="CL240" s="295"/>
      <c r="CM240" s="294"/>
      <c r="CN240" s="294"/>
      <c r="CO240" s="294"/>
      <c r="CP240" s="294"/>
      <c r="CZ240" s="295"/>
      <c r="DF240" s="293"/>
      <c r="DG240" s="293"/>
      <c r="DH240" s="293"/>
      <c r="DJ240" s="295"/>
      <c r="EC240" s="454"/>
      <c r="ED240" s="454"/>
      <c r="EH240" s="439"/>
      <c r="EI240" s="439"/>
      <c r="EJ240" s="439"/>
      <c r="EK240" s="962"/>
      <c r="EL240" s="987"/>
      <c r="EM240" s="987"/>
      <c r="EN240" s="991"/>
      <c r="EO240" s="297"/>
      <c r="EP240" s="296"/>
      <c r="ER240" s="297"/>
      <c r="ES240" s="522"/>
      <c r="ET240" s="527"/>
      <c r="EU240" s="527"/>
      <c r="EV240" s="527"/>
      <c r="EW240" s="967"/>
      <c r="EX240" s="949"/>
      <c r="EY240" s="522"/>
      <c r="EZ240" s="522"/>
      <c r="FA240" s="522"/>
      <c r="FB240" s="522"/>
      <c r="FC240" s="527"/>
      <c r="FD240" s="527"/>
      <c r="FE240" s="527"/>
      <c r="FF240" s="522"/>
      <c r="FG240" s="522"/>
      <c r="FH240" s="522"/>
      <c r="FI240" s="522"/>
      <c r="FJ240" s="296"/>
      <c r="FK240" s="522"/>
      <c r="FL240" s="993"/>
      <c r="FM240" s="994"/>
      <c r="FN240" s="993"/>
      <c r="FO240" s="993"/>
      <c r="FP240" s="1023"/>
      <c r="FQ240" s="572"/>
      <c r="FR240" s="572"/>
    </row>
    <row r="241" spans="9:174" s="292" customFormat="1" x14ac:dyDescent="0.3">
      <c r="I241" s="937"/>
      <c r="J241" s="295"/>
      <c r="K241" s="294"/>
      <c r="L241" s="294"/>
      <c r="M241" s="295"/>
      <c r="S241" s="976"/>
      <c r="T241" s="1011"/>
      <c r="U241" s="290"/>
      <c r="V241" s="290"/>
      <c r="W241" s="290"/>
      <c r="X241" s="294"/>
      <c r="AB241" s="946"/>
      <c r="AE241" s="541"/>
      <c r="AF241" s="296"/>
      <c r="AG241" s="542"/>
      <c r="AH241" s="296"/>
      <c r="AI241" s="610"/>
      <c r="AJ241" s="543"/>
      <c r="AP241" s="981"/>
      <c r="AU241" s="293"/>
      <c r="AX241" s="295"/>
      <c r="BC241" s="295"/>
      <c r="BD241" s="525"/>
      <c r="BE241" s="976"/>
      <c r="BF241" s="293"/>
      <c r="BG241" s="293"/>
      <c r="BH241" s="293"/>
      <c r="BI241" s="293"/>
      <c r="BJ241" s="293"/>
      <c r="BK241" s="293"/>
      <c r="BL241" s="294"/>
      <c r="BM241" s="293"/>
      <c r="BS241" s="294"/>
      <c r="BT241" s="294"/>
      <c r="BU241" s="294"/>
      <c r="BV241" s="295"/>
      <c r="BW241" s="295"/>
      <c r="BX241" s="295"/>
      <c r="BY241" s="293"/>
      <c r="BZ241" s="294"/>
      <c r="CD241" s="295"/>
      <c r="CE241" s="295"/>
      <c r="CF241" s="293"/>
      <c r="CG241" s="293"/>
      <c r="CH241" s="293"/>
      <c r="CI241" s="293"/>
      <c r="CJ241" s="293"/>
      <c r="CL241" s="295"/>
      <c r="CM241" s="294"/>
      <c r="CN241" s="294"/>
      <c r="CO241" s="294"/>
      <c r="CP241" s="294"/>
      <c r="CZ241" s="295"/>
      <c r="DF241" s="293"/>
      <c r="DG241" s="293"/>
      <c r="DH241" s="293"/>
      <c r="DJ241" s="295"/>
      <c r="EC241" s="454"/>
      <c r="ED241" s="454"/>
      <c r="EH241" s="439"/>
      <c r="EI241" s="439"/>
      <c r="EJ241" s="439"/>
      <c r="EK241" s="962"/>
      <c r="EL241" s="987"/>
      <c r="EM241" s="987"/>
      <c r="EN241" s="991"/>
      <c r="EO241" s="297"/>
      <c r="EP241" s="296"/>
      <c r="ER241" s="297"/>
      <c r="ES241" s="522"/>
      <c r="ET241" s="527"/>
      <c r="EU241" s="527"/>
      <c r="EV241" s="527"/>
      <c r="EW241" s="967"/>
      <c r="EX241" s="949"/>
      <c r="EY241" s="522"/>
      <c r="EZ241" s="522"/>
      <c r="FA241" s="522"/>
      <c r="FB241" s="522"/>
      <c r="FC241" s="527"/>
      <c r="FD241" s="527"/>
      <c r="FE241" s="527"/>
      <c r="FF241" s="522"/>
      <c r="FG241" s="522"/>
      <c r="FH241" s="522"/>
      <c r="FI241" s="522"/>
      <c r="FJ241" s="296"/>
      <c r="FK241" s="522"/>
      <c r="FL241" s="993"/>
      <c r="FM241" s="994"/>
      <c r="FN241" s="993"/>
      <c r="FO241" s="993"/>
      <c r="FP241" s="1023"/>
      <c r="FQ241" s="572"/>
      <c r="FR241" s="572"/>
    </row>
    <row r="242" spans="9:174" s="292" customFormat="1" x14ac:dyDescent="0.3">
      <c r="I242" s="937"/>
      <c r="J242" s="295"/>
      <c r="K242" s="294"/>
      <c r="L242" s="294"/>
      <c r="M242" s="295"/>
      <c r="S242" s="976"/>
      <c r="T242" s="1011"/>
      <c r="U242" s="290"/>
      <c r="V242" s="290"/>
      <c r="W242" s="290"/>
      <c r="X242" s="294"/>
      <c r="AB242" s="946"/>
      <c r="AE242" s="541"/>
      <c r="AF242" s="296"/>
      <c r="AG242" s="542"/>
      <c r="AH242" s="296"/>
      <c r="AI242" s="610"/>
      <c r="AJ242" s="543"/>
      <c r="AP242" s="981"/>
      <c r="AU242" s="293"/>
      <c r="AX242" s="295"/>
      <c r="BC242" s="295"/>
      <c r="BD242" s="525"/>
      <c r="BE242" s="976"/>
      <c r="BF242" s="293"/>
      <c r="BG242" s="293"/>
      <c r="BH242" s="293"/>
      <c r="BI242" s="293"/>
      <c r="BJ242" s="293"/>
      <c r="BK242" s="293"/>
      <c r="BL242" s="294"/>
      <c r="BM242" s="293"/>
      <c r="BS242" s="294"/>
      <c r="BT242" s="294"/>
      <c r="BU242" s="294"/>
      <c r="BV242" s="295"/>
      <c r="BW242" s="295"/>
      <c r="BX242" s="295"/>
      <c r="BY242" s="293"/>
      <c r="BZ242" s="294"/>
      <c r="CD242" s="295"/>
      <c r="CE242" s="295"/>
      <c r="CF242" s="293"/>
      <c r="CG242" s="293"/>
      <c r="CH242" s="293"/>
      <c r="CI242" s="293"/>
      <c r="CJ242" s="293"/>
      <c r="CL242" s="295"/>
      <c r="CM242" s="294"/>
      <c r="CN242" s="294"/>
      <c r="CO242" s="294"/>
      <c r="CP242" s="294"/>
      <c r="CZ242" s="295"/>
      <c r="DF242" s="293"/>
      <c r="DG242" s="293"/>
      <c r="DH242" s="293"/>
      <c r="DJ242" s="295"/>
      <c r="EC242" s="454"/>
      <c r="ED242" s="454"/>
      <c r="EH242" s="439"/>
      <c r="EI242" s="439"/>
      <c r="EJ242" s="439"/>
      <c r="EK242" s="962"/>
      <c r="EL242" s="987"/>
      <c r="EM242" s="987"/>
      <c r="EN242" s="991"/>
      <c r="EO242" s="297"/>
      <c r="EP242" s="296"/>
      <c r="ER242" s="297"/>
      <c r="ES242" s="522"/>
      <c r="ET242" s="527"/>
      <c r="EU242" s="527"/>
      <c r="EV242" s="527"/>
      <c r="EW242" s="967"/>
      <c r="EX242" s="949"/>
      <c r="EY242" s="522"/>
      <c r="EZ242" s="522"/>
      <c r="FA242" s="522"/>
      <c r="FB242" s="522"/>
      <c r="FC242" s="527"/>
      <c r="FD242" s="527"/>
      <c r="FE242" s="527"/>
      <c r="FF242" s="522"/>
      <c r="FG242" s="522"/>
      <c r="FH242" s="522"/>
      <c r="FI242" s="522"/>
      <c r="FJ242" s="296"/>
      <c r="FK242" s="522"/>
      <c r="FL242" s="993"/>
      <c r="FM242" s="994"/>
      <c r="FN242" s="993"/>
      <c r="FO242" s="993"/>
      <c r="FP242" s="1023"/>
      <c r="FQ242" s="572"/>
      <c r="FR242" s="572"/>
    </row>
    <row r="243" spans="9:174" s="292" customFormat="1" x14ac:dyDescent="0.3">
      <c r="I243" s="937"/>
      <c r="J243" s="295"/>
      <c r="K243" s="294"/>
      <c r="L243" s="294"/>
      <c r="M243" s="295"/>
      <c r="S243" s="976"/>
      <c r="T243" s="1011"/>
      <c r="U243" s="290"/>
      <c r="V243" s="290"/>
      <c r="W243" s="290"/>
      <c r="X243" s="294"/>
      <c r="AB243" s="946"/>
      <c r="AE243" s="541"/>
      <c r="AF243" s="296"/>
      <c r="AG243" s="542"/>
      <c r="AH243" s="296"/>
      <c r="AI243" s="610"/>
      <c r="AJ243" s="543"/>
      <c r="AP243" s="981"/>
      <c r="AU243" s="293"/>
      <c r="AX243" s="295"/>
      <c r="BC243" s="295"/>
      <c r="BD243" s="525"/>
      <c r="BE243" s="976"/>
      <c r="BF243" s="293"/>
      <c r="BG243" s="293"/>
      <c r="BH243" s="293"/>
      <c r="BI243" s="293"/>
      <c r="BJ243" s="293"/>
      <c r="BK243" s="293"/>
      <c r="BL243" s="294"/>
      <c r="BM243" s="293"/>
      <c r="BS243" s="294"/>
      <c r="BT243" s="294"/>
      <c r="BU243" s="294"/>
      <c r="BV243" s="295"/>
      <c r="BW243" s="295"/>
      <c r="BX243" s="295"/>
      <c r="BY243" s="293"/>
      <c r="BZ243" s="294"/>
      <c r="CD243" s="295"/>
      <c r="CE243" s="295"/>
      <c r="CF243" s="293"/>
      <c r="CG243" s="293"/>
      <c r="CH243" s="293"/>
      <c r="CI243" s="293"/>
      <c r="CJ243" s="293"/>
      <c r="CL243" s="295"/>
      <c r="CM243" s="294"/>
      <c r="CN243" s="294"/>
      <c r="CO243" s="294"/>
      <c r="CP243" s="294"/>
      <c r="CZ243" s="295"/>
      <c r="DF243" s="293"/>
      <c r="DG243" s="293"/>
      <c r="DH243" s="293"/>
      <c r="DJ243" s="295"/>
      <c r="EC243" s="454"/>
      <c r="ED243" s="454"/>
      <c r="EH243" s="439"/>
      <c r="EI243" s="439"/>
      <c r="EJ243" s="439"/>
      <c r="EK243" s="962"/>
      <c r="EL243" s="987"/>
      <c r="EM243" s="987"/>
      <c r="EN243" s="991"/>
      <c r="EO243" s="297"/>
      <c r="EP243" s="296"/>
      <c r="ER243" s="297"/>
      <c r="ES243" s="522"/>
      <c r="ET243" s="527"/>
      <c r="EU243" s="527"/>
      <c r="EV243" s="527"/>
      <c r="EW243" s="967"/>
      <c r="EX243" s="949"/>
      <c r="EY243" s="522"/>
      <c r="EZ243" s="522"/>
      <c r="FA243" s="522"/>
      <c r="FB243" s="522"/>
      <c r="FC243" s="527"/>
      <c r="FD243" s="527"/>
      <c r="FE243" s="527"/>
      <c r="FF243" s="522"/>
      <c r="FG243" s="522"/>
      <c r="FH243" s="522"/>
      <c r="FI243" s="522"/>
      <c r="FJ243" s="296"/>
      <c r="FK243" s="522"/>
      <c r="FL243" s="993"/>
      <c r="FM243" s="994"/>
      <c r="FN243" s="993"/>
      <c r="FO243" s="993"/>
      <c r="FP243" s="1023"/>
      <c r="FQ243" s="572"/>
      <c r="FR243" s="572"/>
    </row>
    <row r="244" spans="9:174" s="292" customFormat="1" x14ac:dyDescent="0.3">
      <c r="I244" s="937"/>
      <c r="J244" s="295"/>
      <c r="K244" s="294"/>
      <c r="L244" s="294"/>
      <c r="M244" s="295"/>
      <c r="S244" s="976"/>
      <c r="T244" s="1011"/>
      <c r="U244" s="290"/>
      <c r="V244" s="290"/>
      <c r="W244" s="290"/>
      <c r="X244" s="294"/>
      <c r="AB244" s="946"/>
      <c r="AE244" s="541"/>
      <c r="AF244" s="296"/>
      <c r="AG244" s="542"/>
      <c r="AH244" s="296"/>
      <c r="AI244" s="610"/>
      <c r="AJ244" s="543"/>
      <c r="AP244" s="981"/>
      <c r="AU244" s="293"/>
      <c r="AX244" s="295"/>
      <c r="BC244" s="295"/>
      <c r="BD244" s="525"/>
      <c r="BE244" s="976"/>
      <c r="BF244" s="293"/>
      <c r="BG244" s="293"/>
      <c r="BH244" s="293"/>
      <c r="BI244" s="293"/>
      <c r="BJ244" s="293"/>
      <c r="BK244" s="293"/>
      <c r="BL244" s="294"/>
      <c r="BM244" s="293"/>
      <c r="BS244" s="294"/>
      <c r="BT244" s="294"/>
      <c r="BU244" s="294"/>
      <c r="BV244" s="295"/>
      <c r="BW244" s="295"/>
      <c r="BX244" s="295"/>
      <c r="BY244" s="293"/>
      <c r="BZ244" s="294"/>
      <c r="CD244" s="295"/>
      <c r="CE244" s="295"/>
      <c r="CF244" s="293"/>
      <c r="CG244" s="293"/>
      <c r="CH244" s="293"/>
      <c r="CI244" s="293"/>
      <c r="CJ244" s="293"/>
      <c r="CL244" s="295"/>
      <c r="CM244" s="294"/>
      <c r="CN244" s="294"/>
      <c r="CO244" s="294"/>
      <c r="CP244" s="294"/>
      <c r="CZ244" s="295"/>
      <c r="DF244" s="293"/>
      <c r="DG244" s="293"/>
      <c r="DH244" s="293"/>
      <c r="DJ244" s="295"/>
      <c r="EC244" s="454"/>
      <c r="ED244" s="454"/>
      <c r="EH244" s="439"/>
      <c r="EI244" s="439"/>
      <c r="EJ244" s="439"/>
      <c r="EK244" s="962"/>
      <c r="EL244" s="987"/>
      <c r="EM244" s="987"/>
      <c r="EN244" s="991"/>
      <c r="EO244" s="297"/>
      <c r="EP244" s="296"/>
      <c r="ER244" s="297"/>
      <c r="ES244" s="522"/>
      <c r="ET244" s="527"/>
      <c r="EU244" s="527"/>
      <c r="EV244" s="527"/>
      <c r="EW244" s="967"/>
      <c r="EX244" s="949"/>
      <c r="EY244" s="522"/>
      <c r="EZ244" s="522"/>
      <c r="FA244" s="522"/>
      <c r="FB244" s="522"/>
      <c r="FC244" s="527"/>
      <c r="FD244" s="527"/>
      <c r="FE244" s="527"/>
      <c r="FF244" s="522"/>
      <c r="FG244" s="522"/>
      <c r="FH244" s="522"/>
      <c r="FI244" s="522"/>
      <c r="FJ244" s="296"/>
      <c r="FK244" s="522"/>
      <c r="FL244" s="993"/>
      <c r="FM244" s="994"/>
      <c r="FN244" s="993"/>
      <c r="FO244" s="993"/>
      <c r="FP244" s="1023"/>
      <c r="FQ244" s="572"/>
      <c r="FR244" s="572"/>
    </row>
    <row r="245" spans="9:174" s="292" customFormat="1" x14ac:dyDescent="0.3">
      <c r="I245" s="937"/>
      <c r="J245" s="295"/>
      <c r="K245" s="294"/>
      <c r="L245" s="294"/>
      <c r="M245" s="295"/>
      <c r="S245" s="976"/>
      <c r="T245" s="1011"/>
      <c r="U245" s="290"/>
      <c r="V245" s="290"/>
      <c r="W245" s="290"/>
      <c r="X245" s="294"/>
      <c r="AB245" s="946"/>
      <c r="AE245" s="541"/>
      <c r="AF245" s="296"/>
      <c r="AG245" s="542"/>
      <c r="AH245" s="296"/>
      <c r="AI245" s="610"/>
      <c r="AJ245" s="543"/>
      <c r="AP245" s="981"/>
      <c r="AU245" s="293"/>
      <c r="AX245" s="295"/>
      <c r="BC245" s="295"/>
      <c r="BD245" s="525"/>
      <c r="BE245" s="976"/>
      <c r="BF245" s="293"/>
      <c r="BG245" s="293"/>
      <c r="BH245" s="293"/>
      <c r="BI245" s="293"/>
      <c r="BJ245" s="293"/>
      <c r="BK245" s="293"/>
      <c r="BL245" s="294"/>
      <c r="BM245" s="293"/>
      <c r="BS245" s="294"/>
      <c r="BT245" s="294"/>
      <c r="BU245" s="294"/>
      <c r="BV245" s="295"/>
      <c r="BW245" s="295"/>
      <c r="BX245" s="295"/>
      <c r="BY245" s="293"/>
      <c r="BZ245" s="294"/>
      <c r="CD245" s="295"/>
      <c r="CE245" s="295"/>
      <c r="CF245" s="293"/>
      <c r="CG245" s="293"/>
      <c r="CH245" s="293"/>
      <c r="CI245" s="293"/>
      <c r="CJ245" s="293"/>
      <c r="CL245" s="295"/>
      <c r="CM245" s="294"/>
      <c r="CN245" s="294"/>
      <c r="CO245" s="294"/>
      <c r="CP245" s="294"/>
      <c r="CZ245" s="295"/>
      <c r="DF245" s="293"/>
      <c r="DG245" s="293"/>
      <c r="DH245" s="293"/>
      <c r="DJ245" s="295"/>
      <c r="EC245" s="454"/>
      <c r="ED245" s="454"/>
      <c r="EH245" s="439"/>
      <c r="EI245" s="439"/>
      <c r="EJ245" s="439"/>
      <c r="EK245" s="962"/>
      <c r="EL245" s="987"/>
      <c r="EM245" s="987"/>
      <c r="EN245" s="991"/>
      <c r="EO245" s="297"/>
      <c r="EP245" s="296"/>
      <c r="ER245" s="297"/>
      <c r="ES245" s="522"/>
      <c r="ET245" s="527"/>
      <c r="EU245" s="527"/>
      <c r="EV245" s="527"/>
      <c r="EW245" s="967"/>
      <c r="EX245" s="949"/>
      <c r="EY245" s="522"/>
      <c r="EZ245" s="522"/>
      <c r="FA245" s="522"/>
      <c r="FB245" s="522"/>
      <c r="FC245" s="527"/>
      <c r="FD245" s="527"/>
      <c r="FE245" s="527"/>
      <c r="FF245" s="522"/>
      <c r="FG245" s="522"/>
      <c r="FH245" s="522"/>
      <c r="FI245" s="522"/>
      <c r="FJ245" s="296"/>
      <c r="FK245" s="522"/>
      <c r="FL245" s="993"/>
      <c r="FM245" s="994"/>
      <c r="FN245" s="993"/>
      <c r="FO245" s="993"/>
      <c r="FP245" s="1023"/>
      <c r="FQ245" s="572"/>
      <c r="FR245" s="572"/>
    </row>
    <row r="246" spans="9:174" s="292" customFormat="1" x14ac:dyDescent="0.3">
      <c r="I246" s="937"/>
      <c r="J246" s="295"/>
      <c r="K246" s="294"/>
      <c r="L246" s="294"/>
      <c r="M246" s="295"/>
      <c r="S246" s="976"/>
      <c r="T246" s="1011"/>
      <c r="U246" s="290"/>
      <c r="V246" s="290"/>
      <c r="W246" s="290"/>
      <c r="X246" s="294"/>
      <c r="AB246" s="946"/>
      <c r="AE246" s="541"/>
      <c r="AF246" s="296"/>
      <c r="AG246" s="542"/>
      <c r="AH246" s="296"/>
      <c r="AI246" s="610"/>
      <c r="AJ246" s="543"/>
      <c r="AP246" s="981"/>
      <c r="AU246" s="293"/>
      <c r="AX246" s="295"/>
      <c r="BC246" s="295"/>
      <c r="BD246" s="525"/>
      <c r="BE246" s="976"/>
      <c r="BF246" s="293"/>
      <c r="BG246" s="293"/>
      <c r="BH246" s="293"/>
      <c r="BI246" s="293"/>
      <c r="BJ246" s="293"/>
      <c r="BK246" s="293"/>
      <c r="BL246" s="294"/>
      <c r="BM246" s="293"/>
      <c r="BS246" s="294"/>
      <c r="BT246" s="294"/>
      <c r="BU246" s="294"/>
      <c r="BV246" s="295"/>
      <c r="BW246" s="295"/>
      <c r="BX246" s="295"/>
      <c r="BY246" s="293"/>
      <c r="BZ246" s="294"/>
      <c r="CD246" s="295"/>
      <c r="CE246" s="295"/>
      <c r="CF246" s="293"/>
      <c r="CG246" s="293"/>
      <c r="CH246" s="293"/>
      <c r="CI246" s="293"/>
      <c r="CJ246" s="293"/>
      <c r="CL246" s="295"/>
      <c r="CM246" s="294"/>
      <c r="CN246" s="294"/>
      <c r="CO246" s="294"/>
      <c r="CP246" s="294"/>
      <c r="CZ246" s="295"/>
      <c r="DF246" s="293"/>
      <c r="DG246" s="293"/>
      <c r="DH246" s="293"/>
      <c r="DJ246" s="295"/>
      <c r="EC246" s="454"/>
      <c r="ED246" s="454"/>
      <c r="EH246" s="439"/>
      <c r="EI246" s="439"/>
      <c r="EJ246" s="439"/>
      <c r="EK246" s="962"/>
      <c r="EL246" s="987"/>
      <c r="EM246" s="987"/>
      <c r="EN246" s="991"/>
      <c r="EO246" s="297"/>
      <c r="EP246" s="296"/>
      <c r="ER246" s="297"/>
      <c r="ES246" s="522"/>
      <c r="ET246" s="527"/>
      <c r="EU246" s="527"/>
      <c r="EV246" s="527"/>
      <c r="EW246" s="967"/>
      <c r="EX246" s="949"/>
      <c r="EY246" s="522"/>
      <c r="EZ246" s="522"/>
      <c r="FA246" s="522"/>
      <c r="FB246" s="522"/>
      <c r="FC246" s="527"/>
      <c r="FD246" s="527"/>
      <c r="FE246" s="527"/>
      <c r="FF246" s="522"/>
      <c r="FG246" s="522"/>
      <c r="FH246" s="522"/>
      <c r="FI246" s="522"/>
      <c r="FJ246" s="296"/>
      <c r="FK246" s="522"/>
      <c r="FL246" s="993"/>
      <c r="FM246" s="994"/>
      <c r="FN246" s="993"/>
      <c r="FO246" s="993"/>
      <c r="FP246" s="1023"/>
      <c r="FQ246" s="572"/>
      <c r="FR246" s="572"/>
    </row>
    <row r="247" spans="9:174" s="292" customFormat="1" x14ac:dyDescent="0.3">
      <c r="I247" s="937"/>
      <c r="J247" s="295"/>
      <c r="K247" s="294"/>
      <c r="L247" s="294"/>
      <c r="M247" s="295"/>
      <c r="S247" s="976"/>
      <c r="T247" s="1011"/>
      <c r="U247" s="290"/>
      <c r="V247" s="290"/>
      <c r="W247" s="290"/>
      <c r="X247" s="294"/>
      <c r="AB247" s="946"/>
      <c r="AE247" s="541"/>
      <c r="AF247" s="296"/>
      <c r="AG247" s="542"/>
      <c r="AH247" s="296"/>
      <c r="AI247" s="610"/>
      <c r="AJ247" s="543"/>
      <c r="AP247" s="981"/>
      <c r="AU247" s="293"/>
      <c r="AX247" s="295"/>
      <c r="BC247" s="295"/>
      <c r="BD247" s="525"/>
      <c r="BE247" s="976"/>
      <c r="BF247" s="293"/>
      <c r="BG247" s="293"/>
      <c r="BH247" s="293"/>
      <c r="BI247" s="293"/>
      <c r="BJ247" s="293"/>
      <c r="BK247" s="293"/>
      <c r="BL247" s="294"/>
      <c r="BM247" s="293"/>
      <c r="BS247" s="294"/>
      <c r="BT247" s="294"/>
      <c r="BU247" s="294"/>
      <c r="BV247" s="295"/>
      <c r="BW247" s="295"/>
      <c r="BX247" s="295"/>
      <c r="BY247" s="293"/>
      <c r="BZ247" s="294"/>
      <c r="CD247" s="295"/>
      <c r="CE247" s="295"/>
      <c r="CF247" s="293"/>
      <c r="CG247" s="293"/>
      <c r="CH247" s="293"/>
      <c r="CI247" s="293"/>
      <c r="CJ247" s="293"/>
      <c r="CL247" s="295"/>
      <c r="CM247" s="294"/>
      <c r="CN247" s="294"/>
      <c r="CO247" s="294"/>
      <c r="CP247" s="294"/>
      <c r="CZ247" s="295"/>
      <c r="DF247" s="293"/>
      <c r="DG247" s="293"/>
      <c r="DH247" s="293"/>
      <c r="DJ247" s="295"/>
      <c r="EC247" s="454"/>
      <c r="ED247" s="454"/>
      <c r="EH247" s="439"/>
      <c r="EI247" s="439"/>
      <c r="EJ247" s="439"/>
      <c r="EK247" s="962"/>
      <c r="EL247" s="987"/>
      <c r="EM247" s="987"/>
      <c r="EN247" s="991"/>
      <c r="EO247" s="297"/>
      <c r="EP247" s="296"/>
      <c r="ER247" s="297"/>
      <c r="ES247" s="522"/>
      <c r="ET247" s="527"/>
      <c r="EU247" s="527"/>
      <c r="EV247" s="527"/>
      <c r="EW247" s="967"/>
      <c r="EX247" s="949"/>
      <c r="EY247" s="522"/>
      <c r="EZ247" s="522"/>
      <c r="FA247" s="522"/>
      <c r="FB247" s="522"/>
      <c r="FC247" s="527"/>
      <c r="FD247" s="527"/>
      <c r="FE247" s="527"/>
      <c r="FF247" s="522"/>
      <c r="FG247" s="522"/>
      <c r="FH247" s="522"/>
      <c r="FI247" s="522"/>
      <c r="FJ247" s="296"/>
      <c r="FK247" s="522"/>
      <c r="FL247" s="993"/>
      <c r="FM247" s="994"/>
      <c r="FN247" s="993"/>
      <c r="FO247" s="993"/>
      <c r="FP247" s="1023"/>
      <c r="FQ247" s="572"/>
      <c r="FR247" s="572"/>
    </row>
    <row r="248" spans="9:174" s="292" customFormat="1" x14ac:dyDescent="0.3">
      <c r="I248" s="937"/>
      <c r="J248" s="295"/>
      <c r="K248" s="294"/>
      <c r="L248" s="294"/>
      <c r="M248" s="295"/>
      <c r="S248" s="976"/>
      <c r="T248" s="1011"/>
      <c r="U248" s="290"/>
      <c r="V248" s="290"/>
      <c r="W248" s="290"/>
      <c r="X248" s="294"/>
      <c r="AB248" s="946"/>
      <c r="AE248" s="541"/>
      <c r="AF248" s="296"/>
      <c r="AG248" s="542"/>
      <c r="AH248" s="296"/>
      <c r="AI248" s="610"/>
      <c r="AJ248" s="543"/>
      <c r="AP248" s="981"/>
      <c r="AU248" s="293"/>
      <c r="AX248" s="295"/>
      <c r="BC248" s="295"/>
      <c r="BD248" s="525"/>
      <c r="BE248" s="976"/>
      <c r="BF248" s="293"/>
      <c r="BG248" s="293"/>
      <c r="BH248" s="293"/>
      <c r="BI248" s="293"/>
      <c r="BJ248" s="293"/>
      <c r="BK248" s="293"/>
      <c r="BL248" s="294"/>
      <c r="BM248" s="293"/>
      <c r="BS248" s="294"/>
      <c r="BT248" s="294"/>
      <c r="BU248" s="294"/>
      <c r="BV248" s="295"/>
      <c r="BW248" s="295"/>
      <c r="BX248" s="295"/>
      <c r="BY248" s="293"/>
      <c r="BZ248" s="294"/>
      <c r="CD248" s="295"/>
      <c r="CE248" s="295"/>
      <c r="CF248" s="293"/>
      <c r="CG248" s="293"/>
      <c r="CH248" s="293"/>
      <c r="CI248" s="293"/>
      <c r="CJ248" s="293"/>
      <c r="CL248" s="295"/>
      <c r="CM248" s="294"/>
      <c r="CN248" s="294"/>
      <c r="CO248" s="294"/>
      <c r="CP248" s="294"/>
      <c r="CZ248" s="295"/>
      <c r="DF248" s="293"/>
      <c r="DG248" s="293"/>
      <c r="DH248" s="293"/>
      <c r="DJ248" s="295"/>
      <c r="EC248" s="454"/>
      <c r="ED248" s="454"/>
      <c r="EH248" s="439"/>
      <c r="EI248" s="439"/>
      <c r="EJ248" s="439"/>
      <c r="EK248" s="962"/>
      <c r="EL248" s="987"/>
      <c r="EM248" s="987"/>
      <c r="EN248" s="991"/>
      <c r="EO248" s="297"/>
      <c r="EP248" s="296"/>
      <c r="ER248" s="297"/>
      <c r="ES248" s="522"/>
      <c r="ET248" s="527"/>
      <c r="EU248" s="527"/>
      <c r="EV248" s="527"/>
      <c r="EW248" s="967"/>
      <c r="EX248" s="949"/>
      <c r="EY248" s="522"/>
      <c r="EZ248" s="522"/>
      <c r="FA248" s="522"/>
      <c r="FB248" s="522"/>
      <c r="FC248" s="527"/>
      <c r="FD248" s="527"/>
      <c r="FE248" s="527"/>
      <c r="FF248" s="522"/>
      <c r="FG248" s="522"/>
      <c r="FH248" s="522"/>
      <c r="FI248" s="522"/>
      <c r="FJ248" s="296"/>
      <c r="FK248" s="522"/>
      <c r="FL248" s="993"/>
      <c r="FM248" s="994"/>
      <c r="FN248" s="993"/>
      <c r="FO248" s="993"/>
      <c r="FP248" s="1023"/>
      <c r="FQ248" s="572"/>
      <c r="FR248" s="572"/>
    </row>
    <row r="249" spans="9:174" s="292" customFormat="1" x14ac:dyDescent="0.3">
      <c r="I249" s="937"/>
      <c r="J249" s="295"/>
      <c r="K249" s="294"/>
      <c r="L249" s="294"/>
      <c r="M249" s="295"/>
      <c r="S249" s="976"/>
      <c r="T249" s="1011"/>
      <c r="U249" s="290"/>
      <c r="V249" s="290"/>
      <c r="W249" s="290"/>
      <c r="X249" s="294"/>
      <c r="AB249" s="946"/>
      <c r="AE249" s="541"/>
      <c r="AF249" s="296"/>
      <c r="AG249" s="542"/>
      <c r="AH249" s="296"/>
      <c r="AI249" s="610"/>
      <c r="AJ249" s="543"/>
      <c r="AP249" s="981"/>
      <c r="AU249" s="293"/>
      <c r="AX249" s="295"/>
      <c r="BC249" s="295"/>
      <c r="BD249" s="525"/>
      <c r="BE249" s="976"/>
      <c r="BF249" s="293"/>
      <c r="BG249" s="293"/>
      <c r="BH249" s="293"/>
      <c r="BI249" s="293"/>
      <c r="BJ249" s="293"/>
      <c r="BK249" s="293"/>
      <c r="BL249" s="294"/>
      <c r="BM249" s="293"/>
      <c r="BS249" s="294"/>
      <c r="BT249" s="294"/>
      <c r="BU249" s="294"/>
      <c r="BV249" s="295"/>
      <c r="BW249" s="295"/>
      <c r="BX249" s="295"/>
      <c r="BY249" s="293"/>
      <c r="BZ249" s="294"/>
      <c r="CD249" s="295"/>
      <c r="CE249" s="295"/>
      <c r="CF249" s="293"/>
      <c r="CG249" s="293"/>
      <c r="CH249" s="293"/>
      <c r="CI249" s="293"/>
      <c r="CJ249" s="293"/>
      <c r="CL249" s="295"/>
      <c r="CM249" s="294"/>
      <c r="CN249" s="294"/>
      <c r="CO249" s="294"/>
      <c r="CP249" s="294"/>
      <c r="CZ249" s="295"/>
      <c r="DF249" s="293"/>
      <c r="DG249" s="293"/>
      <c r="DH249" s="293"/>
      <c r="DJ249" s="295"/>
      <c r="EC249" s="454"/>
      <c r="ED249" s="454"/>
      <c r="EH249" s="439"/>
      <c r="EI249" s="439"/>
      <c r="EJ249" s="439"/>
      <c r="EK249" s="962"/>
      <c r="EL249" s="987"/>
      <c r="EM249" s="987"/>
      <c r="EN249" s="991"/>
      <c r="EO249" s="297"/>
      <c r="EP249" s="296"/>
      <c r="ER249" s="297"/>
      <c r="ES249" s="522"/>
      <c r="ET249" s="527"/>
      <c r="EU249" s="527"/>
      <c r="EV249" s="527"/>
      <c r="EW249" s="967"/>
      <c r="EX249" s="949"/>
      <c r="EY249" s="522"/>
      <c r="EZ249" s="522"/>
      <c r="FA249" s="522"/>
      <c r="FB249" s="522"/>
      <c r="FC249" s="527"/>
      <c r="FD249" s="527"/>
      <c r="FE249" s="527"/>
      <c r="FF249" s="522"/>
      <c r="FG249" s="522"/>
      <c r="FH249" s="522"/>
      <c r="FI249" s="522"/>
      <c r="FJ249" s="296"/>
      <c r="FK249" s="522"/>
      <c r="FL249" s="993"/>
      <c r="FM249" s="994"/>
      <c r="FN249" s="993"/>
      <c r="FO249" s="993"/>
      <c r="FP249" s="1023"/>
      <c r="FQ249" s="572"/>
      <c r="FR249" s="572"/>
    </row>
    <row r="250" spans="9:174" s="292" customFormat="1" x14ac:dyDescent="0.3">
      <c r="I250" s="937"/>
      <c r="J250" s="295"/>
      <c r="K250" s="294"/>
      <c r="L250" s="294"/>
      <c r="M250" s="295"/>
      <c r="S250" s="976"/>
      <c r="T250" s="1011"/>
      <c r="U250" s="290"/>
      <c r="V250" s="290"/>
      <c r="W250" s="290"/>
      <c r="X250" s="294"/>
      <c r="AB250" s="946"/>
      <c r="AE250" s="541"/>
      <c r="AF250" s="296"/>
      <c r="AG250" s="542"/>
      <c r="AH250" s="296"/>
      <c r="AI250" s="610"/>
      <c r="AJ250" s="543"/>
      <c r="AP250" s="981"/>
      <c r="AU250" s="293"/>
      <c r="AX250" s="295"/>
      <c r="BC250" s="295"/>
      <c r="BD250" s="525"/>
      <c r="BE250" s="976"/>
      <c r="BF250" s="293"/>
      <c r="BG250" s="293"/>
      <c r="BH250" s="293"/>
      <c r="BI250" s="293"/>
      <c r="BJ250" s="293"/>
      <c r="BK250" s="293"/>
      <c r="BL250" s="294"/>
      <c r="BM250" s="293"/>
      <c r="BS250" s="294"/>
      <c r="BT250" s="294"/>
      <c r="BU250" s="294"/>
      <c r="BV250" s="295"/>
      <c r="BW250" s="295"/>
      <c r="BX250" s="295"/>
      <c r="BY250" s="293"/>
      <c r="BZ250" s="294"/>
      <c r="CD250" s="295"/>
      <c r="CE250" s="295"/>
      <c r="CF250" s="293"/>
      <c r="CG250" s="293"/>
      <c r="CH250" s="293"/>
      <c r="CI250" s="293"/>
      <c r="CJ250" s="293"/>
      <c r="CL250" s="295"/>
      <c r="CM250" s="294"/>
      <c r="CN250" s="294"/>
      <c r="CO250" s="294"/>
      <c r="CP250" s="294"/>
      <c r="CZ250" s="295"/>
      <c r="DF250" s="293"/>
      <c r="DG250" s="293"/>
      <c r="DH250" s="293"/>
      <c r="DJ250" s="295"/>
      <c r="EC250" s="454"/>
      <c r="ED250" s="454"/>
      <c r="EH250" s="439"/>
      <c r="EI250" s="439"/>
      <c r="EJ250" s="439"/>
      <c r="EK250" s="962"/>
      <c r="EL250" s="987"/>
      <c r="EM250" s="987"/>
      <c r="EN250" s="991"/>
      <c r="EO250" s="297"/>
      <c r="EP250" s="296"/>
      <c r="ER250" s="297"/>
      <c r="ES250" s="522"/>
      <c r="ET250" s="527"/>
      <c r="EU250" s="527"/>
      <c r="EV250" s="527"/>
      <c r="EW250" s="967"/>
      <c r="EX250" s="949"/>
      <c r="EY250" s="522"/>
      <c r="EZ250" s="522"/>
      <c r="FA250" s="522"/>
      <c r="FB250" s="522"/>
      <c r="FC250" s="527"/>
      <c r="FD250" s="527"/>
      <c r="FE250" s="527"/>
      <c r="FF250" s="522"/>
      <c r="FG250" s="522"/>
      <c r="FH250" s="522"/>
      <c r="FI250" s="522"/>
      <c r="FJ250" s="296"/>
      <c r="FK250" s="522"/>
      <c r="FL250" s="993"/>
      <c r="FM250" s="994"/>
      <c r="FN250" s="993"/>
      <c r="FO250" s="993"/>
      <c r="FP250" s="1023"/>
      <c r="FQ250" s="572"/>
      <c r="FR250" s="572"/>
    </row>
    <row r="251" spans="9:174" s="292" customFormat="1" x14ac:dyDescent="0.3">
      <c r="I251" s="937"/>
      <c r="J251" s="295"/>
      <c r="K251" s="294"/>
      <c r="L251" s="294"/>
      <c r="M251" s="295"/>
      <c r="S251" s="976"/>
      <c r="T251" s="1011"/>
      <c r="U251" s="290"/>
      <c r="V251" s="290"/>
      <c r="W251" s="290"/>
      <c r="X251" s="294"/>
      <c r="AB251" s="946"/>
      <c r="AE251" s="541"/>
      <c r="AF251" s="296"/>
      <c r="AG251" s="542"/>
      <c r="AH251" s="296"/>
      <c r="AI251" s="610"/>
      <c r="AJ251" s="543"/>
      <c r="AP251" s="981"/>
      <c r="AU251" s="293"/>
      <c r="AX251" s="295"/>
      <c r="BC251" s="295"/>
      <c r="BD251" s="525"/>
      <c r="BE251" s="976"/>
      <c r="BF251" s="293"/>
      <c r="BG251" s="293"/>
      <c r="BH251" s="293"/>
      <c r="BI251" s="293"/>
      <c r="BJ251" s="293"/>
      <c r="BK251" s="293"/>
      <c r="BL251" s="294"/>
      <c r="BM251" s="293"/>
      <c r="BS251" s="294"/>
      <c r="BT251" s="294"/>
      <c r="BU251" s="294"/>
      <c r="BV251" s="295"/>
      <c r="BW251" s="295"/>
      <c r="BX251" s="295"/>
      <c r="BY251" s="293"/>
      <c r="BZ251" s="294"/>
      <c r="CD251" s="295"/>
      <c r="CE251" s="295"/>
      <c r="CF251" s="293"/>
      <c r="CG251" s="293"/>
      <c r="CH251" s="293"/>
      <c r="CI251" s="293"/>
      <c r="CJ251" s="293"/>
      <c r="CL251" s="295"/>
      <c r="CM251" s="294"/>
      <c r="CN251" s="294"/>
      <c r="CO251" s="294"/>
      <c r="CP251" s="294"/>
      <c r="CZ251" s="295"/>
      <c r="DF251" s="293"/>
      <c r="DG251" s="293"/>
      <c r="DH251" s="293"/>
      <c r="DJ251" s="295"/>
      <c r="EC251" s="454"/>
      <c r="ED251" s="454"/>
      <c r="EH251" s="439"/>
      <c r="EI251" s="439"/>
      <c r="EJ251" s="439"/>
      <c r="EK251" s="962"/>
      <c r="EL251" s="987"/>
      <c r="EM251" s="987"/>
      <c r="EN251" s="991"/>
      <c r="EO251" s="297"/>
      <c r="EP251" s="296"/>
      <c r="ER251" s="297"/>
      <c r="ES251" s="522"/>
      <c r="ET251" s="527"/>
      <c r="EU251" s="527"/>
      <c r="EV251" s="527"/>
      <c r="EW251" s="967"/>
      <c r="EX251" s="949"/>
      <c r="EY251" s="522"/>
      <c r="EZ251" s="522"/>
      <c r="FA251" s="522"/>
      <c r="FB251" s="522"/>
      <c r="FC251" s="527"/>
      <c r="FD251" s="527"/>
      <c r="FE251" s="527"/>
      <c r="FF251" s="522"/>
      <c r="FG251" s="522"/>
      <c r="FH251" s="522"/>
      <c r="FI251" s="522"/>
      <c r="FJ251" s="296"/>
      <c r="FK251" s="522"/>
      <c r="FL251" s="993"/>
      <c r="FM251" s="994"/>
      <c r="FN251" s="993"/>
      <c r="FO251" s="993"/>
      <c r="FP251" s="1023"/>
      <c r="FQ251" s="572"/>
      <c r="FR251" s="572"/>
    </row>
    <row r="252" spans="9:174" s="292" customFormat="1" x14ac:dyDescent="0.3">
      <c r="I252" s="937"/>
      <c r="J252" s="295"/>
      <c r="K252" s="294"/>
      <c r="L252" s="294"/>
      <c r="M252" s="295"/>
      <c r="S252" s="976"/>
      <c r="T252" s="1011"/>
      <c r="U252" s="290"/>
      <c r="V252" s="290"/>
      <c r="W252" s="290"/>
      <c r="X252" s="294"/>
      <c r="AB252" s="946"/>
      <c r="AE252" s="541"/>
      <c r="AF252" s="296"/>
      <c r="AG252" s="542"/>
      <c r="AH252" s="296"/>
      <c r="AI252" s="610"/>
      <c r="AJ252" s="543"/>
      <c r="AP252" s="981"/>
      <c r="AU252" s="293"/>
      <c r="AX252" s="295"/>
      <c r="BC252" s="295"/>
      <c r="BD252" s="525"/>
      <c r="BE252" s="976"/>
      <c r="BF252" s="293"/>
      <c r="BG252" s="293"/>
      <c r="BH252" s="293"/>
      <c r="BI252" s="293"/>
      <c r="BJ252" s="293"/>
      <c r="BK252" s="293"/>
      <c r="BL252" s="294"/>
      <c r="BM252" s="293"/>
      <c r="BS252" s="294"/>
      <c r="BT252" s="294"/>
      <c r="BU252" s="294"/>
      <c r="BV252" s="295"/>
      <c r="BW252" s="295"/>
      <c r="BX252" s="295"/>
      <c r="BY252" s="293"/>
      <c r="BZ252" s="294"/>
      <c r="CD252" s="295"/>
      <c r="CE252" s="295"/>
      <c r="CF252" s="293"/>
      <c r="CG252" s="293"/>
      <c r="CH252" s="293"/>
      <c r="CI252" s="293"/>
      <c r="CJ252" s="293"/>
      <c r="CL252" s="295"/>
      <c r="CM252" s="294"/>
      <c r="CN252" s="294"/>
      <c r="CO252" s="294"/>
      <c r="CP252" s="294"/>
      <c r="CZ252" s="295"/>
      <c r="DF252" s="293"/>
      <c r="DG252" s="293"/>
      <c r="DH252" s="293"/>
      <c r="DJ252" s="295"/>
      <c r="EC252" s="454"/>
      <c r="ED252" s="454"/>
      <c r="EH252" s="439"/>
      <c r="EI252" s="439"/>
      <c r="EJ252" s="439"/>
      <c r="EK252" s="962"/>
      <c r="EL252" s="987"/>
      <c r="EM252" s="987"/>
      <c r="EN252" s="991"/>
      <c r="EO252" s="297"/>
      <c r="EP252" s="296"/>
      <c r="ER252" s="297"/>
      <c r="ES252" s="522"/>
      <c r="ET252" s="527"/>
      <c r="EU252" s="527"/>
      <c r="EV252" s="527"/>
      <c r="EW252" s="967"/>
      <c r="EX252" s="949"/>
      <c r="EY252" s="522"/>
      <c r="EZ252" s="522"/>
      <c r="FA252" s="522"/>
      <c r="FB252" s="522"/>
      <c r="FC252" s="527"/>
      <c r="FD252" s="527"/>
      <c r="FE252" s="527"/>
      <c r="FF252" s="522"/>
      <c r="FG252" s="522"/>
      <c r="FH252" s="522"/>
      <c r="FI252" s="522"/>
      <c r="FJ252" s="296"/>
      <c r="FK252" s="522"/>
      <c r="FL252" s="993"/>
      <c r="FM252" s="994"/>
      <c r="FN252" s="993"/>
      <c r="FO252" s="993"/>
      <c r="FP252" s="1023"/>
      <c r="FQ252" s="572"/>
      <c r="FR252" s="572"/>
    </row>
    <row r="253" spans="9:174" s="292" customFormat="1" x14ac:dyDescent="0.3">
      <c r="I253" s="937"/>
      <c r="J253" s="295"/>
      <c r="K253" s="294"/>
      <c r="L253" s="294"/>
      <c r="M253" s="295"/>
      <c r="S253" s="976"/>
      <c r="T253" s="1011"/>
      <c r="U253" s="290"/>
      <c r="V253" s="290"/>
      <c r="W253" s="290"/>
      <c r="X253" s="294"/>
      <c r="AB253" s="946"/>
      <c r="AE253" s="541"/>
      <c r="AF253" s="296"/>
      <c r="AG253" s="542"/>
      <c r="AH253" s="296"/>
      <c r="AI253" s="610"/>
      <c r="AJ253" s="543"/>
      <c r="AP253" s="981"/>
      <c r="AU253" s="293"/>
      <c r="AX253" s="295"/>
      <c r="BC253" s="295"/>
      <c r="BD253" s="525"/>
      <c r="BE253" s="976"/>
      <c r="BF253" s="293"/>
      <c r="BG253" s="293"/>
      <c r="BH253" s="293"/>
      <c r="BI253" s="293"/>
      <c r="BJ253" s="293"/>
      <c r="BK253" s="293"/>
      <c r="BL253" s="294"/>
      <c r="BM253" s="293"/>
      <c r="BS253" s="294"/>
      <c r="BT253" s="294"/>
      <c r="BU253" s="294"/>
      <c r="BV253" s="295"/>
      <c r="BW253" s="295"/>
      <c r="BX253" s="295"/>
      <c r="BY253" s="293"/>
      <c r="BZ253" s="294"/>
      <c r="CD253" s="295"/>
      <c r="CE253" s="295"/>
      <c r="CF253" s="293"/>
      <c r="CG253" s="293"/>
      <c r="CH253" s="293"/>
      <c r="CI253" s="293"/>
      <c r="CJ253" s="293"/>
      <c r="CL253" s="295"/>
      <c r="CM253" s="294"/>
      <c r="CN253" s="294"/>
      <c r="CO253" s="294"/>
      <c r="CP253" s="294"/>
      <c r="CZ253" s="295"/>
      <c r="DF253" s="293"/>
      <c r="DG253" s="293"/>
      <c r="DH253" s="293"/>
      <c r="DJ253" s="295"/>
      <c r="EC253" s="454"/>
      <c r="ED253" s="454"/>
      <c r="EH253" s="439"/>
      <c r="EI253" s="439"/>
      <c r="EJ253" s="439"/>
      <c r="EK253" s="962"/>
      <c r="EL253" s="987"/>
      <c r="EM253" s="987"/>
      <c r="EN253" s="991"/>
      <c r="EO253" s="297"/>
      <c r="EP253" s="296"/>
      <c r="ER253" s="297"/>
      <c r="ES253" s="522"/>
      <c r="ET253" s="527"/>
      <c r="EU253" s="527"/>
      <c r="EV253" s="527"/>
      <c r="EW253" s="967"/>
      <c r="EX253" s="949"/>
      <c r="EY253" s="522"/>
      <c r="EZ253" s="522"/>
      <c r="FA253" s="522"/>
      <c r="FB253" s="522"/>
      <c r="FC253" s="527"/>
      <c r="FD253" s="527"/>
      <c r="FE253" s="527"/>
      <c r="FF253" s="522"/>
      <c r="FG253" s="522"/>
      <c r="FH253" s="522"/>
      <c r="FI253" s="522"/>
      <c r="FJ253" s="296"/>
      <c r="FK253" s="522"/>
      <c r="FL253" s="993"/>
      <c r="FM253" s="994"/>
      <c r="FN253" s="993"/>
      <c r="FO253" s="993"/>
      <c r="FP253" s="1023"/>
      <c r="FQ253" s="572"/>
      <c r="FR253" s="572"/>
    </row>
    <row r="254" spans="9:174" s="292" customFormat="1" x14ac:dyDescent="0.3">
      <c r="I254" s="937"/>
      <c r="J254" s="295"/>
      <c r="K254" s="294"/>
      <c r="L254" s="294"/>
      <c r="M254" s="295"/>
      <c r="S254" s="976"/>
      <c r="T254" s="1011"/>
      <c r="U254" s="290"/>
      <c r="V254" s="290"/>
      <c r="W254" s="290"/>
      <c r="X254" s="294"/>
      <c r="AB254" s="946"/>
      <c r="AE254" s="541"/>
      <c r="AF254" s="296"/>
      <c r="AG254" s="542"/>
      <c r="AH254" s="296"/>
      <c r="AI254" s="610"/>
      <c r="AJ254" s="543"/>
      <c r="AP254" s="981"/>
      <c r="AU254" s="293"/>
      <c r="AX254" s="295"/>
      <c r="BC254" s="295"/>
      <c r="BD254" s="525"/>
      <c r="BE254" s="976"/>
      <c r="BF254" s="293"/>
      <c r="BG254" s="293"/>
      <c r="BH254" s="293"/>
      <c r="BI254" s="293"/>
      <c r="BJ254" s="293"/>
      <c r="BK254" s="293"/>
      <c r="BL254" s="294"/>
      <c r="BM254" s="293"/>
      <c r="BS254" s="294"/>
      <c r="BT254" s="294"/>
      <c r="BU254" s="294"/>
      <c r="BV254" s="295"/>
      <c r="BW254" s="295"/>
      <c r="BX254" s="295"/>
      <c r="BY254" s="293"/>
      <c r="BZ254" s="294"/>
      <c r="CD254" s="295"/>
      <c r="CE254" s="295"/>
      <c r="CF254" s="293"/>
      <c r="CG254" s="293"/>
      <c r="CH254" s="293"/>
      <c r="CI254" s="293"/>
      <c r="CJ254" s="293"/>
      <c r="CL254" s="295"/>
      <c r="CM254" s="294"/>
      <c r="CN254" s="294"/>
      <c r="CO254" s="294"/>
      <c r="CP254" s="294"/>
      <c r="CZ254" s="295"/>
      <c r="DF254" s="293"/>
      <c r="DG254" s="293"/>
      <c r="DH254" s="293"/>
      <c r="DJ254" s="295"/>
      <c r="EC254" s="454"/>
      <c r="ED254" s="454"/>
      <c r="EH254" s="439"/>
      <c r="EI254" s="439"/>
      <c r="EJ254" s="439"/>
      <c r="EK254" s="962"/>
      <c r="EL254" s="987"/>
      <c r="EM254" s="987"/>
      <c r="EN254" s="991"/>
      <c r="EO254" s="297"/>
      <c r="EP254" s="296"/>
      <c r="ER254" s="297"/>
      <c r="ES254" s="522"/>
      <c r="ET254" s="527"/>
      <c r="EU254" s="527"/>
      <c r="EV254" s="527"/>
      <c r="EW254" s="967"/>
      <c r="EX254" s="949"/>
      <c r="EY254" s="522"/>
      <c r="EZ254" s="522"/>
      <c r="FA254" s="522"/>
      <c r="FB254" s="522"/>
      <c r="FC254" s="527"/>
      <c r="FD254" s="527"/>
      <c r="FE254" s="527"/>
      <c r="FF254" s="522"/>
      <c r="FG254" s="522"/>
      <c r="FH254" s="522"/>
      <c r="FI254" s="522"/>
      <c r="FJ254" s="296"/>
      <c r="FK254" s="522"/>
      <c r="FL254" s="993"/>
      <c r="FM254" s="994"/>
      <c r="FN254" s="993"/>
      <c r="FO254" s="993"/>
      <c r="FP254" s="1023"/>
      <c r="FQ254" s="572"/>
      <c r="FR254" s="572"/>
    </row>
    <row r="255" spans="9:174" s="292" customFormat="1" x14ac:dyDescent="0.3">
      <c r="I255" s="937"/>
      <c r="J255" s="295"/>
      <c r="K255" s="294"/>
      <c r="L255" s="294"/>
      <c r="M255" s="295"/>
      <c r="S255" s="976"/>
      <c r="T255" s="1011"/>
      <c r="U255" s="290"/>
      <c r="V255" s="290"/>
      <c r="W255" s="290"/>
      <c r="X255" s="294"/>
      <c r="AB255" s="946"/>
      <c r="AE255" s="541"/>
      <c r="AF255" s="296"/>
      <c r="AG255" s="542"/>
      <c r="AH255" s="296"/>
      <c r="AI255" s="610"/>
      <c r="AJ255" s="543"/>
      <c r="AP255" s="981"/>
      <c r="AU255" s="293"/>
      <c r="AX255" s="295"/>
      <c r="BC255" s="295"/>
      <c r="BD255" s="525"/>
      <c r="BE255" s="976"/>
      <c r="BF255" s="293"/>
      <c r="BG255" s="293"/>
      <c r="BH255" s="293"/>
      <c r="BI255" s="293"/>
      <c r="BJ255" s="293"/>
      <c r="BK255" s="293"/>
      <c r="BL255" s="294"/>
      <c r="BM255" s="293"/>
      <c r="BS255" s="294"/>
      <c r="BT255" s="294"/>
      <c r="BU255" s="294"/>
      <c r="BV255" s="295"/>
      <c r="BW255" s="295"/>
      <c r="BX255" s="295"/>
      <c r="BY255" s="293"/>
      <c r="BZ255" s="294"/>
      <c r="CD255" s="295"/>
      <c r="CE255" s="295"/>
      <c r="CF255" s="293"/>
      <c r="CG255" s="293"/>
      <c r="CH255" s="293"/>
      <c r="CI255" s="293"/>
      <c r="CJ255" s="293"/>
      <c r="CL255" s="295"/>
      <c r="CM255" s="294"/>
      <c r="CN255" s="294"/>
      <c r="CO255" s="294"/>
      <c r="CP255" s="294"/>
      <c r="CZ255" s="295"/>
      <c r="DF255" s="293"/>
      <c r="DG255" s="293"/>
      <c r="DH255" s="293"/>
      <c r="DJ255" s="295"/>
      <c r="EC255" s="454"/>
      <c r="ED255" s="454"/>
      <c r="EH255" s="439"/>
      <c r="EI255" s="439"/>
      <c r="EJ255" s="439"/>
      <c r="EK255" s="962"/>
      <c r="EL255" s="987"/>
      <c r="EM255" s="987"/>
      <c r="EN255" s="991"/>
      <c r="EO255" s="297"/>
      <c r="EP255" s="296"/>
      <c r="ER255" s="297"/>
      <c r="ES255" s="522"/>
      <c r="ET255" s="527"/>
      <c r="EU255" s="527"/>
      <c r="EV255" s="527"/>
      <c r="EW255" s="967"/>
      <c r="EX255" s="949"/>
      <c r="EY255" s="522"/>
      <c r="EZ255" s="522"/>
      <c r="FA255" s="522"/>
      <c r="FB255" s="522"/>
      <c r="FC255" s="527"/>
      <c r="FD255" s="527"/>
      <c r="FE255" s="527"/>
      <c r="FF255" s="522"/>
      <c r="FG255" s="522"/>
      <c r="FH255" s="522"/>
      <c r="FI255" s="522"/>
      <c r="FJ255" s="296"/>
      <c r="FK255" s="522"/>
      <c r="FL255" s="993"/>
      <c r="FM255" s="994"/>
      <c r="FN255" s="993"/>
      <c r="FO255" s="993"/>
      <c r="FP255" s="1023"/>
      <c r="FQ255" s="572"/>
      <c r="FR255" s="572"/>
    </row>
    <row r="256" spans="9:174" s="292" customFormat="1" x14ac:dyDescent="0.3">
      <c r="I256" s="937"/>
      <c r="J256" s="295"/>
      <c r="K256" s="294"/>
      <c r="L256" s="294"/>
      <c r="M256" s="295"/>
      <c r="S256" s="976"/>
      <c r="T256" s="1011"/>
      <c r="U256" s="290"/>
      <c r="V256" s="290"/>
      <c r="W256" s="290"/>
      <c r="X256" s="294"/>
      <c r="AB256" s="946"/>
      <c r="AE256" s="541"/>
      <c r="AF256" s="296"/>
      <c r="AG256" s="542"/>
      <c r="AH256" s="296"/>
      <c r="AI256" s="610"/>
      <c r="AJ256" s="543"/>
      <c r="AP256" s="981"/>
      <c r="AU256" s="293"/>
      <c r="AX256" s="295"/>
      <c r="BC256" s="295"/>
      <c r="BD256" s="525"/>
      <c r="BE256" s="976"/>
      <c r="BF256" s="293"/>
      <c r="BG256" s="293"/>
      <c r="BH256" s="293"/>
      <c r="BI256" s="293"/>
      <c r="BJ256" s="293"/>
      <c r="BK256" s="293"/>
      <c r="BL256" s="294"/>
      <c r="BM256" s="293"/>
      <c r="BS256" s="294"/>
      <c r="BT256" s="294"/>
      <c r="BU256" s="294"/>
      <c r="BV256" s="295"/>
      <c r="BW256" s="295"/>
      <c r="BX256" s="295"/>
      <c r="BY256" s="293"/>
      <c r="BZ256" s="294"/>
      <c r="CD256" s="295"/>
      <c r="CE256" s="295"/>
      <c r="CF256" s="293"/>
      <c r="CG256" s="293"/>
      <c r="CH256" s="293"/>
      <c r="CI256" s="293"/>
      <c r="CJ256" s="293"/>
      <c r="CL256" s="295"/>
      <c r="CM256" s="294"/>
      <c r="CN256" s="294"/>
      <c r="CO256" s="294"/>
      <c r="CP256" s="294"/>
      <c r="CZ256" s="295"/>
      <c r="DF256" s="293"/>
      <c r="DG256" s="293"/>
      <c r="DH256" s="293"/>
      <c r="DJ256" s="295"/>
      <c r="EC256" s="454"/>
      <c r="ED256" s="454"/>
      <c r="EH256" s="439"/>
      <c r="EI256" s="439"/>
      <c r="EJ256" s="439"/>
      <c r="EK256" s="962"/>
      <c r="EL256" s="987"/>
      <c r="EM256" s="987"/>
      <c r="EN256" s="991"/>
      <c r="EO256" s="297"/>
      <c r="EP256" s="296"/>
      <c r="ER256" s="297"/>
      <c r="ES256" s="522"/>
      <c r="ET256" s="527"/>
      <c r="EU256" s="527"/>
      <c r="EV256" s="527"/>
      <c r="EW256" s="967"/>
      <c r="EX256" s="949"/>
      <c r="EY256" s="522"/>
      <c r="EZ256" s="522"/>
      <c r="FA256" s="522"/>
      <c r="FB256" s="522"/>
      <c r="FC256" s="527"/>
      <c r="FD256" s="527"/>
      <c r="FE256" s="527"/>
      <c r="FF256" s="522"/>
      <c r="FG256" s="522"/>
      <c r="FH256" s="522"/>
      <c r="FI256" s="522"/>
      <c r="FJ256" s="296"/>
      <c r="FK256" s="522"/>
      <c r="FL256" s="993"/>
      <c r="FM256" s="994"/>
      <c r="FN256" s="993"/>
      <c r="FO256" s="993"/>
      <c r="FP256" s="1023"/>
      <c r="FQ256" s="572"/>
      <c r="FR256" s="572"/>
    </row>
    <row r="257" spans="9:174" s="292" customFormat="1" x14ac:dyDescent="0.3">
      <c r="I257" s="937"/>
      <c r="J257" s="295"/>
      <c r="K257" s="294"/>
      <c r="L257" s="294"/>
      <c r="M257" s="295"/>
      <c r="S257" s="976"/>
      <c r="T257" s="1011"/>
      <c r="U257" s="290"/>
      <c r="V257" s="290"/>
      <c r="W257" s="290"/>
      <c r="X257" s="294"/>
      <c r="AB257" s="946"/>
      <c r="AE257" s="541"/>
      <c r="AF257" s="296"/>
      <c r="AG257" s="542"/>
      <c r="AH257" s="296"/>
      <c r="AI257" s="610"/>
      <c r="AJ257" s="543"/>
      <c r="AP257" s="981"/>
      <c r="AU257" s="293"/>
      <c r="AX257" s="295"/>
      <c r="BC257" s="295"/>
      <c r="BD257" s="525"/>
      <c r="BE257" s="976"/>
      <c r="BF257" s="293"/>
      <c r="BG257" s="293"/>
      <c r="BH257" s="293"/>
      <c r="BI257" s="293"/>
      <c r="BJ257" s="293"/>
      <c r="BK257" s="293"/>
      <c r="BL257" s="294"/>
      <c r="BM257" s="293"/>
      <c r="BS257" s="294"/>
      <c r="BT257" s="294"/>
      <c r="BU257" s="294"/>
      <c r="BV257" s="295"/>
      <c r="BW257" s="295"/>
      <c r="BX257" s="295"/>
      <c r="BY257" s="293"/>
      <c r="BZ257" s="294"/>
      <c r="CD257" s="295"/>
      <c r="CE257" s="295"/>
      <c r="CF257" s="293"/>
      <c r="CG257" s="293"/>
      <c r="CH257" s="293"/>
      <c r="CI257" s="293"/>
      <c r="CJ257" s="293"/>
      <c r="CL257" s="295"/>
      <c r="CM257" s="294"/>
      <c r="CN257" s="294"/>
      <c r="CO257" s="294"/>
      <c r="CP257" s="294"/>
      <c r="CZ257" s="295"/>
      <c r="DF257" s="293"/>
      <c r="DG257" s="293"/>
      <c r="DH257" s="293"/>
      <c r="DJ257" s="295"/>
      <c r="EC257" s="454"/>
      <c r="ED257" s="454"/>
      <c r="EH257" s="439"/>
      <c r="EI257" s="439"/>
      <c r="EJ257" s="439"/>
      <c r="EK257" s="962"/>
      <c r="EL257" s="987"/>
      <c r="EM257" s="987"/>
      <c r="EN257" s="991"/>
      <c r="EO257" s="297"/>
      <c r="EP257" s="296"/>
      <c r="ER257" s="297"/>
      <c r="ES257" s="522"/>
      <c r="ET257" s="527"/>
      <c r="EU257" s="527"/>
      <c r="EV257" s="527"/>
      <c r="EW257" s="967"/>
      <c r="EX257" s="949"/>
      <c r="EY257" s="522"/>
      <c r="EZ257" s="522"/>
      <c r="FA257" s="522"/>
      <c r="FB257" s="522"/>
      <c r="FC257" s="527"/>
      <c r="FD257" s="527"/>
      <c r="FE257" s="527"/>
      <c r="FF257" s="522"/>
      <c r="FG257" s="522"/>
      <c r="FH257" s="522"/>
      <c r="FI257" s="522"/>
      <c r="FJ257" s="296"/>
      <c r="FK257" s="522"/>
      <c r="FL257" s="993"/>
      <c r="FM257" s="994"/>
      <c r="FN257" s="993"/>
      <c r="FO257" s="993"/>
      <c r="FP257" s="1023"/>
      <c r="FQ257" s="572"/>
      <c r="FR257" s="572"/>
    </row>
    <row r="258" spans="9:174" s="292" customFormat="1" x14ac:dyDescent="0.3">
      <c r="I258" s="937"/>
      <c r="J258" s="295"/>
      <c r="K258" s="294"/>
      <c r="L258" s="294"/>
      <c r="M258" s="295"/>
      <c r="S258" s="976"/>
      <c r="T258" s="1011"/>
      <c r="U258" s="290"/>
      <c r="V258" s="290"/>
      <c r="W258" s="290"/>
      <c r="X258" s="294"/>
      <c r="AB258" s="946"/>
      <c r="AE258" s="541"/>
      <c r="AF258" s="296"/>
      <c r="AG258" s="542"/>
      <c r="AH258" s="296"/>
      <c r="AI258" s="610"/>
      <c r="AJ258" s="543"/>
      <c r="AP258" s="981"/>
      <c r="AU258" s="293"/>
      <c r="AX258" s="295"/>
      <c r="BC258" s="295"/>
      <c r="BD258" s="525"/>
      <c r="BE258" s="976"/>
      <c r="BF258" s="293"/>
      <c r="BG258" s="293"/>
      <c r="BH258" s="293"/>
      <c r="BI258" s="293"/>
      <c r="BJ258" s="293"/>
      <c r="BK258" s="293"/>
      <c r="BL258" s="294"/>
      <c r="BM258" s="293"/>
      <c r="BS258" s="294"/>
      <c r="BT258" s="294"/>
      <c r="BU258" s="294"/>
      <c r="BV258" s="295"/>
      <c r="BW258" s="295"/>
      <c r="BX258" s="295"/>
      <c r="BY258" s="293"/>
      <c r="BZ258" s="294"/>
      <c r="CD258" s="295"/>
      <c r="CE258" s="295"/>
      <c r="CF258" s="293"/>
      <c r="CG258" s="293"/>
      <c r="CH258" s="293"/>
      <c r="CI258" s="293"/>
      <c r="CJ258" s="293"/>
      <c r="CL258" s="295"/>
      <c r="CM258" s="294"/>
      <c r="CN258" s="294"/>
      <c r="CO258" s="294"/>
      <c r="CP258" s="294"/>
      <c r="CZ258" s="295"/>
      <c r="DF258" s="293"/>
      <c r="DG258" s="293"/>
      <c r="DH258" s="293"/>
      <c r="DJ258" s="295"/>
      <c r="EC258" s="454"/>
      <c r="ED258" s="454"/>
      <c r="EH258" s="439"/>
      <c r="EI258" s="439"/>
      <c r="EJ258" s="439"/>
      <c r="EK258" s="962"/>
      <c r="EL258" s="987"/>
      <c r="EM258" s="987"/>
      <c r="EN258" s="991"/>
      <c r="EO258" s="297"/>
      <c r="EP258" s="296"/>
      <c r="ER258" s="297"/>
      <c r="ES258" s="522"/>
      <c r="ET258" s="527"/>
      <c r="EU258" s="527"/>
      <c r="EV258" s="527"/>
      <c r="EW258" s="967"/>
      <c r="EX258" s="949"/>
      <c r="EY258" s="522"/>
      <c r="EZ258" s="522"/>
      <c r="FA258" s="522"/>
      <c r="FB258" s="522"/>
      <c r="FC258" s="527"/>
      <c r="FD258" s="527"/>
      <c r="FE258" s="527"/>
      <c r="FF258" s="522"/>
      <c r="FG258" s="522"/>
      <c r="FH258" s="522"/>
      <c r="FI258" s="522"/>
      <c r="FJ258" s="296"/>
      <c r="FK258" s="522"/>
      <c r="FL258" s="993"/>
      <c r="FM258" s="994"/>
      <c r="FN258" s="993"/>
      <c r="FO258" s="993"/>
      <c r="FP258" s="1023"/>
      <c r="FQ258" s="572"/>
      <c r="FR258" s="572"/>
    </row>
    <row r="259" spans="9:174" s="292" customFormat="1" x14ac:dyDescent="0.3">
      <c r="I259" s="937"/>
      <c r="J259" s="295"/>
      <c r="K259" s="294"/>
      <c r="L259" s="294"/>
      <c r="M259" s="295"/>
      <c r="S259" s="976"/>
      <c r="T259" s="1011"/>
      <c r="U259" s="290"/>
      <c r="V259" s="290"/>
      <c r="W259" s="290"/>
      <c r="X259" s="294"/>
      <c r="AB259" s="946"/>
      <c r="AE259" s="541"/>
      <c r="AF259" s="296"/>
      <c r="AG259" s="542"/>
      <c r="AH259" s="296"/>
      <c r="AI259" s="610"/>
      <c r="AJ259" s="543"/>
      <c r="AP259" s="981"/>
      <c r="AU259" s="293"/>
      <c r="AX259" s="295"/>
      <c r="BC259" s="295"/>
      <c r="BD259" s="525"/>
      <c r="BE259" s="976"/>
      <c r="BF259" s="293"/>
      <c r="BG259" s="293"/>
      <c r="BH259" s="293"/>
      <c r="BI259" s="293"/>
      <c r="BJ259" s="293"/>
      <c r="BK259" s="293"/>
      <c r="BL259" s="294"/>
      <c r="BM259" s="293"/>
      <c r="BS259" s="294"/>
      <c r="BT259" s="294"/>
      <c r="BU259" s="294"/>
      <c r="BV259" s="295"/>
      <c r="BW259" s="295"/>
      <c r="BX259" s="295"/>
      <c r="BY259" s="293"/>
      <c r="BZ259" s="294"/>
      <c r="CD259" s="295"/>
      <c r="CE259" s="295"/>
      <c r="CF259" s="293"/>
      <c r="CG259" s="293"/>
      <c r="CH259" s="293"/>
      <c r="CI259" s="293"/>
      <c r="CJ259" s="293"/>
      <c r="CL259" s="295"/>
      <c r="CM259" s="294"/>
      <c r="CN259" s="294"/>
      <c r="CO259" s="294"/>
      <c r="CP259" s="294"/>
      <c r="CZ259" s="295"/>
      <c r="DF259" s="293"/>
      <c r="DG259" s="293"/>
      <c r="DH259" s="293"/>
      <c r="DJ259" s="295"/>
      <c r="EC259" s="454"/>
      <c r="ED259" s="454"/>
      <c r="EH259" s="439"/>
      <c r="EI259" s="439"/>
      <c r="EJ259" s="439"/>
      <c r="EK259" s="962"/>
      <c r="EL259" s="987"/>
      <c r="EM259" s="987"/>
      <c r="EN259" s="991"/>
      <c r="EO259" s="297"/>
      <c r="EP259" s="296"/>
      <c r="ER259" s="297"/>
      <c r="ES259" s="522"/>
      <c r="ET259" s="527"/>
      <c r="EU259" s="527"/>
      <c r="EV259" s="527"/>
      <c r="EW259" s="967"/>
      <c r="EX259" s="949"/>
      <c r="EY259" s="522"/>
      <c r="EZ259" s="522"/>
      <c r="FA259" s="522"/>
      <c r="FB259" s="522"/>
      <c r="FC259" s="527"/>
      <c r="FD259" s="527"/>
      <c r="FE259" s="527"/>
      <c r="FF259" s="522"/>
      <c r="FG259" s="522"/>
      <c r="FH259" s="522"/>
      <c r="FI259" s="522"/>
      <c r="FJ259" s="296"/>
      <c r="FK259" s="522"/>
      <c r="FL259" s="993"/>
      <c r="FM259" s="994"/>
      <c r="FN259" s="993"/>
      <c r="FO259" s="993"/>
      <c r="FP259" s="1023"/>
      <c r="FQ259" s="572"/>
      <c r="FR259" s="572"/>
    </row>
    <row r="260" spans="9:174" s="292" customFormat="1" x14ac:dyDescent="0.3">
      <c r="I260" s="937"/>
      <c r="J260" s="295"/>
      <c r="K260" s="294"/>
      <c r="L260" s="294"/>
      <c r="M260" s="295"/>
      <c r="S260" s="976"/>
      <c r="T260" s="1011"/>
      <c r="U260" s="290"/>
      <c r="V260" s="290"/>
      <c r="W260" s="290"/>
      <c r="X260" s="294"/>
      <c r="AB260" s="946"/>
      <c r="AE260" s="541"/>
      <c r="AF260" s="296"/>
      <c r="AG260" s="542"/>
      <c r="AH260" s="296"/>
      <c r="AI260" s="610"/>
      <c r="AJ260" s="543"/>
      <c r="AP260" s="981"/>
      <c r="AU260" s="293"/>
      <c r="AX260" s="295"/>
      <c r="BC260" s="295"/>
      <c r="BD260" s="525"/>
      <c r="BE260" s="976"/>
      <c r="BF260" s="293"/>
      <c r="BG260" s="293"/>
      <c r="BH260" s="293"/>
      <c r="BI260" s="293"/>
      <c r="BJ260" s="293"/>
      <c r="BK260" s="293"/>
      <c r="BL260" s="294"/>
      <c r="BM260" s="293"/>
      <c r="BS260" s="294"/>
      <c r="BT260" s="294"/>
      <c r="BU260" s="294"/>
      <c r="BV260" s="295"/>
      <c r="BW260" s="295"/>
      <c r="BX260" s="295"/>
      <c r="BY260" s="293"/>
      <c r="BZ260" s="294"/>
      <c r="CD260" s="295"/>
      <c r="CE260" s="295"/>
      <c r="CF260" s="293"/>
      <c r="CG260" s="293"/>
      <c r="CH260" s="293"/>
      <c r="CI260" s="293"/>
      <c r="CJ260" s="293"/>
      <c r="CL260" s="295"/>
      <c r="CM260" s="294"/>
      <c r="CN260" s="294"/>
      <c r="CO260" s="294"/>
      <c r="CP260" s="294"/>
      <c r="CZ260" s="295"/>
      <c r="DF260" s="293"/>
      <c r="DG260" s="293"/>
      <c r="DH260" s="293"/>
      <c r="DJ260" s="295"/>
      <c r="EC260" s="454"/>
      <c r="ED260" s="454"/>
      <c r="EH260" s="439"/>
      <c r="EI260" s="439"/>
      <c r="EJ260" s="439"/>
      <c r="EK260" s="962"/>
      <c r="EL260" s="987"/>
      <c r="EM260" s="987"/>
      <c r="EN260" s="991"/>
      <c r="EO260" s="297"/>
      <c r="EP260" s="296"/>
      <c r="ER260" s="297"/>
      <c r="ES260" s="522"/>
      <c r="ET260" s="527"/>
      <c r="EU260" s="527"/>
      <c r="EV260" s="527"/>
      <c r="EW260" s="967"/>
      <c r="EX260" s="949"/>
      <c r="EY260" s="522"/>
      <c r="EZ260" s="522"/>
      <c r="FA260" s="522"/>
      <c r="FB260" s="522"/>
      <c r="FC260" s="527"/>
      <c r="FD260" s="527"/>
      <c r="FE260" s="527"/>
      <c r="FF260" s="522"/>
      <c r="FG260" s="522"/>
      <c r="FH260" s="522"/>
      <c r="FI260" s="522"/>
      <c r="FJ260" s="296"/>
      <c r="FK260" s="522"/>
      <c r="FL260" s="993"/>
      <c r="FM260" s="994"/>
      <c r="FN260" s="993"/>
      <c r="FO260" s="993"/>
      <c r="FP260" s="1023"/>
      <c r="FQ260" s="572"/>
      <c r="FR260" s="572"/>
    </row>
    <row r="261" spans="9:174" s="292" customFormat="1" x14ac:dyDescent="0.3">
      <c r="I261" s="937"/>
      <c r="J261" s="295"/>
      <c r="K261" s="294"/>
      <c r="L261" s="294"/>
      <c r="M261" s="295"/>
      <c r="S261" s="976"/>
      <c r="T261" s="1011"/>
      <c r="U261" s="290"/>
      <c r="V261" s="290"/>
      <c r="W261" s="290"/>
      <c r="X261" s="294"/>
      <c r="AB261" s="946"/>
      <c r="AE261" s="541"/>
      <c r="AF261" s="296"/>
      <c r="AG261" s="542"/>
      <c r="AH261" s="296"/>
      <c r="AI261" s="610"/>
      <c r="AJ261" s="543"/>
      <c r="AP261" s="981"/>
      <c r="AU261" s="293"/>
      <c r="AX261" s="295"/>
      <c r="BC261" s="295"/>
      <c r="BD261" s="525"/>
      <c r="BE261" s="976"/>
      <c r="BF261" s="293"/>
      <c r="BG261" s="293"/>
      <c r="BH261" s="293"/>
      <c r="BI261" s="293"/>
      <c r="BJ261" s="293"/>
      <c r="BK261" s="293"/>
      <c r="BL261" s="294"/>
      <c r="BM261" s="293"/>
      <c r="BS261" s="294"/>
      <c r="BT261" s="294"/>
      <c r="BU261" s="294"/>
      <c r="BV261" s="295"/>
      <c r="BW261" s="295"/>
      <c r="BX261" s="295"/>
      <c r="BY261" s="293"/>
      <c r="BZ261" s="294"/>
      <c r="CD261" s="295"/>
      <c r="CE261" s="295"/>
      <c r="CF261" s="293"/>
      <c r="CG261" s="293"/>
      <c r="CH261" s="293"/>
      <c r="CI261" s="293"/>
      <c r="CJ261" s="293"/>
      <c r="CL261" s="295"/>
      <c r="CM261" s="294"/>
      <c r="CN261" s="294"/>
      <c r="CO261" s="294"/>
      <c r="CP261" s="294"/>
      <c r="CZ261" s="295"/>
      <c r="DF261" s="293"/>
      <c r="DG261" s="293"/>
      <c r="DH261" s="293"/>
      <c r="DJ261" s="295"/>
      <c r="EC261" s="454"/>
      <c r="ED261" s="454"/>
      <c r="EH261" s="439"/>
      <c r="EI261" s="439"/>
      <c r="EJ261" s="439"/>
      <c r="EK261" s="962"/>
      <c r="EL261" s="987"/>
      <c r="EM261" s="987"/>
      <c r="EN261" s="991"/>
      <c r="EO261" s="297"/>
      <c r="EP261" s="296"/>
      <c r="ER261" s="297"/>
      <c r="ES261" s="522"/>
      <c r="ET261" s="527"/>
      <c r="EU261" s="527"/>
      <c r="EV261" s="527"/>
      <c r="EW261" s="967"/>
      <c r="EX261" s="949"/>
      <c r="EY261" s="522"/>
      <c r="EZ261" s="522"/>
      <c r="FA261" s="522"/>
      <c r="FB261" s="522"/>
      <c r="FC261" s="527"/>
      <c r="FD261" s="527"/>
      <c r="FE261" s="527"/>
      <c r="FF261" s="522"/>
      <c r="FG261" s="522"/>
      <c r="FH261" s="522"/>
      <c r="FI261" s="522"/>
      <c r="FJ261" s="296"/>
      <c r="FK261" s="522"/>
      <c r="FL261" s="993"/>
      <c r="FM261" s="994"/>
      <c r="FN261" s="993"/>
      <c r="FO261" s="993"/>
      <c r="FP261" s="1023"/>
      <c r="FQ261" s="572"/>
      <c r="FR261" s="572"/>
    </row>
    <row r="262" spans="9:174" s="292" customFormat="1" x14ac:dyDescent="0.3">
      <c r="I262" s="937"/>
      <c r="J262" s="295"/>
      <c r="K262" s="294"/>
      <c r="L262" s="294"/>
      <c r="M262" s="295"/>
      <c r="S262" s="976"/>
      <c r="T262" s="1011"/>
      <c r="U262" s="290"/>
      <c r="V262" s="290"/>
      <c r="W262" s="290"/>
      <c r="X262" s="294"/>
      <c r="AB262" s="946"/>
      <c r="AE262" s="541"/>
      <c r="AF262" s="296"/>
      <c r="AG262" s="542"/>
      <c r="AH262" s="296"/>
      <c r="AI262" s="610"/>
      <c r="AJ262" s="543"/>
      <c r="AP262" s="981"/>
      <c r="AU262" s="293"/>
      <c r="AX262" s="295"/>
      <c r="BC262" s="295"/>
      <c r="BD262" s="525"/>
      <c r="BE262" s="976"/>
      <c r="BF262" s="293"/>
      <c r="BG262" s="293"/>
      <c r="BH262" s="293"/>
      <c r="BI262" s="293"/>
      <c r="BJ262" s="293"/>
      <c r="BK262" s="293"/>
      <c r="BL262" s="294"/>
      <c r="BM262" s="293"/>
      <c r="BS262" s="294"/>
      <c r="BT262" s="294"/>
      <c r="BU262" s="294"/>
      <c r="BV262" s="295"/>
      <c r="BW262" s="295"/>
      <c r="BX262" s="295"/>
      <c r="BY262" s="293"/>
      <c r="BZ262" s="294"/>
      <c r="CD262" s="295"/>
      <c r="CE262" s="295"/>
      <c r="CF262" s="293"/>
      <c r="CG262" s="293"/>
      <c r="CH262" s="293"/>
      <c r="CI262" s="293"/>
      <c r="CJ262" s="293"/>
      <c r="CL262" s="295"/>
      <c r="CM262" s="294"/>
      <c r="CN262" s="294"/>
      <c r="CO262" s="294"/>
      <c r="CP262" s="294"/>
      <c r="CZ262" s="295"/>
      <c r="DF262" s="293"/>
      <c r="DG262" s="293"/>
      <c r="DH262" s="293"/>
      <c r="DJ262" s="295"/>
      <c r="EC262" s="454"/>
      <c r="ED262" s="454"/>
      <c r="EH262" s="439"/>
      <c r="EI262" s="439"/>
      <c r="EJ262" s="439"/>
      <c r="EK262" s="962"/>
      <c r="EL262" s="987"/>
      <c r="EM262" s="987"/>
      <c r="EN262" s="991"/>
      <c r="EO262" s="297"/>
      <c r="EP262" s="296"/>
      <c r="ER262" s="297"/>
      <c r="ES262" s="522"/>
      <c r="ET262" s="527"/>
      <c r="EU262" s="527"/>
      <c r="EV262" s="527"/>
      <c r="EW262" s="967"/>
      <c r="EX262" s="949"/>
      <c r="EY262" s="522"/>
      <c r="EZ262" s="522"/>
      <c r="FA262" s="522"/>
      <c r="FB262" s="522"/>
      <c r="FC262" s="527"/>
      <c r="FD262" s="527"/>
      <c r="FE262" s="527"/>
      <c r="FF262" s="522"/>
      <c r="FG262" s="522"/>
      <c r="FH262" s="522"/>
      <c r="FI262" s="522"/>
      <c r="FJ262" s="296"/>
      <c r="FK262" s="522"/>
      <c r="FL262" s="993"/>
      <c r="FM262" s="994"/>
      <c r="FN262" s="993"/>
      <c r="FO262" s="993"/>
      <c r="FP262" s="1023"/>
      <c r="FQ262" s="572"/>
      <c r="FR262" s="572"/>
    </row>
    <row r="263" spans="9:174" s="292" customFormat="1" x14ac:dyDescent="0.3">
      <c r="I263" s="937"/>
      <c r="J263" s="295"/>
      <c r="K263" s="294"/>
      <c r="L263" s="294"/>
      <c r="M263" s="295"/>
      <c r="S263" s="976"/>
      <c r="T263" s="1011"/>
      <c r="U263" s="290"/>
      <c r="V263" s="290"/>
      <c r="W263" s="290"/>
      <c r="X263" s="294"/>
      <c r="AB263" s="946"/>
      <c r="AE263" s="541"/>
      <c r="AF263" s="296"/>
      <c r="AG263" s="542"/>
      <c r="AH263" s="296"/>
      <c r="AI263" s="610"/>
      <c r="AJ263" s="543"/>
      <c r="AP263" s="981"/>
      <c r="AU263" s="293"/>
      <c r="AX263" s="295"/>
      <c r="BC263" s="295"/>
      <c r="BD263" s="525"/>
      <c r="BE263" s="976"/>
      <c r="BF263" s="293"/>
      <c r="BG263" s="293"/>
      <c r="BH263" s="293"/>
      <c r="BI263" s="293"/>
      <c r="BJ263" s="293"/>
      <c r="BK263" s="293"/>
      <c r="BL263" s="294"/>
      <c r="BM263" s="293"/>
      <c r="BS263" s="294"/>
      <c r="BT263" s="294"/>
      <c r="BU263" s="294"/>
      <c r="BV263" s="295"/>
      <c r="BW263" s="295"/>
      <c r="BX263" s="295"/>
      <c r="BY263" s="293"/>
      <c r="BZ263" s="294"/>
      <c r="CD263" s="295"/>
      <c r="CE263" s="295"/>
      <c r="CF263" s="293"/>
      <c r="CG263" s="293"/>
      <c r="CH263" s="293"/>
      <c r="CI263" s="293"/>
      <c r="CJ263" s="293"/>
      <c r="CL263" s="295"/>
      <c r="CM263" s="294"/>
      <c r="CN263" s="294"/>
      <c r="CO263" s="294"/>
      <c r="CP263" s="294"/>
      <c r="CZ263" s="295"/>
      <c r="DF263" s="293"/>
      <c r="DG263" s="293"/>
      <c r="DH263" s="293"/>
      <c r="DJ263" s="295"/>
      <c r="EC263" s="454"/>
      <c r="ED263" s="454"/>
      <c r="EH263" s="439"/>
      <c r="EI263" s="439"/>
      <c r="EJ263" s="439"/>
      <c r="EK263" s="962"/>
      <c r="EL263" s="987"/>
      <c r="EM263" s="987"/>
      <c r="EN263" s="991"/>
      <c r="EO263" s="297"/>
      <c r="EP263" s="296"/>
      <c r="ER263" s="297"/>
      <c r="ES263" s="522"/>
      <c r="ET263" s="527"/>
      <c r="EU263" s="527"/>
      <c r="EV263" s="527"/>
      <c r="EW263" s="967"/>
      <c r="EX263" s="949"/>
      <c r="EY263" s="522"/>
      <c r="EZ263" s="522"/>
      <c r="FA263" s="522"/>
      <c r="FB263" s="522"/>
      <c r="FC263" s="527"/>
      <c r="FD263" s="527"/>
      <c r="FE263" s="527"/>
      <c r="FF263" s="522"/>
      <c r="FG263" s="522"/>
      <c r="FH263" s="522"/>
      <c r="FI263" s="522"/>
      <c r="FJ263" s="296"/>
      <c r="FK263" s="522"/>
      <c r="FL263" s="993"/>
      <c r="FM263" s="994"/>
      <c r="FN263" s="993"/>
      <c r="FO263" s="993"/>
      <c r="FP263" s="1023"/>
      <c r="FQ263" s="572"/>
      <c r="FR263" s="572"/>
    </row>
    <row r="264" spans="9:174" s="292" customFormat="1" x14ac:dyDescent="0.3">
      <c r="I264" s="937"/>
      <c r="J264" s="295"/>
      <c r="K264" s="294"/>
      <c r="L264" s="294"/>
      <c r="M264" s="295"/>
      <c r="S264" s="976"/>
      <c r="T264" s="1011"/>
      <c r="U264" s="290"/>
      <c r="V264" s="290"/>
      <c r="W264" s="290"/>
      <c r="X264" s="294"/>
      <c r="AB264" s="946"/>
      <c r="AE264" s="541"/>
      <c r="AF264" s="296"/>
      <c r="AG264" s="542"/>
      <c r="AH264" s="296"/>
      <c r="AI264" s="610"/>
      <c r="AJ264" s="543"/>
      <c r="AP264" s="981"/>
      <c r="AU264" s="293"/>
      <c r="AX264" s="295"/>
      <c r="BC264" s="295"/>
      <c r="BD264" s="525"/>
      <c r="BE264" s="976"/>
      <c r="BF264" s="293"/>
      <c r="BG264" s="293"/>
      <c r="BH264" s="293"/>
      <c r="BI264" s="293"/>
      <c r="BJ264" s="293"/>
      <c r="BK264" s="293"/>
      <c r="BL264" s="294"/>
      <c r="BM264" s="293"/>
      <c r="BS264" s="294"/>
      <c r="BT264" s="294"/>
      <c r="BU264" s="294"/>
      <c r="BV264" s="295"/>
      <c r="BW264" s="295"/>
      <c r="BX264" s="295"/>
      <c r="BY264" s="293"/>
      <c r="BZ264" s="294"/>
      <c r="CD264" s="295"/>
      <c r="CE264" s="295"/>
      <c r="CF264" s="293"/>
      <c r="CG264" s="293"/>
      <c r="CH264" s="293"/>
      <c r="CI264" s="293"/>
      <c r="CJ264" s="293"/>
      <c r="CL264" s="295"/>
      <c r="CM264" s="294"/>
      <c r="CN264" s="294"/>
      <c r="CO264" s="294"/>
      <c r="CP264" s="294"/>
      <c r="CZ264" s="295"/>
      <c r="DF264" s="293"/>
      <c r="DG264" s="293"/>
      <c r="DH264" s="293"/>
      <c r="DJ264" s="295"/>
      <c r="EC264" s="454"/>
      <c r="ED264" s="454"/>
      <c r="EH264" s="439"/>
      <c r="EI264" s="439"/>
      <c r="EJ264" s="439"/>
      <c r="EK264" s="962"/>
      <c r="EL264" s="987"/>
      <c r="EM264" s="987"/>
      <c r="EN264" s="991"/>
      <c r="EO264" s="297"/>
      <c r="EP264" s="296"/>
      <c r="ER264" s="297"/>
      <c r="ES264" s="522"/>
      <c r="ET264" s="527"/>
      <c r="EU264" s="527"/>
      <c r="EV264" s="527"/>
      <c r="EW264" s="967"/>
      <c r="EX264" s="949"/>
      <c r="EY264" s="522"/>
      <c r="EZ264" s="522"/>
      <c r="FA264" s="522"/>
      <c r="FB264" s="522"/>
      <c r="FC264" s="527"/>
      <c r="FD264" s="527"/>
      <c r="FE264" s="527"/>
      <c r="FF264" s="522"/>
      <c r="FG264" s="522"/>
      <c r="FH264" s="522"/>
      <c r="FI264" s="522"/>
      <c r="FJ264" s="296"/>
      <c r="FK264" s="522"/>
      <c r="FL264" s="993"/>
      <c r="FM264" s="994"/>
      <c r="FN264" s="993"/>
      <c r="FO264" s="993"/>
      <c r="FP264" s="1023"/>
      <c r="FQ264" s="572"/>
      <c r="FR264" s="572"/>
    </row>
    <row r="265" spans="9:174" s="292" customFormat="1" x14ac:dyDescent="0.3">
      <c r="I265" s="937"/>
      <c r="J265" s="295"/>
      <c r="K265" s="294"/>
      <c r="L265" s="294"/>
      <c r="M265" s="295"/>
      <c r="S265" s="976"/>
      <c r="T265" s="1011"/>
      <c r="U265" s="290"/>
      <c r="V265" s="290"/>
      <c r="W265" s="290"/>
      <c r="X265" s="294"/>
      <c r="AB265" s="946"/>
      <c r="AE265" s="541"/>
      <c r="AF265" s="296"/>
      <c r="AG265" s="542"/>
      <c r="AH265" s="296"/>
      <c r="AI265" s="610"/>
      <c r="AJ265" s="543"/>
      <c r="AP265" s="981"/>
      <c r="AU265" s="293"/>
      <c r="AX265" s="295"/>
      <c r="BC265" s="295"/>
      <c r="BD265" s="525"/>
      <c r="BE265" s="976"/>
      <c r="BF265" s="293"/>
      <c r="BG265" s="293"/>
      <c r="BH265" s="293"/>
      <c r="BI265" s="293"/>
      <c r="BJ265" s="293"/>
      <c r="BK265" s="293"/>
      <c r="BL265" s="294"/>
      <c r="BM265" s="293"/>
      <c r="BS265" s="294"/>
      <c r="BT265" s="294"/>
      <c r="BU265" s="294"/>
      <c r="BV265" s="295"/>
      <c r="BW265" s="295"/>
      <c r="BX265" s="295"/>
      <c r="BY265" s="293"/>
      <c r="BZ265" s="294"/>
      <c r="CD265" s="295"/>
      <c r="CE265" s="295"/>
      <c r="CF265" s="293"/>
      <c r="CG265" s="293"/>
      <c r="CH265" s="293"/>
      <c r="CI265" s="293"/>
      <c r="CJ265" s="293"/>
      <c r="CL265" s="295"/>
      <c r="CM265" s="294"/>
      <c r="CN265" s="294"/>
      <c r="CO265" s="294"/>
      <c r="CP265" s="294"/>
      <c r="CZ265" s="295"/>
      <c r="DF265" s="293"/>
      <c r="DG265" s="293"/>
      <c r="DH265" s="293"/>
      <c r="DJ265" s="295"/>
      <c r="EC265" s="454"/>
      <c r="ED265" s="454"/>
      <c r="EH265" s="439"/>
      <c r="EI265" s="439"/>
      <c r="EJ265" s="439"/>
      <c r="EK265" s="962"/>
      <c r="EL265" s="987"/>
      <c r="EM265" s="987"/>
      <c r="EN265" s="991"/>
      <c r="EO265" s="297"/>
      <c r="EP265" s="296"/>
      <c r="ER265" s="297"/>
      <c r="ES265" s="522"/>
      <c r="ET265" s="527"/>
      <c r="EU265" s="527"/>
      <c r="EV265" s="527"/>
      <c r="EW265" s="967"/>
      <c r="EX265" s="949"/>
      <c r="EY265" s="522"/>
      <c r="EZ265" s="522"/>
      <c r="FA265" s="522"/>
      <c r="FB265" s="522"/>
      <c r="FC265" s="527"/>
      <c r="FD265" s="527"/>
      <c r="FE265" s="527"/>
      <c r="FF265" s="522"/>
      <c r="FG265" s="522"/>
      <c r="FH265" s="522"/>
      <c r="FI265" s="522"/>
      <c r="FJ265" s="296"/>
      <c r="FK265" s="522"/>
      <c r="FL265" s="993"/>
      <c r="FM265" s="994"/>
      <c r="FN265" s="993"/>
      <c r="FO265" s="993"/>
      <c r="FP265" s="1023"/>
      <c r="FQ265" s="572"/>
      <c r="FR265" s="572"/>
    </row>
    <row r="266" spans="9:174" s="292" customFormat="1" x14ac:dyDescent="0.3">
      <c r="I266" s="937"/>
      <c r="J266" s="295"/>
      <c r="K266" s="294"/>
      <c r="L266" s="294"/>
      <c r="M266" s="295"/>
      <c r="S266" s="976"/>
      <c r="T266" s="1011"/>
      <c r="U266" s="290"/>
      <c r="V266" s="290"/>
      <c r="W266" s="290"/>
      <c r="X266" s="294"/>
      <c r="AB266" s="946"/>
      <c r="AE266" s="541"/>
      <c r="AF266" s="296"/>
      <c r="AG266" s="542"/>
      <c r="AH266" s="296"/>
      <c r="AI266" s="610"/>
      <c r="AJ266" s="543"/>
      <c r="AP266" s="981"/>
      <c r="AU266" s="293"/>
      <c r="AX266" s="295"/>
      <c r="BC266" s="295"/>
      <c r="BD266" s="525"/>
      <c r="BE266" s="976"/>
      <c r="BF266" s="293"/>
      <c r="BG266" s="293"/>
      <c r="BH266" s="293"/>
      <c r="BI266" s="293"/>
      <c r="BJ266" s="293"/>
      <c r="BK266" s="293"/>
      <c r="BL266" s="294"/>
      <c r="BM266" s="293"/>
      <c r="BS266" s="294"/>
      <c r="BT266" s="294"/>
      <c r="BU266" s="294"/>
      <c r="BV266" s="295"/>
      <c r="BW266" s="295"/>
      <c r="BX266" s="295"/>
      <c r="BY266" s="293"/>
      <c r="BZ266" s="294"/>
      <c r="CD266" s="295"/>
      <c r="CE266" s="295"/>
      <c r="CF266" s="293"/>
      <c r="CG266" s="293"/>
      <c r="CH266" s="293"/>
      <c r="CI266" s="293"/>
      <c r="CJ266" s="293"/>
      <c r="CL266" s="295"/>
      <c r="CM266" s="294"/>
      <c r="CN266" s="294"/>
      <c r="CO266" s="294"/>
      <c r="CP266" s="294"/>
      <c r="CZ266" s="295"/>
      <c r="DF266" s="293"/>
      <c r="DG266" s="293"/>
      <c r="DH266" s="293"/>
      <c r="DJ266" s="295"/>
      <c r="EC266" s="454"/>
      <c r="ED266" s="454"/>
      <c r="EH266" s="439"/>
      <c r="EI266" s="439"/>
      <c r="EJ266" s="439"/>
      <c r="EK266" s="962"/>
      <c r="EL266" s="987"/>
      <c r="EM266" s="987"/>
      <c r="EN266" s="991"/>
      <c r="EO266" s="297"/>
      <c r="EP266" s="296"/>
      <c r="ER266" s="297"/>
      <c r="ES266" s="522"/>
      <c r="ET266" s="527"/>
      <c r="EU266" s="527"/>
      <c r="EV266" s="527"/>
      <c r="EW266" s="967"/>
      <c r="EX266" s="949"/>
      <c r="EY266" s="522"/>
      <c r="EZ266" s="522"/>
      <c r="FA266" s="522"/>
      <c r="FB266" s="522"/>
      <c r="FC266" s="527"/>
      <c r="FD266" s="527"/>
      <c r="FE266" s="527"/>
      <c r="FF266" s="522"/>
      <c r="FG266" s="522"/>
      <c r="FH266" s="522"/>
      <c r="FI266" s="522"/>
      <c r="FJ266" s="296"/>
      <c r="FK266" s="522"/>
      <c r="FL266" s="993"/>
      <c r="FM266" s="994"/>
      <c r="FN266" s="993"/>
      <c r="FO266" s="993"/>
      <c r="FP266" s="1023"/>
      <c r="FQ266" s="572"/>
      <c r="FR266" s="572"/>
    </row>
    <row r="267" spans="9:174" s="292" customFormat="1" x14ac:dyDescent="0.3">
      <c r="I267" s="937"/>
      <c r="J267" s="295"/>
      <c r="K267" s="294"/>
      <c r="L267" s="294"/>
      <c r="M267" s="295"/>
      <c r="S267" s="976"/>
      <c r="T267" s="1011"/>
      <c r="U267" s="290"/>
      <c r="V267" s="290"/>
      <c r="W267" s="290"/>
      <c r="X267" s="294"/>
      <c r="AB267" s="946"/>
      <c r="AE267" s="541"/>
      <c r="AF267" s="296"/>
      <c r="AG267" s="542"/>
      <c r="AH267" s="296"/>
      <c r="AI267" s="610"/>
      <c r="AJ267" s="543"/>
      <c r="AP267" s="981"/>
      <c r="AU267" s="293"/>
      <c r="AX267" s="295"/>
      <c r="BC267" s="295"/>
      <c r="BD267" s="525"/>
      <c r="BE267" s="976"/>
      <c r="BF267" s="293"/>
      <c r="BG267" s="293"/>
      <c r="BH267" s="293"/>
      <c r="BI267" s="293"/>
      <c r="BJ267" s="293"/>
      <c r="BK267" s="293"/>
      <c r="BL267" s="294"/>
      <c r="BM267" s="293"/>
      <c r="BS267" s="294"/>
      <c r="BT267" s="294"/>
      <c r="BU267" s="294"/>
      <c r="BV267" s="295"/>
      <c r="BW267" s="295"/>
      <c r="BX267" s="295"/>
      <c r="BY267" s="293"/>
      <c r="BZ267" s="294"/>
      <c r="CD267" s="295"/>
      <c r="CE267" s="295"/>
      <c r="CF267" s="293"/>
      <c r="CG267" s="293"/>
      <c r="CH267" s="293"/>
      <c r="CI267" s="293"/>
      <c r="CJ267" s="293"/>
      <c r="CL267" s="295"/>
      <c r="CM267" s="294"/>
      <c r="CN267" s="294"/>
      <c r="CO267" s="294"/>
      <c r="CP267" s="294"/>
      <c r="CZ267" s="295"/>
      <c r="DF267" s="293"/>
      <c r="DG267" s="293"/>
      <c r="DH267" s="293"/>
      <c r="DJ267" s="295"/>
      <c r="EC267" s="454"/>
      <c r="ED267" s="454"/>
      <c r="EH267" s="439"/>
      <c r="EI267" s="439"/>
      <c r="EJ267" s="439"/>
      <c r="EK267" s="962"/>
      <c r="EL267" s="987"/>
      <c r="EM267" s="987"/>
      <c r="EN267" s="991"/>
      <c r="EO267" s="297"/>
      <c r="EP267" s="296"/>
      <c r="ER267" s="297"/>
      <c r="ES267" s="522"/>
      <c r="ET267" s="527"/>
      <c r="EU267" s="527"/>
      <c r="EV267" s="527"/>
      <c r="EW267" s="967"/>
      <c r="EX267" s="949"/>
      <c r="EY267" s="522"/>
      <c r="EZ267" s="522"/>
      <c r="FA267" s="522"/>
      <c r="FB267" s="522"/>
      <c r="FC267" s="527"/>
      <c r="FD267" s="527"/>
      <c r="FE267" s="527"/>
      <c r="FF267" s="522"/>
      <c r="FG267" s="522"/>
      <c r="FH267" s="522"/>
      <c r="FI267" s="522"/>
      <c r="FJ267" s="296"/>
      <c r="FK267" s="522"/>
      <c r="FL267" s="993"/>
      <c r="FM267" s="994"/>
      <c r="FN267" s="993"/>
      <c r="FO267" s="993"/>
      <c r="FP267" s="1023"/>
      <c r="FQ267" s="572"/>
      <c r="FR267" s="572"/>
    </row>
    <row r="268" spans="9:174" s="292" customFormat="1" x14ac:dyDescent="0.3">
      <c r="I268" s="937"/>
      <c r="J268" s="295"/>
      <c r="K268" s="294"/>
      <c r="L268" s="294"/>
      <c r="M268" s="295"/>
      <c r="S268" s="976"/>
      <c r="T268" s="1011"/>
      <c r="U268" s="290"/>
      <c r="V268" s="290"/>
      <c r="W268" s="290"/>
      <c r="X268" s="294"/>
      <c r="AB268" s="946"/>
      <c r="AE268" s="541"/>
      <c r="AF268" s="296"/>
      <c r="AG268" s="542"/>
      <c r="AH268" s="296"/>
      <c r="AI268" s="610"/>
      <c r="AJ268" s="543"/>
      <c r="AP268" s="981"/>
      <c r="AU268" s="293"/>
      <c r="AX268" s="295"/>
      <c r="BC268" s="295"/>
      <c r="BD268" s="525"/>
      <c r="BE268" s="976"/>
      <c r="BF268" s="293"/>
      <c r="BG268" s="293"/>
      <c r="BH268" s="293"/>
      <c r="BI268" s="293"/>
      <c r="BJ268" s="293"/>
      <c r="BK268" s="293"/>
      <c r="BL268" s="294"/>
      <c r="BM268" s="293"/>
      <c r="BS268" s="294"/>
      <c r="BT268" s="294"/>
      <c r="BU268" s="294"/>
      <c r="BV268" s="295"/>
      <c r="BW268" s="295"/>
      <c r="BX268" s="295"/>
      <c r="BY268" s="293"/>
      <c r="BZ268" s="294"/>
      <c r="CD268" s="295"/>
      <c r="CE268" s="295"/>
      <c r="CF268" s="293"/>
      <c r="CG268" s="293"/>
      <c r="CH268" s="293"/>
      <c r="CI268" s="293"/>
      <c r="CJ268" s="293"/>
      <c r="CL268" s="295"/>
      <c r="CM268" s="294"/>
      <c r="CN268" s="294"/>
      <c r="CO268" s="294"/>
      <c r="CP268" s="294"/>
      <c r="CZ268" s="295"/>
      <c r="DF268" s="293"/>
      <c r="DG268" s="293"/>
      <c r="DH268" s="293"/>
      <c r="DJ268" s="295"/>
      <c r="EC268" s="454"/>
      <c r="ED268" s="454"/>
      <c r="EH268" s="439"/>
      <c r="EI268" s="439"/>
      <c r="EJ268" s="439"/>
      <c r="EK268" s="962"/>
      <c r="EL268" s="987"/>
      <c r="EM268" s="987"/>
      <c r="EN268" s="991"/>
      <c r="EO268" s="297"/>
      <c r="EP268" s="296"/>
      <c r="ER268" s="297"/>
      <c r="ES268" s="522"/>
      <c r="ET268" s="527"/>
      <c r="EU268" s="527"/>
      <c r="EV268" s="527"/>
      <c r="EW268" s="967"/>
      <c r="EX268" s="949"/>
      <c r="EY268" s="522"/>
      <c r="EZ268" s="522"/>
      <c r="FA268" s="522"/>
      <c r="FB268" s="522"/>
      <c r="FC268" s="527"/>
      <c r="FD268" s="527"/>
      <c r="FE268" s="527"/>
      <c r="FF268" s="522"/>
      <c r="FG268" s="522"/>
      <c r="FH268" s="522"/>
      <c r="FI268" s="522"/>
      <c r="FJ268" s="296"/>
      <c r="FK268" s="522"/>
      <c r="FL268" s="993"/>
      <c r="FM268" s="994"/>
      <c r="FN268" s="993"/>
      <c r="FO268" s="993"/>
      <c r="FP268" s="1023"/>
      <c r="FQ268" s="572"/>
      <c r="FR268" s="572"/>
    </row>
    <row r="269" spans="9:174" s="292" customFormat="1" x14ac:dyDescent="0.3">
      <c r="I269" s="937"/>
      <c r="J269" s="295"/>
      <c r="K269" s="294"/>
      <c r="L269" s="294"/>
      <c r="M269" s="295"/>
      <c r="S269" s="976"/>
      <c r="T269" s="1011"/>
      <c r="U269" s="290"/>
      <c r="V269" s="290"/>
      <c r="W269" s="290"/>
      <c r="X269" s="294"/>
      <c r="AB269" s="946"/>
      <c r="AE269" s="541"/>
      <c r="AF269" s="296"/>
      <c r="AG269" s="542"/>
      <c r="AH269" s="296"/>
      <c r="AI269" s="610"/>
      <c r="AJ269" s="543"/>
      <c r="AP269" s="981"/>
      <c r="AU269" s="293"/>
      <c r="AX269" s="295"/>
      <c r="BC269" s="295"/>
      <c r="BD269" s="525"/>
      <c r="BE269" s="976"/>
      <c r="BF269" s="293"/>
      <c r="BG269" s="293"/>
      <c r="BH269" s="293"/>
      <c r="BI269" s="293"/>
      <c r="BJ269" s="293"/>
      <c r="BK269" s="293"/>
      <c r="BL269" s="294"/>
      <c r="BM269" s="293"/>
      <c r="BS269" s="294"/>
      <c r="BT269" s="294"/>
      <c r="BU269" s="294"/>
      <c r="BV269" s="295"/>
      <c r="BW269" s="295"/>
      <c r="BX269" s="295"/>
      <c r="BY269" s="293"/>
      <c r="BZ269" s="294"/>
      <c r="CD269" s="295"/>
      <c r="CE269" s="295"/>
      <c r="CF269" s="293"/>
      <c r="CG269" s="293"/>
      <c r="CH269" s="293"/>
      <c r="CI269" s="293"/>
      <c r="CJ269" s="293"/>
      <c r="CL269" s="295"/>
      <c r="CM269" s="294"/>
      <c r="CN269" s="294"/>
      <c r="CO269" s="294"/>
      <c r="CP269" s="294"/>
      <c r="CZ269" s="295"/>
      <c r="DF269" s="293"/>
      <c r="DG269" s="293"/>
      <c r="DH269" s="293"/>
      <c r="DJ269" s="295"/>
      <c r="EC269" s="454"/>
      <c r="ED269" s="454"/>
      <c r="EH269" s="439"/>
      <c r="EI269" s="439"/>
      <c r="EJ269" s="439"/>
      <c r="EK269" s="962"/>
      <c r="EL269" s="987"/>
      <c r="EM269" s="987"/>
      <c r="EN269" s="991"/>
      <c r="EO269" s="297"/>
      <c r="EP269" s="296"/>
      <c r="ER269" s="297"/>
      <c r="ES269" s="522"/>
      <c r="ET269" s="527"/>
      <c r="EU269" s="527"/>
      <c r="EV269" s="527"/>
      <c r="EW269" s="967"/>
      <c r="EX269" s="949"/>
      <c r="EY269" s="522"/>
      <c r="EZ269" s="522"/>
      <c r="FA269" s="522"/>
      <c r="FB269" s="522"/>
      <c r="FC269" s="527"/>
      <c r="FD269" s="527"/>
      <c r="FE269" s="527"/>
      <c r="FF269" s="522"/>
      <c r="FG269" s="522"/>
      <c r="FH269" s="522"/>
      <c r="FI269" s="522"/>
      <c r="FJ269" s="296"/>
      <c r="FK269" s="522"/>
      <c r="FL269" s="993"/>
      <c r="FM269" s="994"/>
      <c r="FN269" s="993"/>
      <c r="FO269" s="993"/>
      <c r="FP269" s="1023"/>
      <c r="FQ269" s="572"/>
      <c r="FR269" s="572"/>
    </row>
    <row r="270" spans="9:174" s="292" customFormat="1" x14ac:dyDescent="0.3">
      <c r="I270" s="937"/>
      <c r="J270" s="295"/>
      <c r="K270" s="294"/>
      <c r="L270" s="294"/>
      <c r="M270" s="295"/>
      <c r="S270" s="976"/>
      <c r="T270" s="1011"/>
      <c r="U270" s="290"/>
      <c r="V270" s="290"/>
      <c r="W270" s="290"/>
      <c r="X270" s="294"/>
      <c r="AB270" s="946"/>
      <c r="AE270" s="541"/>
      <c r="AF270" s="296"/>
      <c r="AG270" s="542"/>
      <c r="AH270" s="296"/>
      <c r="AI270" s="610"/>
      <c r="AJ270" s="543"/>
      <c r="AP270" s="981"/>
      <c r="AU270" s="293"/>
      <c r="AX270" s="295"/>
      <c r="BC270" s="295"/>
      <c r="BD270" s="525"/>
      <c r="BE270" s="976"/>
      <c r="BF270" s="293"/>
      <c r="BG270" s="293"/>
      <c r="BH270" s="293"/>
      <c r="BI270" s="293"/>
      <c r="BJ270" s="293"/>
      <c r="BK270" s="293"/>
      <c r="BL270" s="294"/>
      <c r="BM270" s="293"/>
      <c r="BS270" s="294"/>
      <c r="BT270" s="294"/>
      <c r="BU270" s="294"/>
      <c r="BV270" s="295"/>
      <c r="BW270" s="295"/>
      <c r="BX270" s="295"/>
      <c r="BY270" s="293"/>
      <c r="BZ270" s="294"/>
      <c r="CD270" s="295"/>
      <c r="CE270" s="295"/>
      <c r="CF270" s="293"/>
      <c r="CG270" s="293"/>
      <c r="CH270" s="293"/>
      <c r="CI270" s="293"/>
      <c r="CJ270" s="293"/>
      <c r="CL270" s="295"/>
      <c r="CM270" s="294"/>
      <c r="CN270" s="294"/>
      <c r="CO270" s="294"/>
      <c r="CP270" s="294"/>
      <c r="CZ270" s="295"/>
      <c r="DF270" s="293"/>
      <c r="DG270" s="293"/>
      <c r="DH270" s="293"/>
      <c r="DJ270" s="295"/>
      <c r="EC270" s="454"/>
      <c r="ED270" s="454"/>
      <c r="EH270" s="439"/>
      <c r="EI270" s="439"/>
      <c r="EJ270" s="439"/>
      <c r="EK270" s="962"/>
      <c r="EL270" s="987"/>
      <c r="EM270" s="987"/>
      <c r="EN270" s="991"/>
      <c r="EO270" s="297"/>
      <c r="EP270" s="296"/>
      <c r="ER270" s="297"/>
      <c r="ES270" s="522"/>
      <c r="ET270" s="527"/>
      <c r="EU270" s="527"/>
      <c r="EV270" s="527"/>
      <c r="EW270" s="967"/>
      <c r="EX270" s="949"/>
      <c r="EY270" s="522"/>
      <c r="EZ270" s="522"/>
      <c r="FA270" s="522"/>
      <c r="FB270" s="522"/>
      <c r="FC270" s="527"/>
      <c r="FD270" s="527"/>
      <c r="FE270" s="527"/>
      <c r="FF270" s="522"/>
      <c r="FG270" s="522"/>
      <c r="FH270" s="522"/>
      <c r="FI270" s="522"/>
      <c r="FJ270" s="296"/>
      <c r="FK270" s="522"/>
      <c r="FL270" s="993"/>
      <c r="FM270" s="994"/>
      <c r="FN270" s="993"/>
      <c r="FO270" s="993"/>
      <c r="FP270" s="1023"/>
      <c r="FQ270" s="572"/>
      <c r="FR270" s="572"/>
    </row>
    <row r="271" spans="9:174" s="292" customFormat="1" x14ac:dyDescent="0.3">
      <c r="I271" s="937"/>
      <c r="J271" s="295"/>
      <c r="K271" s="294"/>
      <c r="L271" s="294"/>
      <c r="M271" s="295"/>
      <c r="S271" s="976"/>
      <c r="T271" s="1011"/>
      <c r="U271" s="290"/>
      <c r="V271" s="290"/>
      <c r="W271" s="290"/>
      <c r="X271" s="294"/>
      <c r="AB271" s="946"/>
      <c r="AE271" s="541"/>
      <c r="AF271" s="296"/>
      <c r="AG271" s="542"/>
      <c r="AH271" s="296"/>
      <c r="AI271" s="610"/>
      <c r="AJ271" s="543"/>
      <c r="AP271" s="981"/>
      <c r="AU271" s="293"/>
      <c r="AX271" s="295"/>
      <c r="BC271" s="295"/>
      <c r="BD271" s="525"/>
      <c r="BE271" s="976"/>
      <c r="BF271" s="293"/>
      <c r="BG271" s="293"/>
      <c r="BH271" s="293"/>
      <c r="BI271" s="293"/>
      <c r="BJ271" s="293"/>
      <c r="BK271" s="293"/>
      <c r="BL271" s="294"/>
      <c r="BM271" s="293"/>
      <c r="BS271" s="294"/>
      <c r="BT271" s="294"/>
      <c r="BU271" s="294"/>
      <c r="BV271" s="295"/>
      <c r="BW271" s="295"/>
      <c r="BX271" s="295"/>
      <c r="BY271" s="293"/>
      <c r="BZ271" s="294"/>
      <c r="CD271" s="295"/>
      <c r="CE271" s="295"/>
      <c r="CF271" s="293"/>
      <c r="CG271" s="293"/>
      <c r="CH271" s="293"/>
      <c r="CI271" s="293"/>
      <c r="CJ271" s="293"/>
      <c r="CL271" s="295"/>
      <c r="CM271" s="294"/>
      <c r="CN271" s="294"/>
      <c r="CO271" s="294"/>
      <c r="CP271" s="294"/>
      <c r="CZ271" s="295"/>
      <c r="DF271" s="293"/>
      <c r="DG271" s="293"/>
      <c r="DH271" s="293"/>
      <c r="DJ271" s="295"/>
      <c r="EC271" s="454"/>
      <c r="ED271" s="454"/>
      <c r="EH271" s="439"/>
      <c r="EI271" s="439"/>
      <c r="EJ271" s="439"/>
      <c r="EK271" s="962"/>
      <c r="EL271" s="987"/>
      <c r="EM271" s="987"/>
      <c r="EN271" s="991"/>
      <c r="EO271" s="297"/>
      <c r="EP271" s="296"/>
      <c r="ER271" s="297"/>
      <c r="ES271" s="522"/>
      <c r="ET271" s="527"/>
      <c r="EU271" s="527"/>
      <c r="EV271" s="527"/>
      <c r="EW271" s="967"/>
      <c r="EX271" s="949"/>
      <c r="EY271" s="522"/>
      <c r="EZ271" s="522"/>
      <c r="FA271" s="522"/>
      <c r="FB271" s="522"/>
      <c r="FC271" s="527"/>
      <c r="FD271" s="527"/>
      <c r="FE271" s="527"/>
      <c r="FF271" s="522"/>
      <c r="FG271" s="522"/>
      <c r="FH271" s="522"/>
      <c r="FI271" s="522"/>
      <c r="FJ271" s="296"/>
      <c r="FK271" s="522"/>
      <c r="FL271" s="993"/>
      <c r="FM271" s="994"/>
      <c r="FN271" s="993"/>
      <c r="FO271" s="993"/>
      <c r="FP271" s="1023"/>
      <c r="FQ271" s="572"/>
      <c r="FR271" s="572"/>
    </row>
    <row r="272" spans="9:174" s="292" customFormat="1" x14ac:dyDescent="0.3">
      <c r="I272" s="937"/>
      <c r="J272" s="295"/>
      <c r="K272" s="294"/>
      <c r="L272" s="294"/>
      <c r="M272" s="295"/>
      <c r="S272" s="976"/>
      <c r="T272" s="1011"/>
      <c r="U272" s="290"/>
      <c r="V272" s="290"/>
      <c r="W272" s="290"/>
      <c r="X272" s="294"/>
      <c r="AB272" s="946"/>
      <c r="AE272" s="541"/>
      <c r="AF272" s="296"/>
      <c r="AG272" s="542"/>
      <c r="AH272" s="296"/>
      <c r="AI272" s="610"/>
      <c r="AJ272" s="543"/>
      <c r="AP272" s="981"/>
      <c r="AU272" s="293"/>
      <c r="AX272" s="295"/>
      <c r="BC272" s="295"/>
      <c r="BD272" s="525"/>
      <c r="BE272" s="976"/>
      <c r="BF272" s="293"/>
      <c r="BG272" s="293"/>
      <c r="BH272" s="293"/>
      <c r="BI272" s="293"/>
      <c r="BJ272" s="293"/>
      <c r="BK272" s="293"/>
      <c r="BL272" s="294"/>
      <c r="BM272" s="293"/>
      <c r="BS272" s="294"/>
      <c r="BT272" s="294"/>
      <c r="BU272" s="294"/>
      <c r="BV272" s="295"/>
      <c r="BW272" s="295"/>
      <c r="BX272" s="295"/>
      <c r="BY272" s="293"/>
      <c r="BZ272" s="294"/>
      <c r="CD272" s="295"/>
      <c r="CE272" s="295"/>
      <c r="CF272" s="293"/>
      <c r="CG272" s="293"/>
      <c r="CH272" s="293"/>
      <c r="CI272" s="293"/>
      <c r="CJ272" s="293"/>
      <c r="CL272" s="295"/>
      <c r="CM272" s="294"/>
      <c r="CN272" s="294"/>
      <c r="CO272" s="294"/>
      <c r="CP272" s="294"/>
      <c r="CZ272" s="295"/>
      <c r="DF272" s="293"/>
      <c r="DG272" s="293"/>
      <c r="DH272" s="293"/>
      <c r="DJ272" s="295"/>
      <c r="EC272" s="454"/>
      <c r="ED272" s="454"/>
      <c r="EH272" s="439"/>
      <c r="EI272" s="439"/>
      <c r="EJ272" s="439"/>
      <c r="EK272" s="962"/>
      <c r="EL272" s="987"/>
      <c r="EM272" s="987"/>
      <c r="EN272" s="991"/>
      <c r="EO272" s="297"/>
      <c r="EP272" s="296"/>
      <c r="ER272" s="297"/>
      <c r="ES272" s="522"/>
      <c r="ET272" s="527"/>
      <c r="EU272" s="527"/>
      <c r="EV272" s="527"/>
      <c r="EW272" s="967"/>
      <c r="EX272" s="949"/>
      <c r="EY272" s="522"/>
      <c r="EZ272" s="522"/>
      <c r="FA272" s="522"/>
      <c r="FB272" s="522"/>
      <c r="FC272" s="527"/>
      <c r="FD272" s="527"/>
      <c r="FE272" s="527"/>
      <c r="FF272" s="522"/>
      <c r="FG272" s="522"/>
      <c r="FH272" s="522"/>
      <c r="FI272" s="522"/>
      <c r="FJ272" s="296"/>
      <c r="FK272" s="522"/>
      <c r="FL272" s="993"/>
      <c r="FM272" s="994"/>
      <c r="FN272" s="993"/>
      <c r="FO272" s="993"/>
      <c r="FP272" s="1023"/>
      <c r="FQ272" s="572"/>
      <c r="FR272" s="572"/>
    </row>
    <row r="273" spans="9:174" s="292" customFormat="1" x14ac:dyDescent="0.3">
      <c r="I273" s="937"/>
      <c r="J273" s="295"/>
      <c r="K273" s="294"/>
      <c r="L273" s="294"/>
      <c r="M273" s="295"/>
      <c r="S273" s="976"/>
      <c r="T273" s="1011"/>
      <c r="U273" s="290"/>
      <c r="V273" s="290"/>
      <c r="W273" s="290"/>
      <c r="X273" s="294"/>
      <c r="AB273" s="946"/>
      <c r="AE273" s="541"/>
      <c r="AF273" s="296"/>
      <c r="AG273" s="542"/>
      <c r="AH273" s="296"/>
      <c r="AI273" s="610"/>
      <c r="AJ273" s="543"/>
      <c r="AP273" s="981"/>
      <c r="AU273" s="293"/>
      <c r="AX273" s="295"/>
      <c r="BC273" s="295"/>
      <c r="BD273" s="525"/>
      <c r="BE273" s="976"/>
      <c r="BF273" s="293"/>
      <c r="BG273" s="293"/>
      <c r="BH273" s="293"/>
      <c r="BI273" s="293"/>
      <c r="BJ273" s="293"/>
      <c r="BK273" s="293"/>
      <c r="BL273" s="294"/>
      <c r="BM273" s="293"/>
      <c r="BS273" s="294"/>
      <c r="BT273" s="294"/>
      <c r="BU273" s="294"/>
      <c r="BV273" s="295"/>
      <c r="BW273" s="295"/>
      <c r="BX273" s="295"/>
      <c r="BY273" s="293"/>
      <c r="BZ273" s="294"/>
      <c r="CD273" s="295"/>
      <c r="CE273" s="295"/>
      <c r="CF273" s="293"/>
      <c r="CG273" s="293"/>
      <c r="CH273" s="293"/>
      <c r="CI273" s="293"/>
      <c r="CJ273" s="293"/>
      <c r="CL273" s="295"/>
      <c r="CM273" s="294"/>
      <c r="CN273" s="294"/>
      <c r="CO273" s="294"/>
      <c r="CP273" s="294"/>
      <c r="CZ273" s="295"/>
      <c r="DF273" s="293"/>
      <c r="DG273" s="293"/>
      <c r="DH273" s="293"/>
      <c r="DJ273" s="295"/>
      <c r="EC273" s="454"/>
      <c r="ED273" s="454"/>
      <c r="EH273" s="439"/>
      <c r="EI273" s="439"/>
      <c r="EJ273" s="439"/>
      <c r="EK273" s="962"/>
      <c r="EL273" s="987"/>
      <c r="EM273" s="987"/>
      <c r="EN273" s="991"/>
      <c r="EO273" s="297"/>
      <c r="EP273" s="296"/>
      <c r="ER273" s="297"/>
      <c r="ES273" s="522"/>
      <c r="ET273" s="527"/>
      <c r="EU273" s="527"/>
      <c r="EV273" s="527"/>
      <c r="EW273" s="967"/>
      <c r="EX273" s="949"/>
      <c r="EY273" s="522"/>
      <c r="EZ273" s="522"/>
      <c r="FA273" s="522"/>
      <c r="FB273" s="522"/>
      <c r="FC273" s="527"/>
      <c r="FD273" s="527"/>
      <c r="FE273" s="527"/>
      <c r="FF273" s="522"/>
      <c r="FG273" s="522"/>
      <c r="FH273" s="522"/>
      <c r="FI273" s="522"/>
      <c r="FJ273" s="296"/>
      <c r="FK273" s="522"/>
      <c r="FL273" s="993"/>
      <c r="FM273" s="994"/>
      <c r="FN273" s="993"/>
      <c r="FO273" s="993"/>
      <c r="FP273" s="1023"/>
      <c r="FQ273" s="572"/>
      <c r="FR273" s="572"/>
    </row>
    <row r="274" spans="9:174" s="292" customFormat="1" x14ac:dyDescent="0.3">
      <c r="I274" s="937"/>
      <c r="J274" s="295"/>
      <c r="K274" s="294"/>
      <c r="L274" s="294"/>
      <c r="M274" s="295"/>
      <c r="S274" s="976"/>
      <c r="T274" s="1011"/>
      <c r="U274" s="290"/>
      <c r="V274" s="290"/>
      <c r="W274" s="290"/>
      <c r="X274" s="294"/>
      <c r="AB274" s="946"/>
      <c r="AE274" s="541"/>
      <c r="AF274" s="296"/>
      <c r="AG274" s="542"/>
      <c r="AH274" s="296"/>
      <c r="AI274" s="610"/>
      <c r="AJ274" s="543"/>
      <c r="AP274" s="981"/>
      <c r="AU274" s="293"/>
      <c r="AX274" s="295"/>
      <c r="BC274" s="295"/>
      <c r="BD274" s="525"/>
      <c r="BE274" s="976"/>
      <c r="BF274" s="293"/>
      <c r="BG274" s="293"/>
      <c r="BH274" s="293"/>
      <c r="BI274" s="293"/>
      <c r="BJ274" s="293"/>
      <c r="BK274" s="293"/>
      <c r="BL274" s="294"/>
      <c r="BM274" s="293"/>
      <c r="BS274" s="294"/>
      <c r="BT274" s="294"/>
      <c r="BU274" s="294"/>
      <c r="BV274" s="295"/>
      <c r="BW274" s="295"/>
      <c r="BX274" s="295"/>
      <c r="BY274" s="293"/>
      <c r="BZ274" s="294"/>
      <c r="CD274" s="295"/>
      <c r="CE274" s="295"/>
      <c r="CF274" s="293"/>
      <c r="CG274" s="293"/>
      <c r="CH274" s="293"/>
      <c r="CI274" s="293"/>
      <c r="CJ274" s="293"/>
      <c r="CL274" s="295"/>
      <c r="CM274" s="294"/>
      <c r="CN274" s="294"/>
      <c r="CO274" s="294"/>
      <c r="CP274" s="294"/>
      <c r="CZ274" s="295"/>
      <c r="DF274" s="293"/>
      <c r="DG274" s="293"/>
      <c r="DH274" s="293"/>
      <c r="DJ274" s="295"/>
      <c r="EC274" s="454"/>
      <c r="ED274" s="454"/>
      <c r="EH274" s="439"/>
      <c r="EI274" s="439"/>
      <c r="EJ274" s="439"/>
      <c r="EK274" s="962"/>
      <c r="EL274" s="987"/>
      <c r="EM274" s="987"/>
      <c r="EN274" s="991"/>
      <c r="EO274" s="297"/>
      <c r="EP274" s="296"/>
      <c r="ER274" s="297"/>
      <c r="ES274" s="522"/>
      <c r="ET274" s="527"/>
      <c r="EU274" s="527"/>
      <c r="EV274" s="527"/>
      <c r="EW274" s="967"/>
      <c r="EX274" s="949"/>
      <c r="EY274" s="522"/>
      <c r="EZ274" s="522"/>
      <c r="FA274" s="522"/>
      <c r="FB274" s="522"/>
      <c r="FC274" s="527"/>
      <c r="FD274" s="527"/>
      <c r="FE274" s="527"/>
      <c r="FF274" s="522"/>
      <c r="FG274" s="522"/>
      <c r="FH274" s="522"/>
      <c r="FI274" s="522"/>
      <c r="FJ274" s="296"/>
      <c r="FK274" s="522"/>
      <c r="FL274" s="993"/>
      <c r="FM274" s="994"/>
      <c r="FN274" s="993"/>
      <c r="FO274" s="993"/>
      <c r="FP274" s="1023"/>
      <c r="FQ274" s="572"/>
      <c r="FR274" s="572"/>
    </row>
    <row r="275" spans="9:174" s="292" customFormat="1" x14ac:dyDescent="0.3">
      <c r="I275" s="937"/>
      <c r="J275" s="295"/>
      <c r="K275" s="294"/>
      <c r="L275" s="294"/>
      <c r="M275" s="295"/>
      <c r="S275" s="976"/>
      <c r="T275" s="1011"/>
      <c r="U275" s="290"/>
      <c r="V275" s="290"/>
      <c r="W275" s="290"/>
      <c r="X275" s="294"/>
      <c r="AB275" s="946"/>
      <c r="AE275" s="541"/>
      <c r="AF275" s="296"/>
      <c r="AG275" s="542"/>
      <c r="AH275" s="296"/>
      <c r="AI275" s="610"/>
      <c r="AJ275" s="543"/>
      <c r="AP275" s="981"/>
      <c r="AU275" s="293"/>
      <c r="AX275" s="295"/>
      <c r="BC275" s="295"/>
      <c r="BD275" s="525"/>
      <c r="BE275" s="976"/>
      <c r="BF275" s="293"/>
      <c r="BG275" s="293"/>
      <c r="BH275" s="293"/>
      <c r="BI275" s="293"/>
      <c r="BJ275" s="293"/>
      <c r="BK275" s="293"/>
      <c r="BL275" s="294"/>
      <c r="BM275" s="293"/>
      <c r="BS275" s="294"/>
      <c r="BT275" s="294"/>
      <c r="BU275" s="294"/>
      <c r="BV275" s="295"/>
      <c r="BW275" s="295"/>
      <c r="BX275" s="295"/>
      <c r="BY275" s="293"/>
      <c r="BZ275" s="294"/>
      <c r="CD275" s="295"/>
      <c r="CE275" s="295"/>
      <c r="CF275" s="293"/>
      <c r="CG275" s="293"/>
      <c r="CH275" s="293"/>
      <c r="CI275" s="293"/>
      <c r="CJ275" s="293"/>
      <c r="CL275" s="295"/>
      <c r="CM275" s="294"/>
      <c r="CN275" s="294"/>
      <c r="CO275" s="294"/>
      <c r="CP275" s="294"/>
      <c r="CZ275" s="295"/>
      <c r="DF275" s="293"/>
      <c r="DG275" s="293"/>
      <c r="DH275" s="293"/>
      <c r="DJ275" s="295"/>
      <c r="EC275" s="454"/>
      <c r="ED275" s="454"/>
      <c r="EH275" s="439"/>
      <c r="EI275" s="439"/>
      <c r="EJ275" s="439"/>
      <c r="EK275" s="962"/>
      <c r="EL275" s="987"/>
      <c r="EM275" s="987"/>
      <c r="EN275" s="991"/>
      <c r="EO275" s="297"/>
      <c r="EP275" s="296"/>
      <c r="ER275" s="297"/>
      <c r="ES275" s="522"/>
      <c r="ET275" s="527"/>
      <c r="EU275" s="527"/>
      <c r="EV275" s="527"/>
      <c r="EW275" s="967"/>
      <c r="EX275" s="949"/>
      <c r="EY275" s="522"/>
      <c r="EZ275" s="522"/>
      <c r="FA275" s="522"/>
      <c r="FB275" s="522"/>
      <c r="FC275" s="527"/>
      <c r="FD275" s="527"/>
      <c r="FE275" s="527"/>
      <c r="FF275" s="522"/>
      <c r="FG275" s="522"/>
      <c r="FH275" s="522"/>
      <c r="FI275" s="522"/>
      <c r="FJ275" s="296"/>
      <c r="FK275" s="522"/>
      <c r="FL275" s="993"/>
      <c r="FM275" s="994"/>
      <c r="FN275" s="993"/>
      <c r="FO275" s="993"/>
      <c r="FP275" s="1023"/>
      <c r="FQ275" s="572"/>
      <c r="FR275" s="572"/>
    </row>
    <row r="276" spans="9:174" s="292" customFormat="1" x14ac:dyDescent="0.3">
      <c r="I276" s="937"/>
      <c r="J276" s="295"/>
      <c r="K276" s="294"/>
      <c r="L276" s="294"/>
      <c r="M276" s="295"/>
      <c r="S276" s="976"/>
      <c r="T276" s="1011"/>
      <c r="U276" s="290"/>
      <c r="V276" s="290"/>
      <c r="W276" s="290"/>
      <c r="X276" s="294"/>
      <c r="AB276" s="946"/>
      <c r="AE276" s="541"/>
      <c r="AF276" s="296"/>
      <c r="AG276" s="542"/>
      <c r="AH276" s="296"/>
      <c r="AI276" s="610"/>
      <c r="AJ276" s="543"/>
      <c r="AP276" s="981"/>
      <c r="AU276" s="293"/>
      <c r="AX276" s="295"/>
      <c r="BC276" s="295"/>
      <c r="BD276" s="525"/>
      <c r="BE276" s="976"/>
      <c r="BF276" s="293"/>
      <c r="BG276" s="293"/>
      <c r="BH276" s="293"/>
      <c r="BI276" s="293"/>
      <c r="BJ276" s="293"/>
      <c r="BK276" s="293"/>
      <c r="BL276" s="294"/>
      <c r="BM276" s="293"/>
      <c r="BS276" s="294"/>
      <c r="BT276" s="294"/>
      <c r="BU276" s="294"/>
      <c r="BV276" s="295"/>
      <c r="BW276" s="295"/>
      <c r="BX276" s="295"/>
      <c r="BY276" s="293"/>
      <c r="BZ276" s="294"/>
      <c r="CD276" s="295"/>
      <c r="CE276" s="295"/>
      <c r="CF276" s="293"/>
      <c r="CG276" s="293"/>
      <c r="CH276" s="293"/>
      <c r="CI276" s="293"/>
      <c r="CJ276" s="293"/>
      <c r="CL276" s="295"/>
      <c r="CM276" s="294"/>
      <c r="CN276" s="294"/>
      <c r="CO276" s="294"/>
      <c r="CP276" s="294"/>
      <c r="CZ276" s="295"/>
      <c r="DF276" s="293"/>
      <c r="DG276" s="293"/>
      <c r="DH276" s="293"/>
      <c r="DJ276" s="295"/>
      <c r="EC276" s="454"/>
      <c r="ED276" s="454"/>
      <c r="EH276" s="439"/>
      <c r="EI276" s="439"/>
      <c r="EJ276" s="439"/>
      <c r="EK276" s="962"/>
      <c r="EL276" s="987"/>
      <c r="EM276" s="987"/>
      <c r="EN276" s="991"/>
      <c r="EO276" s="297"/>
      <c r="EP276" s="296"/>
      <c r="ER276" s="297"/>
      <c r="ES276" s="522"/>
      <c r="ET276" s="527"/>
      <c r="EU276" s="527"/>
      <c r="EV276" s="527"/>
      <c r="EW276" s="967"/>
      <c r="EX276" s="949"/>
      <c r="EY276" s="522"/>
      <c r="EZ276" s="522"/>
      <c r="FA276" s="522"/>
      <c r="FB276" s="522"/>
      <c r="FC276" s="527"/>
      <c r="FD276" s="527"/>
      <c r="FE276" s="527"/>
      <c r="FF276" s="522"/>
      <c r="FG276" s="522"/>
      <c r="FH276" s="522"/>
      <c r="FI276" s="522"/>
      <c r="FJ276" s="296"/>
      <c r="FK276" s="522"/>
      <c r="FL276" s="993"/>
      <c r="FM276" s="994"/>
      <c r="FN276" s="993"/>
      <c r="FO276" s="993"/>
      <c r="FP276" s="1023"/>
      <c r="FQ276" s="572"/>
      <c r="FR276" s="572"/>
    </row>
    <row r="277" spans="9:174" s="292" customFormat="1" x14ac:dyDescent="0.3">
      <c r="I277" s="937"/>
      <c r="J277" s="295"/>
      <c r="K277" s="294"/>
      <c r="L277" s="294"/>
      <c r="M277" s="295"/>
      <c r="S277" s="976"/>
      <c r="T277" s="1011"/>
      <c r="U277" s="290"/>
      <c r="V277" s="290"/>
      <c r="W277" s="290"/>
      <c r="X277" s="294"/>
      <c r="AB277" s="946"/>
      <c r="AE277" s="541"/>
      <c r="AF277" s="296"/>
      <c r="AG277" s="542"/>
      <c r="AH277" s="296"/>
      <c r="AI277" s="610"/>
      <c r="AJ277" s="543"/>
      <c r="AP277" s="981"/>
      <c r="AU277" s="293"/>
      <c r="AX277" s="295"/>
      <c r="BC277" s="295"/>
      <c r="BD277" s="525"/>
      <c r="BE277" s="976"/>
      <c r="BF277" s="293"/>
      <c r="BG277" s="293"/>
      <c r="BH277" s="293"/>
      <c r="BI277" s="293"/>
      <c r="BJ277" s="293"/>
      <c r="BK277" s="293"/>
      <c r="BL277" s="294"/>
      <c r="BM277" s="293"/>
      <c r="BS277" s="294"/>
      <c r="BT277" s="294"/>
      <c r="BU277" s="294"/>
      <c r="BV277" s="295"/>
      <c r="BW277" s="295"/>
      <c r="BX277" s="295"/>
      <c r="BY277" s="293"/>
      <c r="BZ277" s="294"/>
      <c r="CD277" s="295"/>
      <c r="CE277" s="295"/>
      <c r="CF277" s="293"/>
      <c r="CG277" s="293"/>
      <c r="CH277" s="293"/>
      <c r="CI277" s="293"/>
      <c r="CJ277" s="293"/>
      <c r="CL277" s="295"/>
      <c r="CM277" s="294"/>
      <c r="CN277" s="294"/>
      <c r="CO277" s="294"/>
      <c r="CP277" s="294"/>
      <c r="CZ277" s="295"/>
      <c r="DF277" s="293"/>
      <c r="DG277" s="293"/>
      <c r="DH277" s="293"/>
      <c r="DJ277" s="295"/>
      <c r="EC277" s="454"/>
      <c r="ED277" s="454"/>
      <c r="EH277" s="439"/>
      <c r="EI277" s="439"/>
      <c r="EJ277" s="439"/>
      <c r="EK277" s="962"/>
      <c r="EL277" s="987"/>
      <c r="EM277" s="987"/>
      <c r="EN277" s="991"/>
      <c r="EO277" s="297"/>
      <c r="EP277" s="296"/>
      <c r="ER277" s="297"/>
      <c r="ES277" s="522"/>
      <c r="ET277" s="527"/>
      <c r="EU277" s="527"/>
      <c r="EV277" s="527"/>
      <c r="EW277" s="967"/>
      <c r="EX277" s="949"/>
      <c r="EY277" s="522"/>
      <c r="EZ277" s="522"/>
      <c r="FA277" s="522"/>
      <c r="FB277" s="522"/>
      <c r="FC277" s="527"/>
      <c r="FD277" s="527"/>
      <c r="FE277" s="527"/>
      <c r="FF277" s="522"/>
      <c r="FG277" s="522"/>
      <c r="FH277" s="522"/>
      <c r="FI277" s="522"/>
      <c r="FJ277" s="296"/>
      <c r="FK277" s="522"/>
      <c r="FL277" s="993"/>
      <c r="FM277" s="994"/>
      <c r="FN277" s="993"/>
      <c r="FO277" s="993"/>
      <c r="FP277" s="1023"/>
      <c r="FQ277" s="572"/>
      <c r="FR277" s="572"/>
    </row>
    <row r="278" spans="9:174" s="292" customFormat="1" x14ac:dyDescent="0.3">
      <c r="I278" s="937"/>
      <c r="J278" s="295"/>
      <c r="K278" s="294"/>
      <c r="L278" s="294"/>
      <c r="M278" s="295"/>
      <c r="S278" s="976"/>
      <c r="T278" s="1011"/>
      <c r="U278" s="290"/>
      <c r="V278" s="290"/>
      <c r="W278" s="290"/>
      <c r="X278" s="294"/>
      <c r="AB278" s="946"/>
      <c r="AE278" s="541"/>
      <c r="AF278" s="296"/>
      <c r="AG278" s="542"/>
      <c r="AH278" s="296"/>
      <c r="AI278" s="610"/>
      <c r="AJ278" s="543"/>
      <c r="AP278" s="981"/>
      <c r="AU278" s="293"/>
      <c r="AX278" s="295"/>
      <c r="BC278" s="295"/>
      <c r="BD278" s="525"/>
      <c r="BE278" s="976"/>
      <c r="BF278" s="293"/>
      <c r="BG278" s="293"/>
      <c r="BH278" s="293"/>
      <c r="BI278" s="293"/>
      <c r="BJ278" s="293"/>
      <c r="BK278" s="293"/>
      <c r="BL278" s="294"/>
      <c r="BM278" s="293"/>
      <c r="BS278" s="294"/>
      <c r="BT278" s="294"/>
      <c r="BU278" s="294"/>
      <c r="BV278" s="295"/>
      <c r="BW278" s="295"/>
      <c r="BX278" s="295"/>
      <c r="BY278" s="293"/>
      <c r="BZ278" s="294"/>
      <c r="CD278" s="295"/>
      <c r="CE278" s="295"/>
      <c r="CF278" s="293"/>
      <c r="CG278" s="293"/>
      <c r="CH278" s="293"/>
      <c r="CI278" s="293"/>
      <c r="CJ278" s="293"/>
      <c r="CL278" s="295"/>
      <c r="CM278" s="294"/>
      <c r="CN278" s="294"/>
      <c r="CO278" s="294"/>
      <c r="CP278" s="294"/>
      <c r="CZ278" s="295"/>
      <c r="DF278" s="293"/>
      <c r="DG278" s="293"/>
      <c r="DH278" s="293"/>
      <c r="DJ278" s="295"/>
      <c r="EC278" s="454"/>
      <c r="ED278" s="454"/>
      <c r="EH278" s="439"/>
      <c r="EI278" s="439"/>
      <c r="EJ278" s="439"/>
      <c r="EK278" s="962"/>
      <c r="EL278" s="987"/>
      <c r="EM278" s="987"/>
      <c r="EN278" s="991"/>
      <c r="EO278" s="297"/>
      <c r="EP278" s="296"/>
      <c r="ER278" s="297"/>
      <c r="ES278" s="522"/>
      <c r="ET278" s="527"/>
      <c r="EU278" s="527"/>
      <c r="EV278" s="527"/>
      <c r="EW278" s="967"/>
      <c r="EX278" s="949"/>
      <c r="EY278" s="522"/>
      <c r="EZ278" s="522"/>
      <c r="FA278" s="522"/>
      <c r="FB278" s="522"/>
      <c r="FC278" s="527"/>
      <c r="FD278" s="527"/>
      <c r="FE278" s="527"/>
      <c r="FF278" s="522"/>
      <c r="FG278" s="522"/>
      <c r="FH278" s="522"/>
      <c r="FI278" s="522"/>
      <c r="FJ278" s="296"/>
      <c r="FK278" s="522"/>
      <c r="FL278" s="993"/>
      <c r="FM278" s="994"/>
      <c r="FN278" s="993"/>
      <c r="FO278" s="993"/>
      <c r="FP278" s="1023"/>
      <c r="FQ278" s="572"/>
      <c r="FR278" s="572"/>
    </row>
    <row r="279" spans="9:174" s="292" customFormat="1" x14ac:dyDescent="0.3">
      <c r="I279" s="937"/>
      <c r="J279" s="295"/>
      <c r="K279" s="294"/>
      <c r="L279" s="294"/>
      <c r="M279" s="295"/>
      <c r="S279" s="976"/>
      <c r="T279" s="1011"/>
      <c r="U279" s="290"/>
      <c r="V279" s="290"/>
      <c r="W279" s="290"/>
      <c r="X279" s="294"/>
      <c r="AB279" s="946"/>
      <c r="AE279" s="541"/>
      <c r="AF279" s="296"/>
      <c r="AG279" s="542"/>
      <c r="AH279" s="296"/>
      <c r="AI279" s="610"/>
      <c r="AJ279" s="543"/>
      <c r="AP279" s="981"/>
      <c r="AU279" s="293"/>
      <c r="AX279" s="295"/>
      <c r="BC279" s="295"/>
      <c r="BD279" s="525"/>
      <c r="BE279" s="976"/>
      <c r="BF279" s="293"/>
      <c r="BG279" s="293"/>
      <c r="BH279" s="293"/>
      <c r="BI279" s="293"/>
      <c r="BJ279" s="293"/>
      <c r="BK279" s="293"/>
      <c r="BL279" s="294"/>
      <c r="BM279" s="293"/>
      <c r="BS279" s="294"/>
      <c r="BT279" s="294"/>
      <c r="BU279" s="294"/>
      <c r="BV279" s="295"/>
      <c r="BW279" s="295"/>
      <c r="BX279" s="295"/>
      <c r="BY279" s="293"/>
      <c r="BZ279" s="294"/>
      <c r="CD279" s="295"/>
      <c r="CE279" s="295"/>
      <c r="CF279" s="293"/>
      <c r="CG279" s="293"/>
      <c r="CH279" s="293"/>
      <c r="CI279" s="293"/>
      <c r="CJ279" s="293"/>
      <c r="CL279" s="295"/>
      <c r="CM279" s="294"/>
      <c r="CN279" s="294"/>
      <c r="CO279" s="294"/>
      <c r="CP279" s="294"/>
      <c r="CZ279" s="295"/>
      <c r="DF279" s="293"/>
      <c r="DG279" s="293"/>
      <c r="DH279" s="293"/>
      <c r="DJ279" s="295"/>
      <c r="EC279" s="454"/>
      <c r="ED279" s="454"/>
      <c r="EH279" s="439"/>
      <c r="EI279" s="439"/>
      <c r="EJ279" s="439"/>
      <c r="EK279" s="962"/>
      <c r="EL279" s="987"/>
      <c r="EM279" s="987"/>
      <c r="EN279" s="991"/>
      <c r="EO279" s="297"/>
      <c r="EP279" s="296"/>
      <c r="ER279" s="297"/>
      <c r="ES279" s="522"/>
      <c r="ET279" s="527"/>
      <c r="EU279" s="527"/>
      <c r="EV279" s="527"/>
      <c r="EW279" s="967"/>
      <c r="EX279" s="949"/>
      <c r="EY279" s="522"/>
      <c r="EZ279" s="522"/>
      <c r="FA279" s="522"/>
      <c r="FB279" s="522"/>
      <c r="FC279" s="527"/>
      <c r="FD279" s="527"/>
      <c r="FE279" s="527"/>
      <c r="FF279" s="522"/>
      <c r="FG279" s="522"/>
      <c r="FH279" s="522"/>
      <c r="FI279" s="522"/>
      <c r="FJ279" s="296"/>
      <c r="FK279" s="522"/>
      <c r="FL279" s="993"/>
      <c r="FM279" s="994"/>
      <c r="FN279" s="993"/>
      <c r="FO279" s="993"/>
      <c r="FP279" s="1023"/>
      <c r="FQ279" s="572"/>
      <c r="FR279" s="572"/>
    </row>
    <row r="280" spans="9:174" s="292" customFormat="1" x14ac:dyDescent="0.3">
      <c r="I280" s="937"/>
      <c r="J280" s="295"/>
      <c r="K280" s="294"/>
      <c r="L280" s="294"/>
      <c r="M280" s="295"/>
      <c r="S280" s="976"/>
      <c r="T280" s="1011"/>
      <c r="U280" s="290"/>
      <c r="V280" s="290"/>
      <c r="W280" s="290"/>
      <c r="X280" s="294"/>
      <c r="AB280" s="946"/>
      <c r="AE280" s="541"/>
      <c r="AF280" s="296"/>
      <c r="AG280" s="542"/>
      <c r="AH280" s="296"/>
      <c r="AI280" s="610"/>
      <c r="AJ280" s="543"/>
      <c r="AP280" s="981"/>
      <c r="AU280" s="293"/>
      <c r="AX280" s="295"/>
      <c r="BC280" s="295"/>
      <c r="BD280" s="525"/>
      <c r="BE280" s="976"/>
      <c r="BF280" s="293"/>
      <c r="BG280" s="293"/>
      <c r="BH280" s="293"/>
      <c r="BI280" s="293"/>
      <c r="BJ280" s="293"/>
      <c r="BK280" s="293"/>
      <c r="BL280" s="294"/>
      <c r="BM280" s="293"/>
      <c r="BS280" s="294"/>
      <c r="BT280" s="294"/>
      <c r="BU280" s="294"/>
      <c r="BV280" s="295"/>
      <c r="BW280" s="295"/>
      <c r="BX280" s="295"/>
      <c r="BY280" s="293"/>
      <c r="BZ280" s="294"/>
      <c r="CD280" s="295"/>
      <c r="CE280" s="295"/>
      <c r="CF280" s="293"/>
      <c r="CG280" s="293"/>
      <c r="CH280" s="293"/>
      <c r="CI280" s="293"/>
      <c r="CJ280" s="293"/>
      <c r="CL280" s="295"/>
      <c r="CM280" s="294"/>
      <c r="CN280" s="294"/>
      <c r="CO280" s="294"/>
      <c r="CP280" s="294"/>
      <c r="CZ280" s="295"/>
      <c r="DF280" s="293"/>
      <c r="DG280" s="293"/>
      <c r="DH280" s="293"/>
      <c r="DJ280" s="295"/>
      <c r="EC280" s="454"/>
      <c r="ED280" s="454"/>
      <c r="EH280" s="439"/>
      <c r="EI280" s="439"/>
      <c r="EJ280" s="439"/>
      <c r="EK280" s="962"/>
      <c r="EL280" s="987"/>
      <c r="EM280" s="987"/>
      <c r="EN280" s="991"/>
      <c r="EO280" s="297"/>
      <c r="EP280" s="296"/>
      <c r="ER280" s="297"/>
      <c r="ES280" s="522"/>
      <c r="ET280" s="527"/>
      <c r="EU280" s="527"/>
      <c r="EV280" s="527"/>
      <c r="EW280" s="967"/>
      <c r="EX280" s="949"/>
      <c r="EY280" s="522"/>
      <c r="EZ280" s="522"/>
      <c r="FA280" s="522"/>
      <c r="FB280" s="522"/>
      <c r="FC280" s="527"/>
      <c r="FD280" s="527"/>
      <c r="FE280" s="527"/>
      <c r="FF280" s="522"/>
      <c r="FG280" s="522"/>
      <c r="FH280" s="522"/>
      <c r="FI280" s="522"/>
      <c r="FJ280" s="296"/>
      <c r="FK280" s="522"/>
      <c r="FL280" s="993"/>
      <c r="FM280" s="994"/>
      <c r="FN280" s="993"/>
      <c r="FO280" s="993"/>
      <c r="FP280" s="1023"/>
      <c r="FQ280" s="572"/>
      <c r="FR280" s="572"/>
    </row>
    <row r="281" spans="9:174" s="292" customFormat="1" x14ac:dyDescent="0.3">
      <c r="I281" s="937"/>
      <c r="J281" s="295"/>
      <c r="K281" s="294"/>
      <c r="L281" s="294"/>
      <c r="M281" s="295"/>
      <c r="S281" s="976"/>
      <c r="T281" s="1011"/>
      <c r="U281" s="290"/>
      <c r="V281" s="290"/>
      <c r="W281" s="290"/>
      <c r="X281" s="294"/>
      <c r="AB281" s="946"/>
      <c r="AE281" s="541"/>
      <c r="AF281" s="296"/>
      <c r="AG281" s="542"/>
      <c r="AH281" s="296"/>
      <c r="AI281" s="610"/>
      <c r="AJ281" s="543"/>
      <c r="AP281" s="981"/>
      <c r="AU281" s="293"/>
      <c r="AX281" s="295"/>
      <c r="BC281" s="295"/>
      <c r="BD281" s="525"/>
      <c r="BE281" s="976"/>
      <c r="BF281" s="293"/>
      <c r="BG281" s="293"/>
      <c r="BH281" s="293"/>
      <c r="BI281" s="293"/>
      <c r="BJ281" s="293"/>
      <c r="BK281" s="293"/>
      <c r="BL281" s="294"/>
      <c r="BM281" s="293"/>
      <c r="BS281" s="294"/>
      <c r="BT281" s="294"/>
      <c r="BU281" s="294"/>
      <c r="BV281" s="295"/>
      <c r="BW281" s="295"/>
      <c r="BX281" s="295"/>
      <c r="BY281" s="293"/>
      <c r="BZ281" s="294"/>
      <c r="CD281" s="295"/>
      <c r="CE281" s="295"/>
      <c r="CF281" s="293"/>
      <c r="CG281" s="293"/>
      <c r="CH281" s="293"/>
      <c r="CI281" s="293"/>
      <c r="CJ281" s="293"/>
      <c r="CL281" s="295"/>
      <c r="CM281" s="294"/>
      <c r="CN281" s="294"/>
      <c r="CO281" s="294"/>
      <c r="CP281" s="294"/>
      <c r="CZ281" s="295"/>
      <c r="DF281" s="293"/>
      <c r="DG281" s="293"/>
      <c r="DH281" s="293"/>
      <c r="DJ281" s="295"/>
      <c r="EC281" s="454"/>
      <c r="ED281" s="454"/>
      <c r="EH281" s="439"/>
      <c r="EI281" s="439"/>
      <c r="EJ281" s="439"/>
      <c r="EK281" s="962"/>
      <c r="EL281" s="987"/>
      <c r="EM281" s="987"/>
      <c r="EN281" s="991"/>
      <c r="EO281" s="297"/>
      <c r="EP281" s="296"/>
      <c r="ER281" s="297"/>
      <c r="ES281" s="522"/>
      <c r="ET281" s="527"/>
      <c r="EU281" s="527"/>
      <c r="EV281" s="527"/>
      <c r="EW281" s="967"/>
      <c r="EX281" s="949"/>
      <c r="EY281" s="522"/>
      <c r="EZ281" s="522"/>
      <c r="FA281" s="522"/>
      <c r="FB281" s="522"/>
      <c r="FC281" s="527"/>
      <c r="FD281" s="527"/>
      <c r="FE281" s="527"/>
      <c r="FF281" s="522"/>
      <c r="FG281" s="522"/>
      <c r="FH281" s="522"/>
      <c r="FI281" s="522"/>
      <c r="FJ281" s="296"/>
      <c r="FK281" s="522"/>
      <c r="FL281" s="993"/>
      <c r="FM281" s="994"/>
      <c r="FN281" s="993"/>
      <c r="FO281" s="993"/>
      <c r="FP281" s="1023"/>
      <c r="FQ281" s="572"/>
      <c r="FR281" s="572"/>
    </row>
    <row r="282" spans="9:174" s="292" customFormat="1" x14ac:dyDescent="0.3">
      <c r="I282" s="937"/>
      <c r="J282" s="295"/>
      <c r="K282" s="294"/>
      <c r="L282" s="294"/>
      <c r="M282" s="295"/>
      <c r="S282" s="976"/>
      <c r="T282" s="1011"/>
      <c r="U282" s="290"/>
      <c r="V282" s="290"/>
      <c r="W282" s="290"/>
      <c r="X282" s="294"/>
      <c r="AB282" s="946"/>
      <c r="AE282" s="541"/>
      <c r="AF282" s="296"/>
      <c r="AG282" s="542"/>
      <c r="AH282" s="296"/>
      <c r="AI282" s="610"/>
      <c r="AJ282" s="543"/>
      <c r="AP282" s="981"/>
      <c r="AU282" s="293"/>
      <c r="AX282" s="295"/>
      <c r="BC282" s="295"/>
      <c r="BD282" s="525"/>
      <c r="BE282" s="976"/>
      <c r="BF282" s="293"/>
      <c r="BG282" s="293"/>
      <c r="BH282" s="293"/>
      <c r="BI282" s="293"/>
      <c r="BJ282" s="293"/>
      <c r="BK282" s="293"/>
      <c r="BL282" s="294"/>
      <c r="BM282" s="293"/>
      <c r="BS282" s="294"/>
      <c r="BT282" s="294"/>
      <c r="BU282" s="294"/>
      <c r="BV282" s="295"/>
      <c r="BW282" s="295"/>
      <c r="BX282" s="295"/>
      <c r="BY282" s="293"/>
      <c r="BZ282" s="294"/>
      <c r="CD282" s="295"/>
      <c r="CE282" s="295"/>
      <c r="CF282" s="293"/>
      <c r="CG282" s="293"/>
      <c r="CH282" s="293"/>
      <c r="CI282" s="293"/>
      <c r="CJ282" s="293"/>
      <c r="CL282" s="295"/>
      <c r="CM282" s="294"/>
      <c r="CN282" s="294"/>
      <c r="CO282" s="294"/>
      <c r="CP282" s="294"/>
      <c r="CZ282" s="295"/>
      <c r="DF282" s="293"/>
      <c r="DG282" s="293"/>
      <c r="DH282" s="293"/>
      <c r="DJ282" s="295"/>
      <c r="EC282" s="454"/>
      <c r="ED282" s="454"/>
      <c r="EH282" s="439"/>
      <c r="EI282" s="439"/>
      <c r="EJ282" s="439"/>
      <c r="EK282" s="962"/>
      <c r="EL282" s="987"/>
      <c r="EM282" s="987"/>
      <c r="EN282" s="991"/>
      <c r="EO282" s="297"/>
      <c r="EP282" s="296"/>
      <c r="ER282" s="297"/>
      <c r="ES282" s="522"/>
      <c r="ET282" s="527"/>
      <c r="EU282" s="527"/>
      <c r="EV282" s="527"/>
      <c r="EW282" s="967"/>
      <c r="EX282" s="949"/>
      <c r="EY282" s="522"/>
      <c r="EZ282" s="522"/>
      <c r="FA282" s="522"/>
      <c r="FB282" s="522"/>
      <c r="FC282" s="527"/>
      <c r="FD282" s="527"/>
      <c r="FE282" s="527"/>
      <c r="FF282" s="522"/>
      <c r="FG282" s="522"/>
      <c r="FH282" s="522"/>
      <c r="FI282" s="522"/>
      <c r="FJ282" s="296"/>
      <c r="FK282" s="522"/>
      <c r="FL282" s="993"/>
      <c r="FM282" s="994"/>
      <c r="FN282" s="993"/>
      <c r="FO282" s="993"/>
      <c r="FP282" s="1023"/>
      <c r="FQ282" s="572"/>
      <c r="FR282" s="572"/>
    </row>
    <row r="283" spans="9:174" s="292" customFormat="1" x14ac:dyDescent="0.3">
      <c r="I283" s="937"/>
      <c r="J283" s="295"/>
      <c r="K283" s="294"/>
      <c r="L283" s="294"/>
      <c r="M283" s="295"/>
      <c r="S283" s="976"/>
      <c r="T283" s="1011"/>
      <c r="U283" s="290"/>
      <c r="V283" s="290"/>
      <c r="W283" s="290"/>
      <c r="X283" s="294"/>
      <c r="AB283" s="946"/>
      <c r="AE283" s="541"/>
      <c r="AF283" s="296"/>
      <c r="AG283" s="542"/>
      <c r="AH283" s="296"/>
      <c r="AI283" s="610"/>
      <c r="AJ283" s="543"/>
      <c r="AP283" s="981"/>
      <c r="AU283" s="293"/>
      <c r="AX283" s="295"/>
      <c r="BC283" s="295"/>
      <c r="BD283" s="525"/>
      <c r="BE283" s="976"/>
      <c r="BF283" s="293"/>
      <c r="BG283" s="293"/>
      <c r="BH283" s="293"/>
      <c r="BI283" s="293"/>
      <c r="BJ283" s="293"/>
      <c r="BK283" s="293"/>
      <c r="BL283" s="294"/>
      <c r="BM283" s="293"/>
      <c r="BS283" s="294"/>
      <c r="BT283" s="294"/>
      <c r="BU283" s="294"/>
      <c r="BV283" s="295"/>
      <c r="BW283" s="295"/>
      <c r="BX283" s="295"/>
      <c r="BY283" s="293"/>
      <c r="BZ283" s="294"/>
      <c r="CD283" s="295"/>
      <c r="CE283" s="295"/>
      <c r="CF283" s="293"/>
      <c r="CG283" s="293"/>
      <c r="CH283" s="293"/>
      <c r="CI283" s="293"/>
      <c r="CJ283" s="293"/>
      <c r="CL283" s="295"/>
      <c r="CM283" s="294"/>
      <c r="CN283" s="294"/>
      <c r="CO283" s="294"/>
      <c r="CP283" s="294"/>
      <c r="CZ283" s="295"/>
      <c r="DF283" s="293"/>
      <c r="DG283" s="293"/>
      <c r="DH283" s="293"/>
      <c r="DJ283" s="295"/>
      <c r="EC283" s="454"/>
      <c r="ED283" s="454"/>
      <c r="EH283" s="439"/>
      <c r="EI283" s="439"/>
      <c r="EJ283" s="439"/>
      <c r="EK283" s="962"/>
      <c r="EL283" s="987"/>
      <c r="EM283" s="987"/>
      <c r="EN283" s="991"/>
      <c r="EO283" s="297"/>
      <c r="EP283" s="296"/>
      <c r="ER283" s="297"/>
      <c r="ES283" s="522"/>
      <c r="ET283" s="527"/>
      <c r="EU283" s="527"/>
      <c r="EV283" s="527"/>
      <c r="EW283" s="967"/>
      <c r="EX283" s="949"/>
      <c r="EY283" s="522"/>
      <c r="EZ283" s="522"/>
      <c r="FA283" s="522"/>
      <c r="FB283" s="522"/>
      <c r="FC283" s="527"/>
      <c r="FD283" s="527"/>
      <c r="FE283" s="527"/>
      <c r="FF283" s="522"/>
      <c r="FG283" s="522"/>
      <c r="FH283" s="522"/>
      <c r="FI283" s="522"/>
      <c r="FJ283" s="296"/>
      <c r="FK283" s="522"/>
      <c r="FL283" s="993"/>
      <c r="FM283" s="994"/>
      <c r="FN283" s="993"/>
      <c r="FO283" s="993"/>
      <c r="FP283" s="1023"/>
      <c r="FQ283" s="572"/>
      <c r="FR283" s="572"/>
    </row>
    <row r="284" spans="9:174" s="292" customFormat="1" x14ac:dyDescent="0.3">
      <c r="I284" s="937"/>
      <c r="J284" s="295"/>
      <c r="K284" s="294"/>
      <c r="L284" s="294"/>
      <c r="M284" s="295"/>
      <c r="S284" s="976"/>
      <c r="T284" s="1011"/>
      <c r="U284" s="290"/>
      <c r="V284" s="290"/>
      <c r="W284" s="290"/>
      <c r="X284" s="294"/>
      <c r="AB284" s="946"/>
      <c r="AE284" s="541"/>
      <c r="AF284" s="296"/>
      <c r="AG284" s="542"/>
      <c r="AH284" s="296"/>
      <c r="AI284" s="610"/>
      <c r="AJ284" s="543"/>
      <c r="AP284" s="981"/>
      <c r="AU284" s="293"/>
      <c r="AX284" s="295"/>
      <c r="BC284" s="295"/>
      <c r="BD284" s="525"/>
      <c r="BE284" s="976"/>
      <c r="BF284" s="293"/>
      <c r="BG284" s="293"/>
      <c r="BH284" s="293"/>
      <c r="BI284" s="293"/>
      <c r="BJ284" s="293"/>
      <c r="BK284" s="293"/>
      <c r="BL284" s="294"/>
      <c r="BM284" s="293"/>
      <c r="BS284" s="294"/>
      <c r="BT284" s="294"/>
      <c r="BU284" s="294"/>
      <c r="BV284" s="295"/>
      <c r="BW284" s="295"/>
      <c r="BX284" s="295"/>
      <c r="BY284" s="293"/>
      <c r="BZ284" s="294"/>
      <c r="CD284" s="295"/>
      <c r="CE284" s="295"/>
      <c r="CF284" s="293"/>
      <c r="CG284" s="293"/>
      <c r="CH284" s="293"/>
      <c r="CI284" s="293"/>
      <c r="CJ284" s="293"/>
      <c r="CL284" s="295"/>
      <c r="CM284" s="294"/>
      <c r="CN284" s="294"/>
      <c r="CO284" s="294"/>
      <c r="CP284" s="294"/>
      <c r="CZ284" s="295"/>
      <c r="DF284" s="293"/>
      <c r="DG284" s="293"/>
      <c r="DH284" s="293"/>
      <c r="DJ284" s="295"/>
      <c r="EC284" s="454"/>
      <c r="ED284" s="454"/>
      <c r="EH284" s="439"/>
      <c r="EI284" s="439"/>
      <c r="EJ284" s="439"/>
      <c r="EK284" s="962"/>
      <c r="EL284" s="987"/>
      <c r="EM284" s="987"/>
      <c r="EN284" s="991"/>
      <c r="EO284" s="297"/>
      <c r="EP284" s="296"/>
      <c r="ER284" s="297"/>
      <c r="ES284" s="522"/>
      <c r="ET284" s="527"/>
      <c r="EU284" s="527"/>
      <c r="EV284" s="527"/>
      <c r="EW284" s="967"/>
      <c r="EX284" s="949"/>
      <c r="EY284" s="522"/>
      <c r="EZ284" s="522"/>
      <c r="FA284" s="522"/>
      <c r="FB284" s="522"/>
      <c r="FC284" s="527"/>
      <c r="FD284" s="527"/>
      <c r="FE284" s="527"/>
      <c r="FF284" s="522"/>
      <c r="FG284" s="522"/>
      <c r="FH284" s="522"/>
      <c r="FI284" s="522"/>
      <c r="FJ284" s="296"/>
      <c r="FK284" s="522"/>
      <c r="FL284" s="993"/>
      <c r="FM284" s="994"/>
      <c r="FN284" s="993"/>
      <c r="FO284" s="993"/>
      <c r="FP284" s="1023"/>
      <c r="FQ284" s="572"/>
      <c r="FR284" s="572"/>
    </row>
    <row r="285" spans="9:174" s="292" customFormat="1" x14ac:dyDescent="0.3">
      <c r="I285" s="937"/>
      <c r="J285" s="295"/>
      <c r="K285" s="294"/>
      <c r="L285" s="294"/>
      <c r="M285" s="295"/>
      <c r="S285" s="976"/>
      <c r="T285" s="1011"/>
      <c r="U285" s="290"/>
      <c r="V285" s="290"/>
      <c r="W285" s="290"/>
      <c r="X285" s="294"/>
      <c r="AB285" s="946"/>
      <c r="AE285" s="541"/>
      <c r="AF285" s="296"/>
      <c r="AG285" s="542"/>
      <c r="AH285" s="296"/>
      <c r="AI285" s="610"/>
      <c r="AJ285" s="543"/>
      <c r="AP285" s="981"/>
      <c r="AU285" s="293"/>
      <c r="AX285" s="295"/>
      <c r="BC285" s="295"/>
      <c r="BD285" s="525"/>
      <c r="BE285" s="976"/>
      <c r="BF285" s="293"/>
      <c r="BG285" s="293"/>
      <c r="BH285" s="293"/>
      <c r="BI285" s="293"/>
      <c r="BJ285" s="293"/>
      <c r="BK285" s="293"/>
      <c r="BL285" s="294"/>
      <c r="BM285" s="293"/>
      <c r="BS285" s="294"/>
      <c r="BT285" s="294"/>
      <c r="BU285" s="294"/>
      <c r="BV285" s="295"/>
      <c r="BW285" s="295"/>
      <c r="BX285" s="295"/>
      <c r="BY285" s="293"/>
      <c r="BZ285" s="294"/>
      <c r="CD285" s="295"/>
      <c r="CE285" s="295"/>
      <c r="CF285" s="293"/>
      <c r="CG285" s="293"/>
      <c r="CH285" s="293"/>
      <c r="CI285" s="293"/>
      <c r="CJ285" s="293"/>
      <c r="CL285" s="295"/>
      <c r="CM285" s="294"/>
      <c r="CN285" s="294"/>
      <c r="CO285" s="294"/>
      <c r="CP285" s="294"/>
      <c r="CZ285" s="295"/>
      <c r="DF285" s="293"/>
      <c r="DG285" s="293"/>
      <c r="DH285" s="293"/>
      <c r="DJ285" s="295"/>
      <c r="EC285" s="454"/>
      <c r="ED285" s="454"/>
      <c r="EH285" s="439"/>
      <c r="EI285" s="439"/>
      <c r="EJ285" s="439"/>
      <c r="EK285" s="962"/>
      <c r="EL285" s="987"/>
      <c r="EM285" s="987"/>
      <c r="EN285" s="991"/>
      <c r="EO285" s="297"/>
      <c r="EP285" s="296"/>
      <c r="ER285" s="297"/>
      <c r="ES285" s="522"/>
      <c r="ET285" s="527"/>
      <c r="EU285" s="527"/>
      <c r="EV285" s="527"/>
      <c r="EW285" s="967"/>
      <c r="EX285" s="949"/>
      <c r="EY285" s="522"/>
      <c r="EZ285" s="522"/>
      <c r="FA285" s="522"/>
      <c r="FB285" s="522"/>
      <c r="FC285" s="527"/>
      <c r="FD285" s="527"/>
      <c r="FE285" s="527"/>
      <c r="FF285" s="522"/>
      <c r="FG285" s="522"/>
      <c r="FH285" s="522"/>
      <c r="FI285" s="522"/>
      <c r="FJ285" s="296"/>
      <c r="FK285" s="522"/>
      <c r="FL285" s="993"/>
      <c r="FM285" s="994"/>
      <c r="FN285" s="993"/>
      <c r="FO285" s="993"/>
      <c r="FP285" s="1023"/>
      <c r="FQ285" s="572"/>
      <c r="FR285" s="572"/>
    </row>
    <row r="286" spans="9:174" s="292" customFormat="1" x14ac:dyDescent="0.3">
      <c r="I286" s="937"/>
      <c r="J286" s="295"/>
      <c r="K286" s="294"/>
      <c r="L286" s="294"/>
      <c r="M286" s="295"/>
      <c r="S286" s="976"/>
      <c r="T286" s="1011"/>
      <c r="U286" s="290"/>
      <c r="V286" s="290"/>
      <c r="W286" s="290"/>
      <c r="X286" s="294"/>
      <c r="AB286" s="946"/>
      <c r="AE286" s="541"/>
      <c r="AF286" s="296"/>
      <c r="AG286" s="542"/>
      <c r="AH286" s="296"/>
      <c r="AI286" s="610"/>
      <c r="AJ286" s="543"/>
      <c r="AP286" s="981"/>
      <c r="AU286" s="293"/>
      <c r="AX286" s="295"/>
      <c r="BC286" s="295"/>
      <c r="BD286" s="525"/>
      <c r="BE286" s="976"/>
      <c r="BF286" s="293"/>
      <c r="BG286" s="293"/>
      <c r="BH286" s="293"/>
      <c r="BI286" s="293"/>
      <c r="BJ286" s="293"/>
      <c r="BK286" s="293"/>
      <c r="BL286" s="294"/>
      <c r="BM286" s="293"/>
      <c r="BS286" s="294"/>
      <c r="BT286" s="294"/>
      <c r="BU286" s="294"/>
      <c r="BV286" s="295"/>
      <c r="BW286" s="295"/>
      <c r="BX286" s="295"/>
      <c r="BY286" s="293"/>
      <c r="BZ286" s="294"/>
      <c r="CD286" s="295"/>
      <c r="CE286" s="295"/>
      <c r="CF286" s="293"/>
      <c r="CG286" s="293"/>
      <c r="CH286" s="293"/>
      <c r="CI286" s="293"/>
      <c r="CJ286" s="293"/>
      <c r="CL286" s="295"/>
      <c r="CM286" s="294"/>
      <c r="CN286" s="294"/>
      <c r="CO286" s="294"/>
      <c r="CP286" s="294"/>
      <c r="CZ286" s="295"/>
      <c r="DF286" s="293"/>
      <c r="DG286" s="293"/>
      <c r="DH286" s="293"/>
      <c r="DJ286" s="295"/>
      <c r="EC286" s="454"/>
      <c r="ED286" s="454"/>
      <c r="EH286" s="439"/>
      <c r="EI286" s="439"/>
      <c r="EJ286" s="439"/>
      <c r="EK286" s="962"/>
      <c r="EL286" s="987"/>
      <c r="EM286" s="987"/>
      <c r="EN286" s="991"/>
      <c r="EO286" s="297"/>
      <c r="EP286" s="296"/>
      <c r="ER286" s="297"/>
      <c r="ES286" s="522"/>
      <c r="ET286" s="527"/>
      <c r="EU286" s="527"/>
      <c r="EV286" s="527"/>
      <c r="EW286" s="967"/>
      <c r="EX286" s="949"/>
      <c r="EY286" s="522"/>
      <c r="EZ286" s="522"/>
      <c r="FA286" s="522"/>
      <c r="FB286" s="522"/>
      <c r="FC286" s="527"/>
      <c r="FD286" s="527"/>
      <c r="FE286" s="527"/>
      <c r="FF286" s="522"/>
      <c r="FG286" s="522"/>
      <c r="FH286" s="522"/>
      <c r="FI286" s="522"/>
      <c r="FJ286" s="296"/>
      <c r="FK286" s="522"/>
      <c r="FL286" s="993"/>
      <c r="FM286" s="994"/>
      <c r="FN286" s="993"/>
      <c r="FO286" s="993"/>
      <c r="FP286" s="1023"/>
      <c r="FQ286" s="572"/>
      <c r="FR286" s="572"/>
    </row>
    <row r="287" spans="9:174" s="292" customFormat="1" x14ac:dyDescent="0.3">
      <c r="I287" s="937"/>
      <c r="J287" s="295"/>
      <c r="K287" s="294"/>
      <c r="L287" s="294"/>
      <c r="M287" s="295"/>
      <c r="S287" s="976"/>
      <c r="T287" s="1011"/>
      <c r="U287" s="290"/>
      <c r="V287" s="290"/>
      <c r="W287" s="290"/>
      <c r="X287" s="294"/>
      <c r="AB287" s="946"/>
      <c r="AE287" s="541"/>
      <c r="AF287" s="296"/>
      <c r="AG287" s="542"/>
      <c r="AH287" s="296"/>
      <c r="AI287" s="610"/>
      <c r="AJ287" s="543"/>
      <c r="AP287" s="981"/>
      <c r="AU287" s="293"/>
      <c r="AX287" s="295"/>
      <c r="BC287" s="295"/>
      <c r="BD287" s="525"/>
      <c r="BE287" s="976"/>
      <c r="BF287" s="293"/>
      <c r="BG287" s="293"/>
      <c r="BH287" s="293"/>
      <c r="BI287" s="293"/>
      <c r="BJ287" s="293"/>
      <c r="BK287" s="293"/>
      <c r="BL287" s="294"/>
      <c r="BM287" s="293"/>
      <c r="BS287" s="294"/>
      <c r="BT287" s="294"/>
      <c r="BU287" s="294"/>
      <c r="BV287" s="295"/>
      <c r="BW287" s="295"/>
      <c r="BX287" s="295"/>
      <c r="BY287" s="293"/>
      <c r="BZ287" s="294"/>
      <c r="CD287" s="295"/>
      <c r="CE287" s="295"/>
      <c r="CF287" s="293"/>
      <c r="CG287" s="293"/>
      <c r="CH287" s="293"/>
      <c r="CI287" s="293"/>
      <c r="CJ287" s="293"/>
      <c r="CL287" s="295"/>
      <c r="CM287" s="294"/>
      <c r="CN287" s="294"/>
      <c r="CO287" s="294"/>
      <c r="CP287" s="294"/>
      <c r="CZ287" s="295"/>
      <c r="DF287" s="293"/>
      <c r="DG287" s="293"/>
      <c r="DH287" s="293"/>
      <c r="DJ287" s="295"/>
      <c r="EC287" s="454"/>
      <c r="ED287" s="454"/>
      <c r="EH287" s="439"/>
      <c r="EI287" s="439"/>
      <c r="EJ287" s="439"/>
      <c r="EK287" s="962"/>
      <c r="EL287" s="987"/>
      <c r="EM287" s="987"/>
      <c r="EN287" s="991"/>
      <c r="EO287" s="297"/>
      <c r="EP287" s="296"/>
      <c r="ER287" s="297"/>
      <c r="ES287" s="522"/>
      <c r="ET287" s="527"/>
      <c r="EU287" s="527"/>
      <c r="EV287" s="527"/>
      <c r="EW287" s="967"/>
      <c r="EX287" s="949"/>
      <c r="EY287" s="522"/>
      <c r="EZ287" s="522"/>
      <c r="FA287" s="522"/>
      <c r="FB287" s="522"/>
      <c r="FC287" s="527"/>
      <c r="FD287" s="527"/>
      <c r="FE287" s="527"/>
      <c r="FF287" s="522"/>
      <c r="FG287" s="522"/>
      <c r="FH287" s="522"/>
      <c r="FI287" s="522"/>
      <c r="FJ287" s="296"/>
      <c r="FK287" s="522"/>
      <c r="FL287" s="993"/>
      <c r="FM287" s="994"/>
      <c r="FN287" s="993"/>
      <c r="FO287" s="993"/>
      <c r="FP287" s="1023"/>
      <c r="FQ287" s="572"/>
      <c r="FR287" s="572"/>
    </row>
    <row r="288" spans="9:174" s="292" customFormat="1" x14ac:dyDescent="0.3">
      <c r="I288" s="937"/>
      <c r="J288" s="295"/>
      <c r="K288" s="294"/>
      <c r="L288" s="294"/>
      <c r="M288" s="295"/>
      <c r="S288" s="976"/>
      <c r="T288" s="1011"/>
      <c r="U288" s="290"/>
      <c r="V288" s="290"/>
      <c r="W288" s="290"/>
      <c r="X288" s="294"/>
      <c r="AB288" s="946"/>
      <c r="AE288" s="541"/>
      <c r="AF288" s="296"/>
      <c r="AG288" s="542"/>
      <c r="AH288" s="296"/>
      <c r="AI288" s="610"/>
      <c r="AJ288" s="543"/>
      <c r="AP288" s="981"/>
      <c r="AU288" s="293"/>
      <c r="AX288" s="295"/>
      <c r="BC288" s="295"/>
      <c r="BD288" s="525"/>
      <c r="BE288" s="976"/>
      <c r="BF288" s="293"/>
      <c r="BG288" s="293"/>
      <c r="BH288" s="293"/>
      <c r="BI288" s="293"/>
      <c r="BJ288" s="293"/>
      <c r="BK288" s="293"/>
      <c r="BL288" s="294"/>
      <c r="BM288" s="293"/>
      <c r="BS288" s="294"/>
      <c r="BT288" s="294"/>
      <c r="BU288" s="294"/>
      <c r="BV288" s="295"/>
      <c r="BW288" s="295"/>
      <c r="BX288" s="295"/>
      <c r="BY288" s="293"/>
      <c r="BZ288" s="294"/>
      <c r="CD288" s="295"/>
      <c r="CE288" s="295"/>
      <c r="CF288" s="293"/>
      <c r="CG288" s="293"/>
      <c r="CH288" s="293"/>
      <c r="CI288" s="293"/>
      <c r="CJ288" s="293"/>
      <c r="CL288" s="295"/>
      <c r="CM288" s="294"/>
      <c r="CN288" s="294"/>
      <c r="CO288" s="294"/>
      <c r="CP288" s="294"/>
      <c r="CZ288" s="295"/>
      <c r="DF288" s="293"/>
      <c r="DG288" s="293"/>
      <c r="DH288" s="293"/>
      <c r="DJ288" s="295"/>
      <c r="EC288" s="454"/>
      <c r="ED288" s="454"/>
      <c r="EH288" s="439"/>
      <c r="EI288" s="439"/>
      <c r="EJ288" s="439"/>
      <c r="EK288" s="962"/>
      <c r="EL288" s="987"/>
      <c r="EM288" s="987"/>
      <c r="EN288" s="991"/>
      <c r="EO288" s="297"/>
      <c r="EP288" s="296"/>
      <c r="ER288" s="297"/>
      <c r="ES288" s="522"/>
      <c r="ET288" s="527"/>
      <c r="EU288" s="527"/>
      <c r="EV288" s="527"/>
      <c r="EW288" s="967"/>
      <c r="EX288" s="949"/>
      <c r="EY288" s="522"/>
      <c r="EZ288" s="522"/>
      <c r="FA288" s="522"/>
      <c r="FB288" s="522"/>
      <c r="FC288" s="527"/>
      <c r="FD288" s="527"/>
      <c r="FE288" s="527"/>
      <c r="FF288" s="522"/>
      <c r="FG288" s="522"/>
      <c r="FH288" s="522"/>
      <c r="FI288" s="522"/>
      <c r="FJ288" s="296"/>
      <c r="FK288" s="522"/>
      <c r="FL288" s="993"/>
      <c r="FM288" s="994"/>
      <c r="FN288" s="993"/>
      <c r="FO288" s="993"/>
      <c r="FP288" s="1023"/>
      <c r="FQ288" s="572"/>
      <c r="FR288" s="572"/>
    </row>
    <row r="289" spans="9:174" s="292" customFormat="1" x14ac:dyDescent="0.3">
      <c r="I289" s="937"/>
      <c r="J289" s="295"/>
      <c r="K289" s="294"/>
      <c r="L289" s="294"/>
      <c r="M289" s="295"/>
      <c r="S289" s="976"/>
      <c r="T289" s="1011"/>
      <c r="U289" s="290"/>
      <c r="V289" s="290"/>
      <c r="W289" s="290"/>
      <c r="X289" s="294"/>
      <c r="AB289" s="946"/>
      <c r="AE289" s="541"/>
      <c r="AF289" s="296"/>
      <c r="AG289" s="542"/>
      <c r="AH289" s="296"/>
      <c r="AI289" s="610"/>
      <c r="AJ289" s="543"/>
      <c r="AP289" s="981"/>
      <c r="AU289" s="293"/>
      <c r="AX289" s="295"/>
      <c r="BC289" s="295"/>
      <c r="BD289" s="525"/>
      <c r="BE289" s="976"/>
      <c r="BF289" s="293"/>
      <c r="BG289" s="293"/>
      <c r="BH289" s="293"/>
      <c r="BI289" s="293"/>
      <c r="BJ289" s="293"/>
      <c r="BK289" s="293"/>
      <c r="BL289" s="294"/>
      <c r="BM289" s="293"/>
      <c r="BS289" s="294"/>
      <c r="BT289" s="294"/>
      <c r="BU289" s="294"/>
      <c r="BV289" s="295"/>
      <c r="BW289" s="295"/>
      <c r="BX289" s="295"/>
      <c r="BY289" s="293"/>
      <c r="BZ289" s="294"/>
      <c r="CD289" s="295"/>
      <c r="CE289" s="295"/>
      <c r="CF289" s="293"/>
      <c r="CG289" s="293"/>
      <c r="CH289" s="293"/>
      <c r="CI289" s="293"/>
      <c r="CJ289" s="293"/>
      <c r="CL289" s="295"/>
      <c r="CM289" s="294"/>
      <c r="CN289" s="294"/>
      <c r="CO289" s="294"/>
      <c r="CP289" s="294"/>
      <c r="CZ289" s="295"/>
      <c r="DF289" s="293"/>
      <c r="DG289" s="293"/>
      <c r="DH289" s="293"/>
      <c r="DJ289" s="295"/>
      <c r="EC289" s="454"/>
      <c r="ED289" s="454"/>
      <c r="EH289" s="439"/>
      <c r="EI289" s="439"/>
      <c r="EJ289" s="439"/>
      <c r="EK289" s="962"/>
      <c r="EL289" s="987"/>
      <c r="EM289" s="987"/>
      <c r="EN289" s="991"/>
      <c r="EO289" s="297"/>
      <c r="EP289" s="296"/>
      <c r="ER289" s="297"/>
      <c r="ES289" s="522"/>
      <c r="ET289" s="527"/>
      <c r="EU289" s="527"/>
      <c r="EV289" s="527"/>
      <c r="EW289" s="967"/>
      <c r="EX289" s="949"/>
      <c r="EY289" s="522"/>
      <c r="EZ289" s="522"/>
      <c r="FA289" s="522"/>
      <c r="FB289" s="522"/>
      <c r="FC289" s="527"/>
      <c r="FD289" s="527"/>
      <c r="FE289" s="527"/>
      <c r="FF289" s="522"/>
      <c r="FG289" s="522"/>
      <c r="FH289" s="522"/>
      <c r="FI289" s="522"/>
      <c r="FJ289" s="296"/>
      <c r="FK289" s="522"/>
      <c r="FL289" s="993"/>
      <c r="FM289" s="994"/>
      <c r="FN289" s="993"/>
      <c r="FO289" s="993"/>
      <c r="FP289" s="1023"/>
      <c r="FQ289" s="572"/>
      <c r="FR289" s="572"/>
    </row>
    <row r="290" spans="9:174" s="292" customFormat="1" x14ac:dyDescent="0.3">
      <c r="I290" s="937"/>
      <c r="J290" s="295"/>
      <c r="K290" s="294"/>
      <c r="L290" s="294"/>
      <c r="M290" s="295"/>
      <c r="S290" s="976"/>
      <c r="T290" s="1011"/>
      <c r="U290" s="290"/>
      <c r="V290" s="290"/>
      <c r="W290" s="290"/>
      <c r="X290" s="294"/>
      <c r="AB290" s="946"/>
      <c r="AE290" s="541"/>
      <c r="AF290" s="296"/>
      <c r="AG290" s="542"/>
      <c r="AH290" s="296"/>
      <c r="AI290" s="610"/>
      <c r="AJ290" s="543"/>
      <c r="AP290" s="981"/>
      <c r="AU290" s="293"/>
      <c r="AX290" s="295"/>
      <c r="BC290" s="295"/>
      <c r="BD290" s="525"/>
      <c r="BE290" s="976"/>
      <c r="BF290" s="293"/>
      <c r="BG290" s="293"/>
      <c r="BH290" s="293"/>
      <c r="BI290" s="293"/>
      <c r="BJ290" s="293"/>
      <c r="BK290" s="293"/>
      <c r="BL290" s="294"/>
      <c r="BM290" s="293"/>
      <c r="BS290" s="294"/>
      <c r="BT290" s="294"/>
      <c r="BU290" s="294"/>
      <c r="BV290" s="295"/>
      <c r="BW290" s="295"/>
      <c r="BX290" s="295"/>
      <c r="BY290" s="293"/>
      <c r="BZ290" s="294"/>
      <c r="CD290" s="295"/>
      <c r="CE290" s="295"/>
      <c r="CF290" s="293"/>
      <c r="CG290" s="293"/>
      <c r="CH290" s="293"/>
      <c r="CI290" s="293"/>
      <c r="CJ290" s="293"/>
      <c r="CL290" s="295"/>
      <c r="CM290" s="294"/>
      <c r="CN290" s="294"/>
      <c r="CO290" s="294"/>
      <c r="CP290" s="294"/>
      <c r="CZ290" s="295"/>
      <c r="DF290" s="293"/>
      <c r="DG290" s="293"/>
      <c r="DH290" s="293"/>
      <c r="DJ290" s="295"/>
      <c r="EC290" s="454"/>
      <c r="ED290" s="454"/>
      <c r="EH290" s="439"/>
      <c r="EI290" s="439"/>
      <c r="EJ290" s="439"/>
      <c r="EK290" s="962"/>
      <c r="EL290" s="987"/>
      <c r="EM290" s="987"/>
      <c r="EN290" s="991"/>
      <c r="EO290" s="297"/>
      <c r="EP290" s="296"/>
      <c r="ER290" s="297"/>
      <c r="ES290" s="522"/>
      <c r="ET290" s="527"/>
      <c r="EU290" s="527"/>
      <c r="EV290" s="527"/>
      <c r="EW290" s="967"/>
      <c r="EX290" s="949"/>
      <c r="EY290" s="522"/>
      <c r="EZ290" s="522"/>
      <c r="FA290" s="522"/>
      <c r="FB290" s="522"/>
      <c r="FC290" s="527"/>
      <c r="FD290" s="527"/>
      <c r="FE290" s="527"/>
      <c r="FF290" s="522"/>
      <c r="FG290" s="522"/>
      <c r="FH290" s="522"/>
      <c r="FI290" s="522"/>
      <c r="FJ290" s="296"/>
      <c r="FK290" s="522"/>
      <c r="FL290" s="993"/>
      <c r="FM290" s="994"/>
      <c r="FN290" s="993"/>
      <c r="FO290" s="993"/>
      <c r="FP290" s="1023"/>
      <c r="FQ290" s="572"/>
      <c r="FR290" s="572"/>
    </row>
    <row r="291" spans="9:174" s="292" customFormat="1" x14ac:dyDescent="0.3">
      <c r="I291" s="937"/>
      <c r="J291" s="295"/>
      <c r="K291" s="294"/>
      <c r="L291" s="294"/>
      <c r="M291" s="295"/>
      <c r="S291" s="976"/>
      <c r="T291" s="1011"/>
      <c r="U291" s="290"/>
      <c r="V291" s="290"/>
      <c r="W291" s="290"/>
      <c r="X291" s="294"/>
      <c r="AB291" s="946"/>
      <c r="AE291" s="541"/>
      <c r="AF291" s="296"/>
      <c r="AG291" s="542"/>
      <c r="AH291" s="296"/>
      <c r="AI291" s="610"/>
      <c r="AJ291" s="543"/>
      <c r="AP291" s="981"/>
      <c r="AU291" s="293"/>
      <c r="AX291" s="295"/>
      <c r="BC291" s="295"/>
      <c r="BD291" s="525"/>
      <c r="BE291" s="976"/>
      <c r="BF291" s="293"/>
      <c r="BG291" s="293"/>
      <c r="BH291" s="293"/>
      <c r="BI291" s="293"/>
      <c r="BJ291" s="293"/>
      <c r="BK291" s="293"/>
      <c r="BL291" s="294"/>
      <c r="BM291" s="293"/>
      <c r="BS291" s="294"/>
      <c r="BT291" s="294"/>
      <c r="BU291" s="294"/>
      <c r="BV291" s="295"/>
      <c r="BW291" s="295"/>
      <c r="BX291" s="295"/>
      <c r="BY291" s="293"/>
      <c r="BZ291" s="294"/>
      <c r="CD291" s="295"/>
      <c r="CE291" s="295"/>
      <c r="CF291" s="293"/>
      <c r="CG291" s="293"/>
      <c r="CH291" s="293"/>
      <c r="CI291" s="293"/>
      <c r="CJ291" s="293"/>
      <c r="CL291" s="295"/>
      <c r="CM291" s="294"/>
      <c r="CN291" s="294"/>
      <c r="CO291" s="294"/>
      <c r="CP291" s="294"/>
      <c r="CZ291" s="295"/>
      <c r="DF291" s="293"/>
      <c r="DG291" s="293"/>
      <c r="DH291" s="293"/>
      <c r="DJ291" s="295"/>
      <c r="EC291" s="454"/>
      <c r="ED291" s="454"/>
      <c r="EH291" s="439"/>
      <c r="EI291" s="439"/>
      <c r="EJ291" s="439"/>
      <c r="EK291" s="962"/>
      <c r="EL291" s="987"/>
      <c r="EM291" s="987"/>
      <c r="EN291" s="991"/>
      <c r="EO291" s="297"/>
      <c r="EP291" s="296"/>
      <c r="ER291" s="297"/>
      <c r="ES291" s="522"/>
      <c r="ET291" s="527"/>
      <c r="EU291" s="527"/>
      <c r="EV291" s="527"/>
      <c r="EW291" s="967"/>
      <c r="EX291" s="949"/>
      <c r="EY291" s="522"/>
      <c r="EZ291" s="522"/>
      <c r="FA291" s="522"/>
      <c r="FB291" s="522"/>
      <c r="FC291" s="527"/>
      <c r="FD291" s="527"/>
      <c r="FE291" s="527"/>
      <c r="FF291" s="522"/>
      <c r="FG291" s="522"/>
      <c r="FH291" s="522"/>
      <c r="FI291" s="522"/>
      <c r="FJ291" s="296"/>
      <c r="FK291" s="522"/>
      <c r="FL291" s="993"/>
      <c r="FM291" s="994"/>
      <c r="FN291" s="993"/>
      <c r="FO291" s="993"/>
      <c r="FP291" s="1023"/>
      <c r="FQ291" s="572"/>
      <c r="FR291" s="572"/>
    </row>
    <row r="292" spans="9:174" s="292" customFormat="1" x14ac:dyDescent="0.3">
      <c r="I292" s="937"/>
      <c r="J292" s="295"/>
      <c r="K292" s="294"/>
      <c r="L292" s="294"/>
      <c r="M292" s="295"/>
      <c r="S292" s="976"/>
      <c r="T292" s="1011"/>
      <c r="U292" s="290"/>
      <c r="V292" s="290"/>
      <c r="W292" s="290"/>
      <c r="X292" s="294"/>
      <c r="AB292" s="946"/>
      <c r="AE292" s="541"/>
      <c r="AF292" s="296"/>
      <c r="AG292" s="542"/>
      <c r="AH292" s="296"/>
      <c r="AI292" s="610"/>
      <c r="AJ292" s="543"/>
      <c r="AP292" s="981"/>
      <c r="AU292" s="293"/>
      <c r="AX292" s="295"/>
      <c r="BC292" s="295"/>
      <c r="BD292" s="525"/>
      <c r="BE292" s="976"/>
      <c r="BF292" s="293"/>
      <c r="BG292" s="293"/>
      <c r="BH292" s="293"/>
      <c r="BI292" s="293"/>
      <c r="BJ292" s="293"/>
      <c r="BK292" s="293"/>
      <c r="BL292" s="294"/>
      <c r="BM292" s="293"/>
      <c r="BS292" s="294"/>
      <c r="BT292" s="294"/>
      <c r="BU292" s="294"/>
      <c r="BV292" s="295"/>
      <c r="BW292" s="295"/>
      <c r="BX292" s="295"/>
      <c r="BY292" s="293"/>
      <c r="BZ292" s="294"/>
      <c r="CD292" s="295"/>
      <c r="CE292" s="295"/>
      <c r="CF292" s="293"/>
      <c r="CG292" s="293"/>
      <c r="CH292" s="293"/>
      <c r="CI292" s="293"/>
      <c r="CJ292" s="293"/>
      <c r="CL292" s="295"/>
      <c r="CM292" s="294"/>
      <c r="CN292" s="294"/>
      <c r="CO292" s="294"/>
      <c r="CP292" s="294"/>
      <c r="CZ292" s="295"/>
      <c r="DF292" s="293"/>
      <c r="DG292" s="293"/>
      <c r="DH292" s="293"/>
      <c r="DJ292" s="295"/>
      <c r="EC292" s="454"/>
      <c r="ED292" s="454"/>
      <c r="EH292" s="439"/>
      <c r="EI292" s="439"/>
      <c r="EJ292" s="439"/>
      <c r="EK292" s="962"/>
      <c r="EL292" s="987"/>
      <c r="EM292" s="987"/>
      <c r="EN292" s="991"/>
      <c r="EO292" s="297"/>
      <c r="EP292" s="296"/>
      <c r="ER292" s="297"/>
      <c r="ES292" s="522"/>
      <c r="ET292" s="527"/>
      <c r="EU292" s="527"/>
      <c r="EV292" s="527"/>
      <c r="EW292" s="967"/>
      <c r="EX292" s="949"/>
      <c r="EY292" s="522"/>
      <c r="EZ292" s="522"/>
      <c r="FA292" s="522"/>
      <c r="FB292" s="522"/>
      <c r="FC292" s="527"/>
      <c r="FD292" s="527"/>
      <c r="FE292" s="527"/>
      <c r="FF292" s="522"/>
      <c r="FG292" s="522"/>
      <c r="FH292" s="522"/>
      <c r="FI292" s="522"/>
      <c r="FJ292" s="296"/>
      <c r="FK292" s="522"/>
      <c r="FL292" s="993"/>
      <c r="FM292" s="994"/>
      <c r="FN292" s="993"/>
      <c r="FO292" s="993"/>
      <c r="FP292" s="1023"/>
      <c r="FQ292" s="572"/>
      <c r="FR292" s="572"/>
    </row>
    <row r="293" spans="9:174" s="292" customFormat="1" x14ac:dyDescent="0.3">
      <c r="I293" s="937"/>
      <c r="J293" s="295"/>
      <c r="K293" s="294"/>
      <c r="L293" s="294"/>
      <c r="M293" s="295"/>
      <c r="S293" s="976"/>
      <c r="T293" s="1011"/>
      <c r="U293" s="290"/>
      <c r="V293" s="290"/>
      <c r="W293" s="290"/>
      <c r="X293" s="294"/>
      <c r="AB293" s="946"/>
      <c r="AE293" s="541"/>
      <c r="AF293" s="296"/>
      <c r="AG293" s="542"/>
      <c r="AH293" s="296"/>
      <c r="AI293" s="610"/>
      <c r="AJ293" s="543"/>
      <c r="AP293" s="981"/>
      <c r="AU293" s="293"/>
      <c r="AX293" s="295"/>
      <c r="BC293" s="295"/>
      <c r="BD293" s="525"/>
      <c r="BE293" s="976"/>
      <c r="BF293" s="293"/>
      <c r="BG293" s="293"/>
      <c r="BH293" s="293"/>
      <c r="BI293" s="293"/>
      <c r="BJ293" s="293"/>
      <c r="BK293" s="293"/>
      <c r="BL293" s="294"/>
      <c r="BM293" s="293"/>
      <c r="BS293" s="294"/>
      <c r="BT293" s="294"/>
      <c r="BU293" s="294"/>
      <c r="BV293" s="295"/>
      <c r="BW293" s="295"/>
      <c r="BX293" s="295"/>
      <c r="BY293" s="293"/>
      <c r="BZ293" s="294"/>
      <c r="CD293" s="295"/>
      <c r="CE293" s="295"/>
      <c r="CF293" s="293"/>
      <c r="CG293" s="293"/>
      <c r="CH293" s="293"/>
      <c r="CI293" s="293"/>
      <c r="CJ293" s="293"/>
      <c r="CL293" s="295"/>
      <c r="CM293" s="294"/>
      <c r="CN293" s="294"/>
      <c r="CO293" s="294"/>
      <c r="CP293" s="294"/>
      <c r="CZ293" s="295"/>
      <c r="DF293" s="293"/>
      <c r="DG293" s="293"/>
      <c r="DH293" s="293"/>
      <c r="DJ293" s="295"/>
      <c r="EC293" s="454"/>
      <c r="ED293" s="454"/>
      <c r="EH293" s="439"/>
      <c r="EI293" s="439"/>
      <c r="EJ293" s="439"/>
      <c r="EK293" s="962"/>
      <c r="EL293" s="987"/>
      <c r="EM293" s="987"/>
      <c r="EN293" s="991"/>
      <c r="EO293" s="297"/>
      <c r="EP293" s="296"/>
      <c r="ER293" s="297"/>
      <c r="ES293" s="522"/>
      <c r="ET293" s="527"/>
      <c r="EU293" s="527"/>
      <c r="EV293" s="527"/>
      <c r="EW293" s="967"/>
      <c r="EX293" s="949"/>
      <c r="EY293" s="522"/>
      <c r="EZ293" s="522"/>
      <c r="FA293" s="522"/>
      <c r="FB293" s="522"/>
      <c r="FC293" s="527"/>
      <c r="FD293" s="527"/>
      <c r="FE293" s="527"/>
      <c r="FF293" s="522"/>
      <c r="FG293" s="522"/>
      <c r="FH293" s="522"/>
      <c r="FI293" s="522"/>
      <c r="FJ293" s="296"/>
      <c r="FK293" s="522"/>
      <c r="FL293" s="993"/>
      <c r="FM293" s="994"/>
      <c r="FN293" s="993"/>
      <c r="FO293" s="993"/>
      <c r="FP293" s="1023"/>
      <c r="FQ293" s="572"/>
      <c r="FR293" s="572"/>
    </row>
    <row r="294" spans="9:174" s="292" customFormat="1" x14ac:dyDescent="0.3">
      <c r="I294" s="937"/>
      <c r="J294" s="295"/>
      <c r="K294" s="294"/>
      <c r="L294" s="294"/>
      <c r="M294" s="295"/>
      <c r="S294" s="976"/>
      <c r="T294" s="1011"/>
      <c r="U294" s="290"/>
      <c r="V294" s="290"/>
      <c r="W294" s="290"/>
      <c r="X294" s="294"/>
      <c r="AB294" s="946"/>
      <c r="AE294" s="541"/>
      <c r="AF294" s="296"/>
      <c r="AG294" s="542"/>
      <c r="AH294" s="296"/>
      <c r="AI294" s="610"/>
      <c r="AJ294" s="543"/>
      <c r="AP294" s="981"/>
      <c r="AU294" s="293"/>
      <c r="AX294" s="295"/>
      <c r="BC294" s="295"/>
      <c r="BD294" s="525"/>
      <c r="BE294" s="976"/>
      <c r="BF294" s="293"/>
      <c r="BG294" s="293"/>
      <c r="BH294" s="293"/>
      <c r="BI294" s="293"/>
      <c r="BJ294" s="293"/>
      <c r="BK294" s="293"/>
      <c r="BL294" s="294"/>
      <c r="BM294" s="293"/>
      <c r="BS294" s="294"/>
      <c r="BT294" s="294"/>
      <c r="BU294" s="294"/>
      <c r="BV294" s="295"/>
      <c r="BW294" s="295"/>
      <c r="BX294" s="295"/>
      <c r="BY294" s="293"/>
      <c r="BZ294" s="294"/>
      <c r="CD294" s="295"/>
      <c r="CE294" s="295"/>
      <c r="CF294" s="293"/>
      <c r="CG294" s="293"/>
      <c r="CH294" s="293"/>
      <c r="CI294" s="293"/>
      <c r="CJ294" s="293"/>
      <c r="CL294" s="295"/>
      <c r="CM294" s="294"/>
      <c r="CN294" s="294"/>
      <c r="CO294" s="294"/>
      <c r="CP294" s="294"/>
      <c r="CZ294" s="295"/>
      <c r="DF294" s="293"/>
      <c r="DG294" s="293"/>
      <c r="DH294" s="293"/>
      <c r="DJ294" s="295"/>
      <c r="EC294" s="454"/>
      <c r="ED294" s="454"/>
      <c r="EH294" s="439"/>
      <c r="EI294" s="439"/>
      <c r="EJ294" s="439"/>
      <c r="EK294" s="962"/>
      <c r="EL294" s="987"/>
      <c r="EM294" s="987"/>
      <c r="EN294" s="991"/>
      <c r="EO294" s="297"/>
      <c r="EP294" s="296"/>
      <c r="ER294" s="297"/>
      <c r="ES294" s="522"/>
      <c r="ET294" s="527"/>
      <c r="EU294" s="527"/>
      <c r="EV294" s="527"/>
      <c r="EW294" s="967"/>
      <c r="EX294" s="949"/>
      <c r="EY294" s="522"/>
      <c r="EZ294" s="522"/>
      <c r="FA294" s="522"/>
      <c r="FB294" s="522"/>
      <c r="FC294" s="527"/>
      <c r="FD294" s="527"/>
      <c r="FE294" s="527"/>
      <c r="FF294" s="522"/>
      <c r="FG294" s="522"/>
      <c r="FH294" s="522"/>
      <c r="FI294" s="522"/>
      <c r="FJ294" s="296"/>
      <c r="FK294" s="522"/>
      <c r="FL294" s="993"/>
      <c r="FM294" s="994"/>
      <c r="FN294" s="993"/>
      <c r="FO294" s="993"/>
      <c r="FP294" s="1023"/>
      <c r="FQ294" s="572"/>
      <c r="FR294" s="572"/>
    </row>
    <row r="295" spans="9:174" s="292" customFormat="1" x14ac:dyDescent="0.3">
      <c r="I295" s="937"/>
      <c r="J295" s="295"/>
      <c r="K295" s="294"/>
      <c r="L295" s="294"/>
      <c r="M295" s="295"/>
      <c r="S295" s="976"/>
      <c r="T295" s="1011"/>
      <c r="U295" s="290"/>
      <c r="V295" s="290"/>
      <c r="W295" s="290"/>
      <c r="X295" s="294"/>
      <c r="AB295" s="946"/>
      <c r="AE295" s="541"/>
      <c r="AF295" s="296"/>
      <c r="AG295" s="542"/>
      <c r="AH295" s="296"/>
      <c r="AI295" s="610"/>
      <c r="AJ295" s="543"/>
      <c r="AP295" s="981"/>
      <c r="AU295" s="293"/>
      <c r="AX295" s="295"/>
      <c r="BC295" s="295"/>
      <c r="BD295" s="525"/>
      <c r="BE295" s="976"/>
      <c r="BF295" s="293"/>
      <c r="BG295" s="293"/>
      <c r="BH295" s="293"/>
      <c r="BI295" s="293"/>
      <c r="BJ295" s="293"/>
      <c r="BK295" s="293"/>
      <c r="BL295" s="294"/>
      <c r="BM295" s="293"/>
      <c r="BS295" s="294"/>
      <c r="BT295" s="294"/>
      <c r="BU295" s="294"/>
      <c r="BV295" s="295"/>
      <c r="BW295" s="295"/>
      <c r="BX295" s="295"/>
      <c r="BY295" s="293"/>
      <c r="BZ295" s="294"/>
      <c r="CD295" s="295"/>
      <c r="CE295" s="295"/>
      <c r="CF295" s="293"/>
      <c r="CG295" s="293"/>
      <c r="CH295" s="293"/>
      <c r="CI295" s="293"/>
      <c r="CJ295" s="293"/>
      <c r="CL295" s="295"/>
      <c r="CM295" s="294"/>
      <c r="CN295" s="294"/>
      <c r="CO295" s="294"/>
      <c r="CP295" s="294"/>
      <c r="CZ295" s="295"/>
      <c r="DF295" s="293"/>
      <c r="DG295" s="293"/>
      <c r="DH295" s="293"/>
      <c r="DJ295" s="295"/>
      <c r="EC295" s="454"/>
      <c r="ED295" s="454"/>
      <c r="EH295" s="439"/>
      <c r="EI295" s="439"/>
      <c r="EJ295" s="439"/>
      <c r="EK295" s="962"/>
      <c r="EL295" s="987"/>
      <c r="EM295" s="987"/>
      <c r="EN295" s="991"/>
      <c r="EO295" s="297"/>
      <c r="EP295" s="296"/>
      <c r="ER295" s="297"/>
      <c r="ES295" s="522"/>
      <c r="ET295" s="527"/>
      <c r="EU295" s="527"/>
      <c r="EV295" s="527"/>
      <c r="EW295" s="967"/>
      <c r="EX295" s="949"/>
      <c r="EY295" s="522"/>
      <c r="EZ295" s="522"/>
      <c r="FA295" s="522"/>
      <c r="FB295" s="522"/>
      <c r="FC295" s="527"/>
      <c r="FD295" s="527"/>
      <c r="FE295" s="527"/>
      <c r="FF295" s="522"/>
      <c r="FG295" s="522"/>
      <c r="FH295" s="522"/>
      <c r="FI295" s="522"/>
      <c r="FJ295" s="296"/>
      <c r="FK295" s="522"/>
      <c r="FL295" s="993"/>
      <c r="FM295" s="994"/>
      <c r="FN295" s="993"/>
      <c r="FO295" s="993"/>
      <c r="FP295" s="1023"/>
      <c r="FQ295" s="572"/>
      <c r="FR295" s="572"/>
    </row>
    <row r="296" spans="9:174" s="292" customFormat="1" x14ac:dyDescent="0.3">
      <c r="I296" s="937"/>
      <c r="J296" s="295"/>
      <c r="K296" s="294"/>
      <c r="L296" s="294"/>
      <c r="M296" s="295"/>
      <c r="S296" s="976"/>
      <c r="T296" s="1011"/>
      <c r="U296" s="290"/>
      <c r="V296" s="290"/>
      <c r="W296" s="290"/>
      <c r="X296" s="294"/>
      <c r="AB296" s="946"/>
      <c r="AE296" s="541"/>
      <c r="AF296" s="296"/>
      <c r="AG296" s="542"/>
      <c r="AH296" s="296"/>
      <c r="AI296" s="610"/>
      <c r="AJ296" s="543"/>
      <c r="AP296" s="981"/>
      <c r="AU296" s="293"/>
      <c r="AX296" s="295"/>
      <c r="BC296" s="295"/>
      <c r="BD296" s="525"/>
      <c r="BE296" s="976"/>
      <c r="BF296" s="293"/>
      <c r="BG296" s="293"/>
      <c r="BH296" s="293"/>
      <c r="BI296" s="293"/>
      <c r="BJ296" s="293"/>
      <c r="BK296" s="293"/>
      <c r="BL296" s="294"/>
      <c r="BM296" s="293"/>
      <c r="BS296" s="294"/>
      <c r="BT296" s="294"/>
      <c r="BU296" s="294"/>
      <c r="BV296" s="295"/>
      <c r="BW296" s="295"/>
      <c r="BX296" s="295"/>
      <c r="BY296" s="293"/>
      <c r="BZ296" s="294"/>
      <c r="CD296" s="295"/>
      <c r="CE296" s="295"/>
      <c r="CF296" s="293"/>
      <c r="CG296" s="293"/>
      <c r="CH296" s="293"/>
      <c r="CI296" s="293"/>
      <c r="CJ296" s="293"/>
      <c r="CL296" s="295"/>
      <c r="CM296" s="294"/>
      <c r="CN296" s="294"/>
      <c r="CO296" s="294"/>
      <c r="CP296" s="294"/>
      <c r="CZ296" s="295"/>
      <c r="DF296" s="293"/>
      <c r="DG296" s="293"/>
      <c r="DH296" s="293"/>
      <c r="DJ296" s="295"/>
      <c r="EC296" s="454"/>
      <c r="ED296" s="454"/>
      <c r="EH296" s="439"/>
      <c r="EI296" s="439"/>
      <c r="EJ296" s="439"/>
      <c r="EK296" s="962"/>
      <c r="EL296" s="987"/>
      <c r="EM296" s="987"/>
      <c r="EN296" s="991"/>
      <c r="EO296" s="297"/>
      <c r="EP296" s="296"/>
      <c r="ER296" s="297"/>
      <c r="ES296" s="522"/>
      <c r="ET296" s="527"/>
      <c r="EU296" s="527"/>
      <c r="EV296" s="527"/>
      <c r="EW296" s="967"/>
      <c r="EX296" s="949"/>
      <c r="EY296" s="522"/>
      <c r="EZ296" s="522"/>
      <c r="FA296" s="522"/>
      <c r="FB296" s="522"/>
      <c r="FC296" s="527"/>
      <c r="FD296" s="527"/>
      <c r="FE296" s="527"/>
      <c r="FF296" s="522"/>
      <c r="FG296" s="522"/>
      <c r="FH296" s="522"/>
      <c r="FI296" s="522"/>
      <c r="FJ296" s="296"/>
      <c r="FK296" s="522"/>
      <c r="FL296" s="993"/>
      <c r="FM296" s="994"/>
      <c r="FN296" s="993"/>
      <c r="FO296" s="993"/>
      <c r="FP296" s="1023"/>
      <c r="FQ296" s="572"/>
      <c r="FR296" s="572"/>
    </row>
    <row r="297" spans="9:174" s="292" customFormat="1" x14ac:dyDescent="0.3">
      <c r="I297" s="937"/>
      <c r="J297" s="295"/>
      <c r="K297" s="294"/>
      <c r="L297" s="294"/>
      <c r="M297" s="295"/>
      <c r="S297" s="976"/>
      <c r="T297" s="1011"/>
      <c r="U297" s="290"/>
      <c r="V297" s="290"/>
      <c r="W297" s="290"/>
      <c r="X297" s="294"/>
      <c r="AB297" s="946"/>
      <c r="AE297" s="541"/>
      <c r="AF297" s="296"/>
      <c r="AG297" s="542"/>
      <c r="AH297" s="296"/>
      <c r="AI297" s="610"/>
      <c r="AJ297" s="543"/>
      <c r="AP297" s="981"/>
      <c r="AU297" s="293"/>
      <c r="AX297" s="295"/>
      <c r="BC297" s="295"/>
      <c r="BD297" s="525"/>
      <c r="BE297" s="976"/>
      <c r="BF297" s="293"/>
      <c r="BG297" s="293"/>
      <c r="BH297" s="293"/>
      <c r="BI297" s="293"/>
      <c r="BJ297" s="293"/>
      <c r="BK297" s="293"/>
      <c r="BL297" s="294"/>
      <c r="BM297" s="293"/>
      <c r="BS297" s="294"/>
      <c r="BT297" s="294"/>
      <c r="BU297" s="294"/>
      <c r="BV297" s="295"/>
      <c r="BW297" s="295"/>
      <c r="BX297" s="295"/>
      <c r="BY297" s="293"/>
      <c r="BZ297" s="294"/>
      <c r="CD297" s="295"/>
      <c r="CE297" s="295"/>
      <c r="CF297" s="293"/>
      <c r="CG297" s="293"/>
      <c r="CH297" s="293"/>
      <c r="CI297" s="293"/>
      <c r="CJ297" s="293"/>
      <c r="CL297" s="295"/>
      <c r="CM297" s="294"/>
      <c r="CN297" s="294"/>
      <c r="CO297" s="294"/>
      <c r="CP297" s="294"/>
      <c r="CZ297" s="295"/>
      <c r="DF297" s="293"/>
      <c r="DG297" s="293"/>
      <c r="DH297" s="293"/>
      <c r="DJ297" s="295"/>
      <c r="EC297" s="454"/>
      <c r="ED297" s="454"/>
      <c r="EH297" s="439"/>
      <c r="EI297" s="439"/>
      <c r="EJ297" s="439"/>
      <c r="EK297" s="962"/>
      <c r="EL297" s="987"/>
      <c r="EM297" s="987"/>
      <c r="EN297" s="991"/>
      <c r="EO297" s="297"/>
      <c r="EP297" s="296"/>
      <c r="ER297" s="297"/>
      <c r="ES297" s="522"/>
      <c r="ET297" s="527"/>
      <c r="EU297" s="527"/>
      <c r="EV297" s="527"/>
      <c r="EW297" s="967"/>
      <c r="EX297" s="949"/>
      <c r="EY297" s="522"/>
      <c r="EZ297" s="522"/>
      <c r="FA297" s="522"/>
      <c r="FB297" s="522"/>
      <c r="FC297" s="527"/>
      <c r="FD297" s="527"/>
      <c r="FE297" s="527"/>
      <c r="FF297" s="522"/>
      <c r="FG297" s="522"/>
      <c r="FH297" s="522"/>
      <c r="FI297" s="522"/>
      <c r="FJ297" s="296"/>
      <c r="FK297" s="522"/>
      <c r="FL297" s="993"/>
      <c r="FM297" s="994"/>
      <c r="FN297" s="993"/>
      <c r="FO297" s="993"/>
      <c r="FP297" s="1023"/>
      <c r="FQ297" s="572"/>
      <c r="FR297" s="572"/>
    </row>
    <row r="298" spans="9:174" s="292" customFormat="1" x14ac:dyDescent="0.3">
      <c r="I298" s="937"/>
      <c r="J298" s="295"/>
      <c r="K298" s="294"/>
      <c r="L298" s="294"/>
      <c r="M298" s="295"/>
      <c r="S298" s="976"/>
      <c r="T298" s="1011"/>
      <c r="U298" s="290"/>
      <c r="V298" s="290"/>
      <c r="W298" s="290"/>
      <c r="X298" s="294"/>
      <c r="AB298" s="946"/>
      <c r="AE298" s="541"/>
      <c r="AF298" s="296"/>
      <c r="AG298" s="542"/>
      <c r="AH298" s="296"/>
      <c r="AI298" s="610"/>
      <c r="AJ298" s="543"/>
      <c r="AP298" s="981"/>
      <c r="AU298" s="293"/>
      <c r="AX298" s="295"/>
      <c r="BC298" s="295"/>
      <c r="BD298" s="525"/>
      <c r="BE298" s="976"/>
      <c r="BF298" s="293"/>
      <c r="BG298" s="293"/>
      <c r="BH298" s="293"/>
      <c r="BI298" s="293"/>
      <c r="BJ298" s="293"/>
      <c r="BK298" s="293"/>
      <c r="BL298" s="294"/>
      <c r="BM298" s="293"/>
      <c r="BS298" s="294"/>
      <c r="BT298" s="294"/>
      <c r="BU298" s="294"/>
      <c r="BV298" s="295"/>
      <c r="BW298" s="295"/>
      <c r="BX298" s="295"/>
      <c r="BY298" s="293"/>
      <c r="BZ298" s="294"/>
      <c r="CD298" s="295"/>
      <c r="CE298" s="295"/>
      <c r="CF298" s="293"/>
      <c r="CG298" s="293"/>
      <c r="CH298" s="293"/>
      <c r="CI298" s="293"/>
      <c r="CJ298" s="293"/>
      <c r="CL298" s="295"/>
      <c r="CM298" s="294"/>
      <c r="CN298" s="294"/>
      <c r="CO298" s="294"/>
      <c r="CP298" s="294"/>
      <c r="CZ298" s="295"/>
      <c r="DF298" s="293"/>
      <c r="DG298" s="293"/>
      <c r="DH298" s="293"/>
      <c r="DJ298" s="295"/>
      <c r="EC298" s="454"/>
      <c r="ED298" s="454"/>
      <c r="EH298" s="439"/>
      <c r="EI298" s="439"/>
      <c r="EJ298" s="439"/>
      <c r="EK298" s="962"/>
      <c r="EL298" s="987"/>
      <c r="EM298" s="987"/>
      <c r="EN298" s="991"/>
      <c r="EO298" s="297"/>
      <c r="EP298" s="296"/>
      <c r="ER298" s="297"/>
      <c r="ES298" s="522"/>
      <c r="ET298" s="527"/>
      <c r="EU298" s="527"/>
      <c r="EV298" s="527"/>
      <c r="EW298" s="967"/>
      <c r="EX298" s="949"/>
      <c r="EY298" s="522"/>
      <c r="EZ298" s="522"/>
      <c r="FA298" s="522"/>
      <c r="FB298" s="522"/>
      <c r="FC298" s="527"/>
      <c r="FD298" s="527"/>
      <c r="FE298" s="527"/>
      <c r="FF298" s="522"/>
      <c r="FG298" s="522"/>
      <c r="FH298" s="522"/>
      <c r="FI298" s="522"/>
      <c r="FJ298" s="296"/>
      <c r="FK298" s="522"/>
      <c r="FL298" s="993"/>
      <c r="FM298" s="994"/>
      <c r="FN298" s="993"/>
      <c r="FO298" s="993"/>
      <c r="FP298" s="1023"/>
      <c r="FQ298" s="572"/>
      <c r="FR298" s="572"/>
    </row>
    <row r="299" spans="9:174" s="292" customFormat="1" x14ac:dyDescent="0.3">
      <c r="I299" s="937"/>
      <c r="J299" s="295"/>
      <c r="K299" s="294"/>
      <c r="L299" s="294"/>
      <c r="M299" s="295"/>
      <c r="S299" s="976"/>
      <c r="T299" s="1011"/>
      <c r="U299" s="290"/>
      <c r="V299" s="290"/>
      <c r="W299" s="290"/>
      <c r="X299" s="294"/>
      <c r="AB299" s="946"/>
      <c r="AE299" s="541"/>
      <c r="AF299" s="296"/>
      <c r="AG299" s="542"/>
      <c r="AH299" s="296"/>
      <c r="AI299" s="610"/>
      <c r="AJ299" s="543"/>
      <c r="AP299" s="981"/>
      <c r="AU299" s="293"/>
      <c r="AX299" s="295"/>
      <c r="BC299" s="295"/>
      <c r="BD299" s="525"/>
      <c r="BE299" s="976"/>
      <c r="BF299" s="293"/>
      <c r="BG299" s="293"/>
      <c r="BH299" s="293"/>
      <c r="BI299" s="293"/>
      <c r="BJ299" s="293"/>
      <c r="BK299" s="293"/>
      <c r="BL299" s="294"/>
      <c r="BM299" s="293"/>
      <c r="BS299" s="294"/>
      <c r="BT299" s="294"/>
      <c r="BU299" s="294"/>
      <c r="BV299" s="295"/>
      <c r="BW299" s="295"/>
      <c r="BX299" s="295"/>
      <c r="BY299" s="293"/>
      <c r="BZ299" s="294"/>
      <c r="CD299" s="295"/>
      <c r="CE299" s="295"/>
      <c r="CF299" s="293"/>
      <c r="CG299" s="293"/>
      <c r="CH299" s="293"/>
      <c r="CI299" s="293"/>
      <c r="CJ299" s="293"/>
      <c r="CL299" s="295"/>
      <c r="CM299" s="294"/>
      <c r="CN299" s="294"/>
      <c r="CO299" s="294"/>
      <c r="CP299" s="294"/>
      <c r="CZ299" s="295"/>
      <c r="DF299" s="293"/>
      <c r="DG299" s="293"/>
      <c r="DH299" s="293"/>
      <c r="DJ299" s="295"/>
      <c r="EC299" s="454"/>
      <c r="ED299" s="454"/>
      <c r="EH299" s="439"/>
      <c r="EI299" s="439"/>
      <c r="EJ299" s="439"/>
      <c r="EK299" s="962"/>
      <c r="EL299" s="987"/>
      <c r="EM299" s="987"/>
      <c r="EN299" s="991"/>
      <c r="EO299" s="297"/>
      <c r="EP299" s="296"/>
      <c r="ER299" s="297"/>
      <c r="ES299" s="522"/>
      <c r="ET299" s="527"/>
      <c r="EU299" s="527"/>
      <c r="EV299" s="527"/>
      <c r="EW299" s="967"/>
      <c r="EX299" s="949"/>
      <c r="EY299" s="522"/>
      <c r="EZ299" s="522"/>
      <c r="FA299" s="522"/>
      <c r="FB299" s="522"/>
      <c r="FC299" s="527"/>
      <c r="FD299" s="527"/>
      <c r="FE299" s="527"/>
      <c r="FF299" s="522"/>
      <c r="FG299" s="522"/>
      <c r="FH299" s="522"/>
      <c r="FI299" s="522"/>
      <c r="FJ299" s="296"/>
      <c r="FK299" s="522"/>
      <c r="FL299" s="993"/>
      <c r="FM299" s="994"/>
      <c r="FN299" s="993"/>
      <c r="FO299" s="993"/>
      <c r="FP299" s="1023"/>
      <c r="FQ299" s="572"/>
      <c r="FR299" s="572"/>
    </row>
    <row r="300" spans="9:174" s="292" customFormat="1" x14ac:dyDescent="0.3">
      <c r="I300" s="937"/>
      <c r="J300" s="295"/>
      <c r="K300" s="294"/>
      <c r="L300" s="294"/>
      <c r="M300" s="295"/>
      <c r="S300" s="976"/>
      <c r="T300" s="1011"/>
      <c r="U300" s="290"/>
      <c r="V300" s="290"/>
      <c r="W300" s="290"/>
      <c r="X300" s="294"/>
      <c r="AB300" s="946"/>
      <c r="AE300" s="541"/>
      <c r="AF300" s="296"/>
      <c r="AG300" s="542"/>
      <c r="AH300" s="296"/>
      <c r="AI300" s="610"/>
      <c r="AJ300" s="543"/>
      <c r="AP300" s="981"/>
      <c r="AU300" s="293"/>
      <c r="AX300" s="295"/>
      <c r="BC300" s="295"/>
      <c r="BD300" s="525"/>
      <c r="BE300" s="976"/>
      <c r="BF300" s="293"/>
      <c r="BG300" s="293"/>
      <c r="BH300" s="293"/>
      <c r="BI300" s="293"/>
      <c r="BJ300" s="293"/>
      <c r="BK300" s="293"/>
      <c r="BL300" s="294"/>
      <c r="BM300" s="293"/>
      <c r="BS300" s="294"/>
      <c r="BT300" s="294"/>
      <c r="BU300" s="294"/>
      <c r="BV300" s="295"/>
      <c r="BW300" s="295"/>
      <c r="BX300" s="295"/>
      <c r="BY300" s="293"/>
      <c r="BZ300" s="294"/>
      <c r="CD300" s="295"/>
      <c r="CE300" s="295"/>
      <c r="CF300" s="293"/>
      <c r="CG300" s="293"/>
      <c r="CH300" s="293"/>
      <c r="CI300" s="293"/>
      <c r="CJ300" s="293"/>
      <c r="CL300" s="295"/>
      <c r="CM300" s="294"/>
      <c r="CN300" s="294"/>
      <c r="CO300" s="294"/>
      <c r="CP300" s="294"/>
      <c r="CZ300" s="295"/>
      <c r="DF300" s="293"/>
      <c r="DG300" s="293"/>
      <c r="DH300" s="293"/>
      <c r="DJ300" s="295"/>
      <c r="EC300" s="454"/>
      <c r="ED300" s="454"/>
      <c r="EH300" s="439"/>
      <c r="EI300" s="439"/>
      <c r="EJ300" s="439"/>
      <c r="EK300" s="962"/>
      <c r="EL300" s="987"/>
      <c r="EM300" s="987"/>
      <c r="EN300" s="991"/>
      <c r="EO300" s="297"/>
      <c r="EP300" s="296"/>
      <c r="ER300" s="297"/>
      <c r="ES300" s="522"/>
      <c r="ET300" s="527"/>
      <c r="EU300" s="527"/>
      <c r="EV300" s="527"/>
      <c r="EW300" s="967"/>
      <c r="EX300" s="949"/>
      <c r="EY300" s="522"/>
      <c r="EZ300" s="522"/>
      <c r="FA300" s="522"/>
      <c r="FB300" s="522"/>
      <c r="FC300" s="527"/>
      <c r="FD300" s="527"/>
      <c r="FE300" s="527"/>
      <c r="FF300" s="522"/>
      <c r="FG300" s="522"/>
      <c r="FH300" s="522"/>
      <c r="FI300" s="522"/>
      <c r="FJ300" s="296"/>
      <c r="FK300" s="522"/>
      <c r="FL300" s="993"/>
      <c r="FM300" s="994"/>
      <c r="FN300" s="993"/>
      <c r="FO300" s="993"/>
      <c r="FP300" s="1023"/>
      <c r="FQ300" s="572"/>
      <c r="FR300" s="572"/>
    </row>
    <row r="301" spans="9:174" s="292" customFormat="1" x14ac:dyDescent="0.3">
      <c r="I301" s="937"/>
      <c r="J301" s="295"/>
      <c r="K301" s="294"/>
      <c r="L301" s="294"/>
      <c r="M301" s="295"/>
      <c r="S301" s="976"/>
      <c r="T301" s="1011"/>
      <c r="U301" s="290"/>
      <c r="V301" s="290"/>
      <c r="W301" s="290"/>
      <c r="X301" s="294"/>
      <c r="AB301" s="946"/>
      <c r="AE301" s="541"/>
      <c r="AF301" s="296"/>
      <c r="AG301" s="542"/>
      <c r="AH301" s="296"/>
      <c r="AI301" s="610"/>
      <c r="AJ301" s="543"/>
      <c r="AP301" s="981"/>
      <c r="AU301" s="293"/>
      <c r="AX301" s="295"/>
      <c r="BC301" s="295"/>
      <c r="BD301" s="525"/>
      <c r="BE301" s="976"/>
      <c r="BF301" s="293"/>
      <c r="BG301" s="293"/>
      <c r="BH301" s="293"/>
      <c r="BI301" s="293"/>
      <c r="BJ301" s="293"/>
      <c r="BK301" s="293"/>
      <c r="BL301" s="294"/>
      <c r="BM301" s="293"/>
      <c r="BS301" s="294"/>
      <c r="BT301" s="294"/>
      <c r="BU301" s="294"/>
      <c r="BV301" s="295"/>
      <c r="BW301" s="295"/>
      <c r="BX301" s="295"/>
      <c r="BY301" s="293"/>
      <c r="BZ301" s="294"/>
      <c r="CD301" s="295"/>
      <c r="CE301" s="295"/>
      <c r="CF301" s="293"/>
      <c r="CG301" s="293"/>
      <c r="CH301" s="293"/>
      <c r="CI301" s="293"/>
      <c r="CJ301" s="293"/>
      <c r="CL301" s="295"/>
      <c r="CM301" s="294"/>
      <c r="CN301" s="294"/>
      <c r="CO301" s="294"/>
      <c r="CP301" s="294"/>
      <c r="CZ301" s="295"/>
      <c r="DF301" s="293"/>
      <c r="DG301" s="293"/>
      <c r="DH301" s="293"/>
      <c r="DJ301" s="295"/>
      <c r="EC301" s="454"/>
      <c r="ED301" s="454"/>
      <c r="EH301" s="439"/>
      <c r="EI301" s="439"/>
      <c r="EJ301" s="439"/>
      <c r="EK301" s="962"/>
      <c r="EL301" s="987"/>
      <c r="EM301" s="987"/>
      <c r="EN301" s="991"/>
      <c r="EO301" s="297"/>
      <c r="EP301" s="296"/>
      <c r="ER301" s="297"/>
      <c r="ES301" s="522"/>
      <c r="ET301" s="527"/>
      <c r="EU301" s="527"/>
      <c r="EV301" s="527"/>
      <c r="EW301" s="967"/>
      <c r="EX301" s="949"/>
      <c r="EY301" s="522"/>
      <c r="EZ301" s="522"/>
      <c r="FA301" s="522"/>
      <c r="FB301" s="522"/>
      <c r="FC301" s="527"/>
      <c r="FD301" s="527"/>
      <c r="FE301" s="527"/>
      <c r="FF301" s="522"/>
      <c r="FG301" s="522"/>
      <c r="FH301" s="522"/>
      <c r="FI301" s="522"/>
      <c r="FJ301" s="296"/>
      <c r="FK301" s="522"/>
      <c r="FL301" s="993"/>
      <c r="FM301" s="994"/>
      <c r="FN301" s="993"/>
      <c r="FO301" s="993"/>
      <c r="FP301" s="1023"/>
      <c r="FQ301" s="572"/>
      <c r="FR301" s="572"/>
    </row>
    <row r="302" spans="9:174" s="292" customFormat="1" x14ac:dyDescent="0.3">
      <c r="I302" s="937"/>
      <c r="J302" s="295"/>
      <c r="K302" s="294"/>
      <c r="L302" s="294"/>
      <c r="M302" s="295"/>
      <c r="S302" s="976"/>
      <c r="T302" s="1011"/>
      <c r="U302" s="290"/>
      <c r="V302" s="290"/>
      <c r="W302" s="290"/>
      <c r="X302" s="294"/>
      <c r="AB302" s="946"/>
      <c r="AE302" s="541"/>
      <c r="AF302" s="296"/>
      <c r="AG302" s="542"/>
      <c r="AH302" s="296"/>
      <c r="AI302" s="610"/>
      <c r="AJ302" s="543"/>
      <c r="AP302" s="981"/>
      <c r="AU302" s="293"/>
      <c r="AX302" s="295"/>
      <c r="BC302" s="295"/>
      <c r="BD302" s="525"/>
      <c r="BE302" s="976"/>
      <c r="BF302" s="293"/>
      <c r="BG302" s="293"/>
      <c r="BH302" s="293"/>
      <c r="BI302" s="293"/>
      <c r="BJ302" s="293"/>
      <c r="BK302" s="293"/>
      <c r="BL302" s="294"/>
      <c r="BM302" s="293"/>
      <c r="BS302" s="294"/>
      <c r="BT302" s="294"/>
      <c r="BU302" s="294"/>
      <c r="BV302" s="295"/>
      <c r="BW302" s="295"/>
      <c r="BX302" s="295"/>
      <c r="BY302" s="293"/>
      <c r="BZ302" s="294"/>
      <c r="CD302" s="295"/>
      <c r="CE302" s="295"/>
      <c r="CF302" s="293"/>
      <c r="CG302" s="293"/>
      <c r="CH302" s="293"/>
      <c r="CI302" s="293"/>
      <c r="CJ302" s="293"/>
      <c r="CL302" s="295"/>
      <c r="CM302" s="294"/>
      <c r="CN302" s="294"/>
      <c r="CO302" s="294"/>
      <c r="CP302" s="294"/>
      <c r="CZ302" s="295"/>
      <c r="DF302" s="293"/>
      <c r="DG302" s="293"/>
      <c r="DH302" s="293"/>
      <c r="DJ302" s="295"/>
      <c r="EC302" s="454"/>
      <c r="ED302" s="454"/>
      <c r="EH302" s="439"/>
      <c r="EI302" s="439"/>
      <c r="EJ302" s="439"/>
      <c r="EK302" s="962"/>
      <c r="EL302" s="987"/>
      <c r="EM302" s="987"/>
      <c r="EN302" s="991"/>
      <c r="EO302" s="297"/>
      <c r="EP302" s="296"/>
      <c r="ER302" s="297"/>
      <c r="ES302" s="522"/>
      <c r="ET302" s="527"/>
      <c r="EU302" s="527"/>
      <c r="EV302" s="527"/>
      <c r="EW302" s="967"/>
      <c r="EX302" s="949"/>
      <c r="EY302" s="522"/>
      <c r="EZ302" s="522"/>
      <c r="FA302" s="522"/>
      <c r="FB302" s="522"/>
      <c r="FC302" s="527"/>
      <c r="FD302" s="527"/>
      <c r="FE302" s="527"/>
      <c r="FF302" s="522"/>
      <c r="FG302" s="522"/>
      <c r="FH302" s="522"/>
      <c r="FI302" s="522"/>
      <c r="FJ302" s="296"/>
      <c r="FK302" s="522"/>
      <c r="FL302" s="993"/>
      <c r="FM302" s="994"/>
      <c r="FN302" s="993"/>
      <c r="FO302" s="993"/>
      <c r="FP302" s="1023"/>
      <c r="FQ302" s="572"/>
      <c r="FR302" s="572"/>
    </row>
    <row r="303" spans="9:174" s="292" customFormat="1" x14ac:dyDescent="0.3">
      <c r="I303" s="937"/>
      <c r="J303" s="295"/>
      <c r="K303" s="294"/>
      <c r="L303" s="294"/>
      <c r="M303" s="295"/>
      <c r="S303" s="976"/>
      <c r="T303" s="1011"/>
      <c r="U303" s="290"/>
      <c r="V303" s="290"/>
      <c r="W303" s="290"/>
      <c r="X303" s="294"/>
      <c r="AB303" s="946"/>
      <c r="AE303" s="541"/>
      <c r="AF303" s="296"/>
      <c r="AG303" s="542"/>
      <c r="AH303" s="296"/>
      <c r="AI303" s="610"/>
      <c r="AJ303" s="543"/>
      <c r="AP303" s="981"/>
      <c r="AU303" s="293"/>
      <c r="AX303" s="295"/>
      <c r="BC303" s="295"/>
      <c r="BD303" s="525"/>
      <c r="BE303" s="976"/>
      <c r="BF303" s="293"/>
      <c r="BG303" s="293"/>
      <c r="BH303" s="293"/>
      <c r="BI303" s="293"/>
      <c r="BJ303" s="293"/>
      <c r="BK303" s="293"/>
      <c r="BL303" s="294"/>
      <c r="BM303" s="293"/>
      <c r="BS303" s="294"/>
      <c r="BT303" s="294"/>
      <c r="BU303" s="294"/>
      <c r="BV303" s="295"/>
      <c r="BW303" s="295"/>
      <c r="BX303" s="295"/>
      <c r="BY303" s="293"/>
      <c r="BZ303" s="294"/>
      <c r="CD303" s="295"/>
      <c r="CE303" s="295"/>
      <c r="CF303" s="293"/>
      <c r="CG303" s="293"/>
      <c r="CH303" s="293"/>
      <c r="CI303" s="293"/>
      <c r="CJ303" s="293"/>
      <c r="CL303" s="295"/>
      <c r="CM303" s="294"/>
      <c r="CN303" s="294"/>
      <c r="CO303" s="294"/>
      <c r="CP303" s="294"/>
      <c r="CZ303" s="295"/>
      <c r="DF303" s="293"/>
      <c r="DG303" s="293"/>
      <c r="DH303" s="293"/>
      <c r="DJ303" s="295"/>
      <c r="EC303" s="454"/>
      <c r="ED303" s="454"/>
      <c r="EH303" s="439"/>
      <c r="EI303" s="439"/>
      <c r="EJ303" s="439"/>
      <c r="EK303" s="962"/>
      <c r="EL303" s="987"/>
      <c r="EM303" s="987"/>
      <c r="EN303" s="991"/>
      <c r="EO303" s="297"/>
      <c r="EP303" s="296"/>
      <c r="ER303" s="297"/>
      <c r="ES303" s="522"/>
      <c r="ET303" s="527"/>
      <c r="EU303" s="527"/>
      <c r="EV303" s="527"/>
      <c r="EW303" s="967"/>
      <c r="EX303" s="949"/>
      <c r="EY303" s="522"/>
      <c r="EZ303" s="522"/>
      <c r="FA303" s="522"/>
      <c r="FB303" s="522"/>
      <c r="FC303" s="527"/>
      <c r="FD303" s="527"/>
      <c r="FE303" s="527"/>
      <c r="FF303" s="522"/>
      <c r="FG303" s="522"/>
      <c r="FH303" s="522"/>
      <c r="FI303" s="522"/>
      <c r="FJ303" s="296"/>
      <c r="FK303" s="522"/>
      <c r="FL303" s="993"/>
      <c r="FM303" s="994"/>
      <c r="FN303" s="993"/>
      <c r="FO303" s="993"/>
      <c r="FP303" s="1023"/>
      <c r="FQ303" s="572"/>
      <c r="FR303" s="572"/>
    </row>
    <row r="304" spans="9:174" s="292" customFormat="1" x14ac:dyDescent="0.3">
      <c r="I304" s="937"/>
      <c r="J304" s="295"/>
      <c r="K304" s="294"/>
      <c r="L304" s="294"/>
      <c r="M304" s="295"/>
      <c r="S304" s="976"/>
      <c r="T304" s="1011"/>
      <c r="U304" s="290"/>
      <c r="V304" s="290"/>
      <c r="W304" s="290"/>
      <c r="X304" s="294"/>
      <c r="AB304" s="946"/>
      <c r="AE304" s="541"/>
      <c r="AF304" s="296"/>
      <c r="AG304" s="542"/>
      <c r="AH304" s="296"/>
      <c r="AI304" s="610"/>
      <c r="AJ304" s="543"/>
      <c r="AP304" s="981"/>
      <c r="AU304" s="293"/>
      <c r="AX304" s="295"/>
      <c r="BC304" s="295"/>
      <c r="BD304" s="525"/>
      <c r="BE304" s="976"/>
      <c r="BF304" s="293"/>
      <c r="BG304" s="293"/>
      <c r="BH304" s="293"/>
      <c r="BI304" s="293"/>
      <c r="BJ304" s="293"/>
      <c r="BK304" s="293"/>
      <c r="BL304" s="294"/>
      <c r="BM304" s="293"/>
      <c r="BS304" s="294"/>
      <c r="BT304" s="294"/>
      <c r="BU304" s="294"/>
      <c r="BV304" s="295"/>
      <c r="BW304" s="295"/>
      <c r="BX304" s="295"/>
      <c r="BY304" s="293"/>
      <c r="BZ304" s="294"/>
      <c r="CD304" s="295"/>
      <c r="CE304" s="295"/>
      <c r="CF304" s="293"/>
      <c r="CG304" s="293"/>
      <c r="CH304" s="293"/>
      <c r="CI304" s="293"/>
      <c r="CJ304" s="293"/>
      <c r="CL304" s="295"/>
      <c r="CM304" s="294"/>
      <c r="CN304" s="294"/>
      <c r="CO304" s="294"/>
      <c r="CP304" s="294"/>
      <c r="CZ304" s="295"/>
      <c r="DF304" s="293"/>
      <c r="DG304" s="293"/>
      <c r="DH304" s="293"/>
      <c r="DJ304" s="295"/>
      <c r="EC304" s="454"/>
      <c r="ED304" s="454"/>
      <c r="EH304" s="439"/>
      <c r="EI304" s="439"/>
      <c r="EJ304" s="439"/>
      <c r="EK304" s="962"/>
      <c r="EL304" s="987"/>
      <c r="EM304" s="987"/>
      <c r="EN304" s="991"/>
      <c r="EO304" s="297"/>
      <c r="EP304" s="296"/>
      <c r="ER304" s="297"/>
      <c r="ES304" s="522"/>
      <c r="ET304" s="527"/>
      <c r="EU304" s="527"/>
      <c r="EV304" s="527"/>
      <c r="EW304" s="967"/>
      <c r="EX304" s="949"/>
      <c r="EY304" s="522"/>
      <c r="EZ304" s="522"/>
      <c r="FA304" s="522"/>
      <c r="FB304" s="522"/>
      <c r="FC304" s="527"/>
      <c r="FD304" s="527"/>
      <c r="FE304" s="527"/>
      <c r="FF304" s="522"/>
      <c r="FG304" s="522"/>
      <c r="FH304" s="522"/>
      <c r="FI304" s="522"/>
      <c r="FJ304" s="296"/>
      <c r="FK304" s="522"/>
      <c r="FL304" s="993"/>
      <c r="FM304" s="994"/>
      <c r="FN304" s="993"/>
      <c r="FO304" s="993"/>
      <c r="FP304" s="1023"/>
      <c r="FQ304" s="572"/>
      <c r="FR304" s="572"/>
    </row>
    <row r="305" spans="9:174" s="292" customFormat="1" x14ac:dyDescent="0.3">
      <c r="I305" s="937"/>
      <c r="J305" s="295"/>
      <c r="K305" s="294"/>
      <c r="L305" s="294"/>
      <c r="M305" s="295"/>
      <c r="S305" s="976"/>
      <c r="T305" s="1011"/>
      <c r="U305" s="290"/>
      <c r="V305" s="290"/>
      <c r="W305" s="290"/>
      <c r="X305" s="294"/>
      <c r="AB305" s="946"/>
      <c r="AE305" s="541"/>
      <c r="AF305" s="296"/>
      <c r="AG305" s="542"/>
      <c r="AH305" s="296"/>
      <c r="AI305" s="610"/>
      <c r="AJ305" s="543"/>
      <c r="AP305" s="981"/>
      <c r="AU305" s="293"/>
      <c r="AX305" s="295"/>
      <c r="BC305" s="295"/>
      <c r="BD305" s="525"/>
      <c r="BE305" s="976"/>
      <c r="BF305" s="293"/>
      <c r="BG305" s="293"/>
      <c r="BH305" s="293"/>
      <c r="BI305" s="293"/>
      <c r="BJ305" s="293"/>
      <c r="BK305" s="293"/>
      <c r="BL305" s="294"/>
      <c r="BM305" s="293"/>
      <c r="BS305" s="294"/>
      <c r="BT305" s="294"/>
      <c r="BU305" s="294"/>
      <c r="BV305" s="295"/>
      <c r="BW305" s="295"/>
      <c r="BX305" s="295"/>
      <c r="BY305" s="293"/>
      <c r="BZ305" s="294"/>
      <c r="CD305" s="295"/>
      <c r="CE305" s="295"/>
      <c r="CF305" s="293"/>
      <c r="CG305" s="293"/>
      <c r="CH305" s="293"/>
      <c r="CI305" s="293"/>
      <c r="CJ305" s="293"/>
      <c r="CL305" s="295"/>
      <c r="CM305" s="294"/>
      <c r="CN305" s="294"/>
      <c r="CO305" s="294"/>
      <c r="CP305" s="294"/>
      <c r="CZ305" s="295"/>
      <c r="DF305" s="293"/>
      <c r="DG305" s="293"/>
      <c r="DH305" s="293"/>
      <c r="DJ305" s="295"/>
      <c r="EC305" s="454"/>
      <c r="ED305" s="454"/>
      <c r="EH305" s="439"/>
      <c r="EI305" s="439"/>
      <c r="EJ305" s="439"/>
      <c r="EK305" s="962"/>
      <c r="EL305" s="987"/>
      <c r="EM305" s="987"/>
      <c r="EN305" s="991"/>
      <c r="EO305" s="297"/>
      <c r="EP305" s="296"/>
      <c r="ER305" s="297"/>
      <c r="ES305" s="522"/>
      <c r="ET305" s="527"/>
      <c r="EU305" s="527"/>
      <c r="EV305" s="527"/>
      <c r="EW305" s="967"/>
      <c r="EX305" s="949"/>
      <c r="EY305" s="522"/>
      <c r="EZ305" s="522"/>
      <c r="FA305" s="522"/>
      <c r="FB305" s="522"/>
      <c r="FC305" s="527"/>
      <c r="FD305" s="527"/>
      <c r="FE305" s="527"/>
      <c r="FF305" s="522"/>
      <c r="FG305" s="522"/>
      <c r="FH305" s="522"/>
      <c r="FI305" s="522"/>
      <c r="FJ305" s="296"/>
      <c r="FK305" s="522"/>
      <c r="FL305" s="993"/>
      <c r="FM305" s="994"/>
      <c r="FN305" s="993"/>
      <c r="FO305" s="993"/>
      <c r="FP305" s="1023"/>
      <c r="FQ305" s="572"/>
      <c r="FR305" s="572"/>
    </row>
    <row r="306" spans="9:174" s="292" customFormat="1" x14ac:dyDescent="0.3">
      <c r="I306" s="937"/>
      <c r="J306" s="295"/>
      <c r="K306" s="294"/>
      <c r="L306" s="294"/>
      <c r="M306" s="295"/>
      <c r="S306" s="976"/>
      <c r="T306" s="1011"/>
      <c r="U306" s="290"/>
      <c r="V306" s="290"/>
      <c r="W306" s="290"/>
      <c r="X306" s="294"/>
      <c r="AB306" s="946"/>
      <c r="AE306" s="541"/>
      <c r="AF306" s="296"/>
      <c r="AG306" s="542"/>
      <c r="AH306" s="296"/>
      <c r="AI306" s="610"/>
      <c r="AJ306" s="543"/>
      <c r="AP306" s="981"/>
      <c r="AU306" s="293"/>
      <c r="AX306" s="295"/>
      <c r="BC306" s="295"/>
      <c r="BD306" s="525"/>
      <c r="BE306" s="976"/>
      <c r="BF306" s="293"/>
      <c r="BG306" s="293"/>
      <c r="BH306" s="293"/>
      <c r="BI306" s="293"/>
      <c r="BJ306" s="293"/>
      <c r="BK306" s="293"/>
      <c r="BL306" s="294"/>
      <c r="BM306" s="293"/>
      <c r="BS306" s="294"/>
      <c r="BT306" s="294"/>
      <c r="BU306" s="294"/>
      <c r="BV306" s="295"/>
      <c r="BW306" s="295"/>
      <c r="BX306" s="295"/>
      <c r="BY306" s="293"/>
      <c r="BZ306" s="294"/>
      <c r="CD306" s="295"/>
      <c r="CE306" s="295"/>
      <c r="CF306" s="293"/>
      <c r="CG306" s="293"/>
      <c r="CH306" s="293"/>
      <c r="CI306" s="293"/>
      <c r="CJ306" s="293"/>
      <c r="CL306" s="295"/>
      <c r="CM306" s="294"/>
      <c r="CN306" s="294"/>
      <c r="CO306" s="294"/>
      <c r="CP306" s="294"/>
      <c r="CZ306" s="295"/>
      <c r="DF306" s="293"/>
      <c r="DG306" s="293"/>
      <c r="DH306" s="293"/>
      <c r="DJ306" s="295"/>
      <c r="EC306" s="454"/>
      <c r="ED306" s="454"/>
      <c r="EH306" s="439"/>
      <c r="EI306" s="439"/>
      <c r="EJ306" s="439"/>
      <c r="EK306" s="962"/>
      <c r="EL306" s="987"/>
      <c r="EM306" s="987"/>
      <c r="EN306" s="991"/>
      <c r="EO306" s="297"/>
      <c r="EP306" s="296"/>
      <c r="ER306" s="297"/>
      <c r="ES306" s="522"/>
      <c r="ET306" s="527"/>
      <c r="EU306" s="527"/>
      <c r="EV306" s="527"/>
      <c r="EW306" s="967"/>
      <c r="EX306" s="949"/>
      <c r="EY306" s="522"/>
      <c r="EZ306" s="522"/>
      <c r="FA306" s="522"/>
      <c r="FB306" s="522"/>
      <c r="FC306" s="527"/>
      <c r="FD306" s="527"/>
      <c r="FE306" s="527"/>
      <c r="FF306" s="522"/>
      <c r="FG306" s="522"/>
      <c r="FH306" s="522"/>
      <c r="FI306" s="522"/>
      <c r="FJ306" s="296"/>
      <c r="FK306" s="522"/>
      <c r="FL306" s="993"/>
      <c r="FM306" s="994"/>
      <c r="FN306" s="993"/>
      <c r="FO306" s="993"/>
      <c r="FP306" s="1023"/>
      <c r="FQ306" s="572"/>
      <c r="FR306" s="572"/>
    </row>
    <row r="307" spans="9:174" s="292" customFormat="1" x14ac:dyDescent="0.3">
      <c r="I307" s="937"/>
      <c r="J307" s="295"/>
      <c r="K307" s="294"/>
      <c r="L307" s="294"/>
      <c r="M307" s="295"/>
      <c r="S307" s="976"/>
      <c r="T307" s="1011"/>
      <c r="U307" s="290"/>
      <c r="V307" s="290"/>
      <c r="W307" s="290"/>
      <c r="X307" s="294"/>
      <c r="AB307" s="946"/>
      <c r="AE307" s="541"/>
      <c r="AF307" s="296"/>
      <c r="AG307" s="542"/>
      <c r="AH307" s="296"/>
      <c r="AI307" s="610"/>
      <c r="AJ307" s="543"/>
      <c r="AP307" s="981"/>
      <c r="AU307" s="293"/>
      <c r="AX307" s="295"/>
      <c r="BC307" s="295"/>
      <c r="BD307" s="525"/>
      <c r="BE307" s="976"/>
      <c r="BF307" s="293"/>
      <c r="BG307" s="293"/>
      <c r="BH307" s="293"/>
      <c r="BI307" s="293"/>
      <c r="BJ307" s="293"/>
      <c r="BK307" s="293"/>
      <c r="BL307" s="294"/>
      <c r="BM307" s="293"/>
      <c r="BS307" s="294"/>
      <c r="BT307" s="294"/>
      <c r="BU307" s="294"/>
      <c r="BV307" s="295"/>
      <c r="BW307" s="295"/>
      <c r="BX307" s="295"/>
      <c r="BY307" s="293"/>
      <c r="BZ307" s="294"/>
      <c r="CD307" s="295"/>
      <c r="CE307" s="295"/>
      <c r="CF307" s="293"/>
      <c r="CG307" s="293"/>
      <c r="CH307" s="293"/>
      <c r="CI307" s="293"/>
      <c r="CJ307" s="293"/>
      <c r="CL307" s="295"/>
      <c r="CM307" s="294"/>
      <c r="CN307" s="294"/>
      <c r="CO307" s="294"/>
      <c r="CP307" s="294"/>
      <c r="CZ307" s="295"/>
      <c r="DF307" s="293"/>
      <c r="DG307" s="293"/>
      <c r="DH307" s="293"/>
      <c r="DJ307" s="295"/>
      <c r="EC307" s="454"/>
      <c r="ED307" s="454"/>
      <c r="EH307" s="439"/>
      <c r="EI307" s="439"/>
      <c r="EJ307" s="439"/>
      <c r="EK307" s="962"/>
      <c r="EL307" s="987"/>
      <c r="EM307" s="987"/>
      <c r="EN307" s="991"/>
      <c r="EO307" s="297"/>
      <c r="EP307" s="296"/>
      <c r="ER307" s="297"/>
      <c r="ES307" s="522"/>
      <c r="ET307" s="527"/>
      <c r="EU307" s="527"/>
      <c r="EV307" s="527"/>
      <c r="EW307" s="967"/>
      <c r="EX307" s="949"/>
      <c r="EY307" s="522"/>
      <c r="EZ307" s="522"/>
      <c r="FA307" s="522"/>
      <c r="FB307" s="522"/>
      <c r="FC307" s="527"/>
      <c r="FD307" s="527"/>
      <c r="FE307" s="527"/>
      <c r="FF307" s="522"/>
      <c r="FG307" s="522"/>
      <c r="FH307" s="522"/>
      <c r="FI307" s="522"/>
      <c r="FJ307" s="296"/>
      <c r="FK307" s="522"/>
      <c r="FL307" s="993"/>
      <c r="FM307" s="994"/>
      <c r="FN307" s="993"/>
      <c r="FO307" s="993"/>
      <c r="FP307" s="1023"/>
      <c r="FQ307" s="572"/>
      <c r="FR307" s="572"/>
    </row>
    <row r="308" spans="9:174" s="292" customFormat="1" x14ac:dyDescent="0.3">
      <c r="I308" s="937"/>
      <c r="J308" s="295"/>
      <c r="K308" s="294"/>
      <c r="L308" s="294"/>
      <c r="M308" s="295"/>
      <c r="S308" s="976"/>
      <c r="T308" s="1011"/>
      <c r="U308" s="290"/>
      <c r="V308" s="290"/>
      <c r="W308" s="290"/>
      <c r="X308" s="294"/>
      <c r="AB308" s="946"/>
      <c r="AE308" s="541"/>
      <c r="AF308" s="296"/>
      <c r="AG308" s="542"/>
      <c r="AH308" s="296"/>
      <c r="AI308" s="610"/>
      <c r="AJ308" s="543"/>
      <c r="AP308" s="981"/>
      <c r="AU308" s="293"/>
      <c r="AX308" s="295"/>
      <c r="BC308" s="295"/>
      <c r="BD308" s="525"/>
      <c r="BE308" s="976"/>
      <c r="BF308" s="293"/>
      <c r="BG308" s="293"/>
      <c r="BH308" s="293"/>
      <c r="BI308" s="293"/>
      <c r="BJ308" s="293"/>
      <c r="BK308" s="293"/>
      <c r="BL308" s="294"/>
      <c r="BM308" s="293"/>
      <c r="BS308" s="294"/>
      <c r="BT308" s="294"/>
      <c r="BU308" s="294"/>
      <c r="BV308" s="295"/>
      <c r="BW308" s="295"/>
      <c r="BX308" s="295"/>
      <c r="BY308" s="293"/>
      <c r="BZ308" s="294"/>
      <c r="CD308" s="295"/>
      <c r="CE308" s="295"/>
      <c r="CF308" s="293"/>
      <c r="CG308" s="293"/>
      <c r="CH308" s="293"/>
      <c r="CI308" s="293"/>
      <c r="CJ308" s="293"/>
      <c r="CL308" s="295"/>
      <c r="CM308" s="294"/>
      <c r="CN308" s="294"/>
      <c r="CO308" s="294"/>
      <c r="CP308" s="294"/>
      <c r="CZ308" s="295"/>
      <c r="DF308" s="293"/>
      <c r="DG308" s="293"/>
      <c r="DH308" s="293"/>
      <c r="DJ308" s="295"/>
      <c r="EC308" s="454"/>
      <c r="ED308" s="454"/>
      <c r="EH308" s="439"/>
      <c r="EI308" s="439"/>
      <c r="EJ308" s="439"/>
      <c r="EK308" s="962"/>
      <c r="EL308" s="987"/>
      <c r="EM308" s="987"/>
      <c r="EN308" s="991"/>
      <c r="EO308" s="297"/>
      <c r="EP308" s="296"/>
      <c r="ER308" s="297"/>
      <c r="ES308" s="522"/>
      <c r="ET308" s="527"/>
      <c r="EU308" s="527"/>
      <c r="EV308" s="527"/>
      <c r="EW308" s="967"/>
      <c r="EX308" s="949"/>
      <c r="EY308" s="522"/>
      <c r="EZ308" s="522"/>
      <c r="FA308" s="522"/>
      <c r="FB308" s="522"/>
      <c r="FC308" s="527"/>
      <c r="FD308" s="527"/>
      <c r="FE308" s="527"/>
      <c r="FF308" s="522"/>
      <c r="FG308" s="522"/>
      <c r="FH308" s="522"/>
      <c r="FI308" s="522"/>
      <c r="FJ308" s="296"/>
      <c r="FK308" s="522"/>
      <c r="FL308" s="993"/>
      <c r="FM308" s="994"/>
      <c r="FN308" s="993"/>
      <c r="FO308" s="993"/>
      <c r="FP308" s="1023"/>
      <c r="FQ308" s="572"/>
      <c r="FR308" s="572"/>
    </row>
    <row r="309" spans="9:174" s="292" customFormat="1" x14ac:dyDescent="0.3">
      <c r="I309" s="937"/>
      <c r="J309" s="295"/>
      <c r="K309" s="294"/>
      <c r="L309" s="294"/>
      <c r="M309" s="295"/>
      <c r="S309" s="976"/>
      <c r="T309" s="1011"/>
      <c r="U309" s="290"/>
      <c r="V309" s="290"/>
      <c r="W309" s="290"/>
      <c r="X309" s="294"/>
      <c r="AB309" s="946"/>
      <c r="AE309" s="541"/>
      <c r="AF309" s="296"/>
      <c r="AG309" s="542"/>
      <c r="AH309" s="296"/>
      <c r="AI309" s="610"/>
      <c r="AJ309" s="543"/>
      <c r="AP309" s="981"/>
      <c r="AU309" s="293"/>
      <c r="AX309" s="295"/>
      <c r="BC309" s="295"/>
      <c r="BD309" s="525"/>
      <c r="BE309" s="976"/>
      <c r="BF309" s="293"/>
      <c r="BG309" s="293"/>
      <c r="BH309" s="293"/>
      <c r="BI309" s="293"/>
      <c r="BJ309" s="293"/>
      <c r="BK309" s="293"/>
      <c r="BL309" s="294"/>
      <c r="BM309" s="293"/>
      <c r="BS309" s="294"/>
      <c r="BT309" s="294"/>
      <c r="BU309" s="294"/>
      <c r="BV309" s="295"/>
      <c r="BW309" s="295"/>
      <c r="BX309" s="295"/>
      <c r="BY309" s="293"/>
      <c r="BZ309" s="294"/>
      <c r="CD309" s="295"/>
      <c r="CE309" s="295"/>
      <c r="CF309" s="293"/>
      <c r="CG309" s="293"/>
      <c r="CH309" s="293"/>
      <c r="CI309" s="293"/>
      <c r="CJ309" s="293"/>
      <c r="CL309" s="295"/>
      <c r="CM309" s="294"/>
      <c r="CN309" s="294"/>
      <c r="CO309" s="294"/>
      <c r="CP309" s="294"/>
      <c r="CZ309" s="295"/>
      <c r="DF309" s="293"/>
      <c r="DG309" s="293"/>
      <c r="DH309" s="293"/>
      <c r="DJ309" s="295"/>
      <c r="EC309" s="454"/>
      <c r="ED309" s="454"/>
      <c r="EH309" s="439"/>
      <c r="EI309" s="439"/>
      <c r="EJ309" s="439"/>
      <c r="EK309" s="962"/>
      <c r="EL309" s="987"/>
      <c r="EM309" s="987"/>
      <c r="EN309" s="991"/>
      <c r="EO309" s="297"/>
      <c r="EP309" s="296"/>
      <c r="ER309" s="297"/>
      <c r="ES309" s="522"/>
      <c r="ET309" s="527"/>
      <c r="EU309" s="527"/>
      <c r="EV309" s="527"/>
      <c r="EW309" s="967"/>
      <c r="EX309" s="949"/>
      <c r="EY309" s="522"/>
      <c r="EZ309" s="522"/>
      <c r="FA309" s="522"/>
      <c r="FB309" s="522"/>
      <c r="FC309" s="527"/>
      <c r="FD309" s="527"/>
      <c r="FE309" s="527"/>
      <c r="FF309" s="522"/>
      <c r="FG309" s="522"/>
      <c r="FH309" s="522"/>
      <c r="FI309" s="522"/>
      <c r="FJ309" s="296"/>
      <c r="FK309" s="522"/>
      <c r="FL309" s="993"/>
      <c r="FM309" s="994"/>
      <c r="FN309" s="993"/>
      <c r="FO309" s="993"/>
      <c r="FP309" s="1023"/>
      <c r="FQ309" s="572"/>
      <c r="FR309" s="572"/>
    </row>
    <row r="310" spans="9:174" s="292" customFormat="1" x14ac:dyDescent="0.3">
      <c r="I310" s="937"/>
      <c r="J310" s="295"/>
      <c r="K310" s="294"/>
      <c r="L310" s="294"/>
      <c r="M310" s="295"/>
      <c r="S310" s="976"/>
      <c r="T310" s="1011"/>
      <c r="U310" s="290"/>
      <c r="V310" s="290"/>
      <c r="W310" s="290"/>
      <c r="X310" s="294"/>
      <c r="AB310" s="946"/>
      <c r="AE310" s="541"/>
      <c r="AF310" s="296"/>
      <c r="AG310" s="542"/>
      <c r="AH310" s="296"/>
      <c r="AI310" s="610"/>
      <c r="AJ310" s="543"/>
      <c r="AP310" s="981"/>
      <c r="AU310" s="293"/>
      <c r="AX310" s="295"/>
      <c r="BC310" s="295"/>
      <c r="BD310" s="525"/>
      <c r="BE310" s="976"/>
      <c r="BF310" s="293"/>
      <c r="BG310" s="293"/>
      <c r="BH310" s="293"/>
      <c r="BI310" s="293"/>
      <c r="BJ310" s="293"/>
      <c r="BK310" s="293"/>
      <c r="BL310" s="294"/>
      <c r="BM310" s="293"/>
      <c r="BS310" s="294"/>
      <c r="BT310" s="294"/>
      <c r="BU310" s="294"/>
      <c r="BV310" s="295"/>
      <c r="BW310" s="295"/>
      <c r="BX310" s="295"/>
      <c r="BY310" s="293"/>
      <c r="BZ310" s="294"/>
      <c r="CD310" s="295"/>
      <c r="CE310" s="295"/>
      <c r="CF310" s="293"/>
      <c r="CG310" s="293"/>
      <c r="CH310" s="293"/>
      <c r="CI310" s="293"/>
      <c r="CJ310" s="293"/>
      <c r="CL310" s="295"/>
      <c r="CM310" s="294"/>
      <c r="CN310" s="294"/>
      <c r="CO310" s="294"/>
      <c r="CP310" s="294"/>
      <c r="CZ310" s="295"/>
      <c r="DF310" s="293"/>
      <c r="DG310" s="293"/>
      <c r="DH310" s="293"/>
      <c r="DJ310" s="295"/>
      <c r="EC310" s="454"/>
      <c r="ED310" s="454"/>
      <c r="EH310" s="439"/>
      <c r="EI310" s="439"/>
      <c r="EJ310" s="439"/>
      <c r="EK310" s="962"/>
      <c r="EL310" s="987"/>
      <c r="EM310" s="987"/>
      <c r="EN310" s="991"/>
      <c r="EO310" s="297"/>
      <c r="EP310" s="296"/>
      <c r="ER310" s="297"/>
      <c r="ES310" s="522"/>
      <c r="ET310" s="527"/>
      <c r="EU310" s="527"/>
      <c r="EV310" s="527"/>
      <c r="EW310" s="967"/>
      <c r="EX310" s="949"/>
      <c r="EY310" s="522"/>
      <c r="EZ310" s="522"/>
      <c r="FA310" s="522"/>
      <c r="FB310" s="522"/>
      <c r="FC310" s="527"/>
      <c r="FD310" s="527"/>
      <c r="FE310" s="527"/>
      <c r="FF310" s="522"/>
      <c r="FG310" s="522"/>
      <c r="FH310" s="522"/>
      <c r="FI310" s="522"/>
      <c r="FJ310" s="296"/>
      <c r="FK310" s="522"/>
      <c r="FL310" s="993"/>
      <c r="FM310" s="994"/>
      <c r="FN310" s="993"/>
      <c r="FO310" s="993"/>
      <c r="FP310" s="1023"/>
      <c r="FQ310" s="572"/>
      <c r="FR310" s="572"/>
    </row>
    <row r="311" spans="9:174" s="292" customFormat="1" x14ac:dyDescent="0.3">
      <c r="I311" s="937"/>
      <c r="J311" s="295"/>
      <c r="K311" s="294"/>
      <c r="L311" s="294"/>
      <c r="M311" s="295"/>
      <c r="S311" s="976"/>
      <c r="T311" s="1011"/>
      <c r="U311" s="290"/>
      <c r="V311" s="290"/>
      <c r="W311" s="290"/>
      <c r="X311" s="294"/>
      <c r="AB311" s="946"/>
      <c r="AE311" s="541"/>
      <c r="AF311" s="296"/>
      <c r="AG311" s="542"/>
      <c r="AH311" s="296"/>
      <c r="AI311" s="610"/>
      <c r="AJ311" s="543"/>
      <c r="AP311" s="981"/>
      <c r="AU311" s="293"/>
      <c r="AX311" s="295"/>
      <c r="BC311" s="295"/>
      <c r="BD311" s="525"/>
      <c r="BE311" s="976"/>
      <c r="BF311" s="293"/>
      <c r="BG311" s="293"/>
      <c r="BH311" s="293"/>
      <c r="BI311" s="293"/>
      <c r="BJ311" s="293"/>
      <c r="BK311" s="293"/>
      <c r="BL311" s="294"/>
      <c r="BM311" s="293"/>
      <c r="BS311" s="294"/>
      <c r="BT311" s="294"/>
      <c r="BU311" s="294"/>
      <c r="BV311" s="295"/>
      <c r="BW311" s="295"/>
      <c r="BX311" s="295"/>
      <c r="BY311" s="293"/>
      <c r="BZ311" s="294"/>
      <c r="CD311" s="295"/>
      <c r="CE311" s="295"/>
      <c r="CF311" s="293"/>
      <c r="CG311" s="293"/>
      <c r="CH311" s="293"/>
      <c r="CI311" s="293"/>
      <c r="CJ311" s="293"/>
      <c r="CL311" s="295"/>
      <c r="CM311" s="294"/>
      <c r="CN311" s="294"/>
      <c r="CO311" s="294"/>
      <c r="CP311" s="294"/>
      <c r="CZ311" s="295"/>
      <c r="DF311" s="293"/>
      <c r="DG311" s="293"/>
      <c r="DH311" s="293"/>
      <c r="DJ311" s="295"/>
      <c r="EC311" s="454"/>
      <c r="ED311" s="454"/>
      <c r="EH311" s="439"/>
      <c r="EI311" s="439"/>
      <c r="EJ311" s="439"/>
      <c r="EK311" s="962"/>
      <c r="EL311" s="987"/>
      <c r="EM311" s="987"/>
      <c r="EN311" s="991"/>
      <c r="EO311" s="297"/>
      <c r="EP311" s="296"/>
      <c r="ER311" s="297"/>
      <c r="ES311" s="522"/>
      <c r="ET311" s="527"/>
      <c r="EU311" s="527"/>
      <c r="EV311" s="527"/>
      <c r="EW311" s="967"/>
      <c r="EX311" s="949"/>
      <c r="EY311" s="522"/>
      <c r="EZ311" s="522"/>
      <c r="FA311" s="522"/>
      <c r="FB311" s="522"/>
      <c r="FC311" s="527"/>
      <c r="FD311" s="527"/>
      <c r="FE311" s="527"/>
      <c r="FF311" s="522"/>
      <c r="FG311" s="522"/>
      <c r="FH311" s="522"/>
      <c r="FI311" s="522"/>
      <c r="FJ311" s="296"/>
      <c r="FK311" s="522"/>
      <c r="FL311" s="993"/>
      <c r="FM311" s="994"/>
      <c r="FN311" s="993"/>
      <c r="FO311" s="993"/>
      <c r="FP311" s="1023"/>
      <c r="FQ311" s="572"/>
      <c r="FR311" s="572"/>
    </row>
    <row r="312" spans="9:174" s="292" customFormat="1" x14ac:dyDescent="0.3">
      <c r="I312" s="937"/>
      <c r="J312" s="295"/>
      <c r="K312" s="294"/>
      <c r="L312" s="294"/>
      <c r="M312" s="295"/>
      <c r="S312" s="976"/>
      <c r="T312" s="1011"/>
      <c r="U312" s="290"/>
      <c r="V312" s="290"/>
      <c r="W312" s="290"/>
      <c r="X312" s="294"/>
      <c r="AB312" s="946"/>
      <c r="AE312" s="541"/>
      <c r="AF312" s="296"/>
      <c r="AG312" s="542"/>
      <c r="AH312" s="296"/>
      <c r="AI312" s="610"/>
      <c r="AJ312" s="543"/>
      <c r="AP312" s="981"/>
      <c r="AU312" s="293"/>
      <c r="AX312" s="295"/>
      <c r="BC312" s="295"/>
      <c r="BD312" s="525"/>
      <c r="BE312" s="976"/>
      <c r="BF312" s="293"/>
      <c r="BG312" s="293"/>
      <c r="BH312" s="293"/>
      <c r="BI312" s="293"/>
      <c r="BJ312" s="293"/>
      <c r="BK312" s="293"/>
      <c r="BL312" s="294"/>
      <c r="BM312" s="293"/>
      <c r="BS312" s="294"/>
      <c r="BT312" s="294"/>
      <c r="BU312" s="294"/>
      <c r="BV312" s="295"/>
      <c r="BW312" s="295"/>
      <c r="BX312" s="295"/>
      <c r="BY312" s="293"/>
      <c r="BZ312" s="294"/>
      <c r="CD312" s="295"/>
      <c r="CE312" s="295"/>
      <c r="CF312" s="293"/>
      <c r="CG312" s="293"/>
      <c r="CH312" s="293"/>
      <c r="CI312" s="293"/>
      <c r="CJ312" s="293"/>
      <c r="CL312" s="295"/>
      <c r="CM312" s="294"/>
      <c r="CN312" s="294"/>
      <c r="CO312" s="294"/>
      <c r="CP312" s="294"/>
      <c r="CZ312" s="295"/>
      <c r="DF312" s="293"/>
      <c r="DG312" s="293"/>
      <c r="DH312" s="293"/>
      <c r="DJ312" s="295"/>
      <c r="EC312" s="454"/>
      <c r="ED312" s="454"/>
      <c r="EH312" s="439"/>
      <c r="EI312" s="439"/>
      <c r="EJ312" s="439"/>
      <c r="EK312" s="962"/>
      <c r="EL312" s="987"/>
      <c r="EM312" s="987"/>
      <c r="EN312" s="991"/>
      <c r="EO312" s="297"/>
      <c r="EP312" s="296"/>
      <c r="ER312" s="297"/>
      <c r="ES312" s="522"/>
      <c r="ET312" s="527"/>
      <c r="EU312" s="527"/>
      <c r="EV312" s="527"/>
      <c r="EW312" s="967"/>
      <c r="EX312" s="949"/>
      <c r="EY312" s="522"/>
      <c r="EZ312" s="522"/>
      <c r="FA312" s="522"/>
      <c r="FB312" s="522"/>
      <c r="FC312" s="527"/>
      <c r="FD312" s="527"/>
      <c r="FE312" s="527"/>
      <c r="FF312" s="522"/>
      <c r="FG312" s="522"/>
      <c r="FH312" s="522"/>
      <c r="FI312" s="522"/>
      <c r="FJ312" s="296"/>
      <c r="FK312" s="522"/>
      <c r="FL312" s="993"/>
      <c r="FM312" s="994"/>
      <c r="FN312" s="993"/>
      <c r="FO312" s="993"/>
      <c r="FP312" s="1023"/>
      <c r="FQ312" s="572"/>
      <c r="FR312" s="572"/>
    </row>
    <row r="313" spans="9:174" s="292" customFormat="1" x14ac:dyDescent="0.3">
      <c r="I313" s="937"/>
      <c r="J313" s="295"/>
      <c r="K313" s="294"/>
      <c r="L313" s="294"/>
      <c r="M313" s="295"/>
      <c r="S313" s="976"/>
      <c r="T313" s="1011"/>
      <c r="U313" s="290"/>
      <c r="V313" s="290"/>
      <c r="W313" s="290"/>
      <c r="X313" s="294"/>
      <c r="AB313" s="946"/>
      <c r="AE313" s="541"/>
      <c r="AF313" s="296"/>
      <c r="AG313" s="542"/>
      <c r="AH313" s="296"/>
      <c r="AI313" s="610"/>
      <c r="AJ313" s="543"/>
      <c r="AP313" s="981"/>
      <c r="AU313" s="293"/>
      <c r="AX313" s="295"/>
      <c r="BC313" s="295"/>
      <c r="BD313" s="525"/>
      <c r="BE313" s="976"/>
      <c r="BF313" s="293"/>
      <c r="BG313" s="293"/>
      <c r="BH313" s="293"/>
      <c r="BI313" s="293"/>
      <c r="BJ313" s="293"/>
      <c r="BK313" s="293"/>
      <c r="BL313" s="294"/>
      <c r="BM313" s="293"/>
      <c r="BS313" s="294"/>
      <c r="BT313" s="294"/>
      <c r="BU313" s="294"/>
      <c r="BV313" s="295"/>
      <c r="BW313" s="295"/>
      <c r="BX313" s="295"/>
      <c r="BY313" s="293"/>
      <c r="BZ313" s="294"/>
      <c r="CD313" s="295"/>
      <c r="CE313" s="295"/>
      <c r="CF313" s="293"/>
      <c r="CG313" s="293"/>
      <c r="CH313" s="293"/>
      <c r="CI313" s="293"/>
      <c r="CJ313" s="293"/>
      <c r="CL313" s="295"/>
      <c r="CM313" s="294"/>
      <c r="CN313" s="294"/>
      <c r="CO313" s="294"/>
      <c r="CP313" s="294"/>
      <c r="CZ313" s="295"/>
      <c r="DF313" s="293"/>
      <c r="DG313" s="293"/>
      <c r="DH313" s="293"/>
      <c r="DJ313" s="295"/>
      <c r="EC313" s="454"/>
      <c r="ED313" s="454"/>
      <c r="EH313" s="439"/>
      <c r="EI313" s="439"/>
      <c r="EJ313" s="439"/>
      <c r="EK313" s="962"/>
      <c r="EL313" s="987"/>
      <c r="EM313" s="987"/>
      <c r="EN313" s="991"/>
      <c r="EO313" s="297"/>
      <c r="EP313" s="296"/>
      <c r="ER313" s="297"/>
      <c r="ES313" s="522"/>
      <c r="ET313" s="527"/>
      <c r="EU313" s="527"/>
      <c r="EV313" s="527"/>
      <c r="EW313" s="967"/>
      <c r="EX313" s="949"/>
      <c r="EY313" s="522"/>
      <c r="EZ313" s="522"/>
      <c r="FA313" s="522"/>
      <c r="FB313" s="522"/>
      <c r="FC313" s="527"/>
      <c r="FD313" s="527"/>
      <c r="FE313" s="527"/>
      <c r="FF313" s="522"/>
      <c r="FG313" s="522"/>
      <c r="FH313" s="522"/>
      <c r="FI313" s="522"/>
      <c r="FJ313" s="296"/>
      <c r="FK313" s="522"/>
      <c r="FL313" s="993"/>
      <c r="FM313" s="994"/>
      <c r="FN313" s="993"/>
      <c r="FO313" s="993"/>
      <c r="FP313" s="1023"/>
      <c r="FQ313" s="572"/>
      <c r="FR313" s="572"/>
    </row>
    <row r="314" spans="9:174" s="292" customFormat="1" x14ac:dyDescent="0.3">
      <c r="I314" s="937"/>
      <c r="J314" s="295"/>
      <c r="K314" s="294"/>
      <c r="L314" s="294"/>
      <c r="M314" s="295"/>
      <c r="S314" s="976"/>
      <c r="T314" s="1011"/>
      <c r="U314" s="290"/>
      <c r="V314" s="290"/>
      <c r="W314" s="290"/>
      <c r="X314" s="294"/>
      <c r="AB314" s="946"/>
      <c r="AE314" s="541"/>
      <c r="AF314" s="296"/>
      <c r="AG314" s="542"/>
      <c r="AH314" s="296"/>
      <c r="AI314" s="610"/>
      <c r="AJ314" s="543"/>
      <c r="AP314" s="981"/>
      <c r="AU314" s="293"/>
      <c r="AX314" s="295"/>
      <c r="BC314" s="295"/>
      <c r="BD314" s="525"/>
      <c r="BE314" s="976"/>
      <c r="BF314" s="293"/>
      <c r="BG314" s="293"/>
      <c r="BH314" s="293"/>
      <c r="BI314" s="293"/>
      <c r="BJ314" s="293"/>
      <c r="BK314" s="293"/>
      <c r="BL314" s="294"/>
      <c r="BM314" s="293"/>
      <c r="BS314" s="294"/>
      <c r="BT314" s="294"/>
      <c r="BU314" s="294"/>
      <c r="BV314" s="295"/>
      <c r="BW314" s="295"/>
      <c r="BX314" s="295"/>
      <c r="BY314" s="293"/>
      <c r="BZ314" s="294"/>
      <c r="CD314" s="295"/>
      <c r="CE314" s="295"/>
      <c r="CF314" s="293"/>
      <c r="CG314" s="293"/>
      <c r="CH314" s="293"/>
      <c r="CI314" s="293"/>
      <c r="CJ314" s="293"/>
      <c r="CL314" s="295"/>
      <c r="CM314" s="294"/>
      <c r="CN314" s="294"/>
      <c r="CO314" s="294"/>
      <c r="CP314" s="294"/>
      <c r="CZ314" s="295"/>
      <c r="DF314" s="293"/>
      <c r="DG314" s="293"/>
      <c r="DH314" s="293"/>
      <c r="DJ314" s="295"/>
      <c r="EC314" s="454"/>
      <c r="ED314" s="454"/>
      <c r="EH314" s="439"/>
      <c r="EI314" s="439"/>
      <c r="EJ314" s="439"/>
      <c r="EK314" s="962"/>
      <c r="EL314" s="987"/>
      <c r="EM314" s="987"/>
      <c r="EN314" s="991"/>
      <c r="EO314" s="297"/>
      <c r="EP314" s="296"/>
      <c r="ER314" s="297"/>
      <c r="ES314" s="522"/>
      <c r="ET314" s="527"/>
      <c r="EU314" s="527"/>
      <c r="EV314" s="527"/>
      <c r="EW314" s="967"/>
      <c r="EX314" s="949"/>
      <c r="EY314" s="522"/>
      <c r="EZ314" s="522"/>
      <c r="FA314" s="522"/>
      <c r="FB314" s="522"/>
      <c r="FC314" s="527"/>
      <c r="FD314" s="527"/>
      <c r="FE314" s="527"/>
      <c r="FF314" s="522"/>
      <c r="FG314" s="522"/>
      <c r="FH314" s="522"/>
      <c r="FI314" s="522"/>
      <c r="FJ314" s="296"/>
      <c r="FK314" s="522"/>
      <c r="FL314" s="993"/>
      <c r="FM314" s="994"/>
      <c r="FN314" s="993"/>
      <c r="FO314" s="993"/>
      <c r="FP314" s="1023"/>
      <c r="FQ314" s="572"/>
      <c r="FR314" s="572"/>
    </row>
    <row r="315" spans="9:174" s="292" customFormat="1" x14ac:dyDescent="0.3">
      <c r="I315" s="937"/>
      <c r="J315" s="295"/>
      <c r="K315" s="294"/>
      <c r="L315" s="294"/>
      <c r="M315" s="295"/>
      <c r="S315" s="976"/>
      <c r="T315" s="1011"/>
      <c r="U315" s="290"/>
      <c r="V315" s="290"/>
      <c r="W315" s="290"/>
      <c r="X315" s="294"/>
      <c r="AB315" s="946"/>
      <c r="AE315" s="541"/>
      <c r="AF315" s="296"/>
      <c r="AG315" s="542"/>
      <c r="AH315" s="296"/>
      <c r="AI315" s="610"/>
      <c r="AJ315" s="543"/>
      <c r="AP315" s="981"/>
      <c r="AU315" s="293"/>
      <c r="AX315" s="295"/>
      <c r="BC315" s="295"/>
      <c r="BD315" s="525"/>
      <c r="BE315" s="976"/>
      <c r="BF315" s="293"/>
      <c r="BG315" s="293"/>
      <c r="BH315" s="293"/>
      <c r="BI315" s="293"/>
      <c r="BJ315" s="293"/>
      <c r="BK315" s="293"/>
      <c r="BL315" s="294"/>
      <c r="BM315" s="293"/>
      <c r="BS315" s="294"/>
      <c r="BT315" s="294"/>
      <c r="BU315" s="294"/>
      <c r="BV315" s="295"/>
      <c r="BW315" s="295"/>
      <c r="BX315" s="295"/>
      <c r="BY315" s="293"/>
      <c r="BZ315" s="294"/>
      <c r="CD315" s="295"/>
      <c r="CE315" s="295"/>
      <c r="CF315" s="293"/>
      <c r="CG315" s="293"/>
      <c r="CH315" s="293"/>
      <c r="CI315" s="293"/>
      <c r="CJ315" s="293"/>
      <c r="CL315" s="295"/>
      <c r="CM315" s="294"/>
      <c r="CN315" s="294"/>
      <c r="CO315" s="294"/>
      <c r="CP315" s="294"/>
      <c r="CZ315" s="295"/>
      <c r="DF315" s="293"/>
      <c r="DG315" s="293"/>
      <c r="DH315" s="293"/>
      <c r="DJ315" s="295"/>
      <c r="EC315" s="454"/>
      <c r="ED315" s="454"/>
      <c r="EH315" s="439"/>
      <c r="EI315" s="439"/>
      <c r="EJ315" s="439"/>
      <c r="EK315" s="962"/>
      <c r="EL315" s="987"/>
      <c r="EM315" s="987"/>
      <c r="EN315" s="991"/>
      <c r="EO315" s="297"/>
      <c r="EP315" s="296"/>
      <c r="ER315" s="297"/>
      <c r="ES315" s="522"/>
      <c r="ET315" s="527"/>
      <c r="EU315" s="527"/>
      <c r="EV315" s="527"/>
      <c r="EW315" s="967"/>
      <c r="EX315" s="949"/>
      <c r="EY315" s="522"/>
      <c r="EZ315" s="522"/>
      <c r="FA315" s="522"/>
      <c r="FB315" s="522"/>
      <c r="FC315" s="527"/>
      <c r="FD315" s="527"/>
      <c r="FE315" s="527"/>
      <c r="FF315" s="522"/>
      <c r="FG315" s="522"/>
      <c r="FH315" s="522"/>
      <c r="FI315" s="522"/>
      <c r="FJ315" s="296"/>
      <c r="FK315" s="522"/>
      <c r="FL315" s="993"/>
      <c r="FM315" s="994"/>
      <c r="FN315" s="993"/>
      <c r="FO315" s="993"/>
      <c r="FP315" s="1023"/>
      <c r="FQ315" s="572"/>
      <c r="FR315" s="572"/>
    </row>
    <row r="316" spans="9:174" s="292" customFormat="1" x14ac:dyDescent="0.3">
      <c r="I316" s="937"/>
      <c r="J316" s="295"/>
      <c r="K316" s="294"/>
      <c r="L316" s="294"/>
      <c r="M316" s="295"/>
      <c r="S316" s="976"/>
      <c r="T316" s="1011"/>
      <c r="U316" s="290"/>
      <c r="V316" s="290"/>
      <c r="W316" s="290"/>
      <c r="X316" s="294"/>
      <c r="AB316" s="946"/>
      <c r="AE316" s="541"/>
      <c r="AF316" s="296"/>
      <c r="AG316" s="542"/>
      <c r="AH316" s="296"/>
      <c r="AI316" s="610"/>
      <c r="AJ316" s="543"/>
      <c r="AP316" s="981"/>
      <c r="AU316" s="293"/>
      <c r="AX316" s="295"/>
      <c r="BC316" s="295"/>
      <c r="BD316" s="525"/>
      <c r="BE316" s="976"/>
      <c r="BF316" s="293"/>
      <c r="BG316" s="293"/>
      <c r="BH316" s="293"/>
      <c r="BI316" s="293"/>
      <c r="BJ316" s="293"/>
      <c r="BK316" s="293"/>
      <c r="BL316" s="294"/>
      <c r="BM316" s="293"/>
      <c r="BS316" s="294"/>
      <c r="BT316" s="294"/>
      <c r="BU316" s="294"/>
      <c r="BV316" s="295"/>
      <c r="BW316" s="295"/>
      <c r="BX316" s="295"/>
      <c r="BY316" s="293"/>
      <c r="BZ316" s="294"/>
      <c r="CD316" s="295"/>
      <c r="CE316" s="295"/>
      <c r="CF316" s="293"/>
      <c r="CG316" s="293"/>
      <c r="CH316" s="293"/>
      <c r="CI316" s="293"/>
      <c r="CJ316" s="293"/>
      <c r="CL316" s="295"/>
      <c r="CM316" s="294"/>
      <c r="CN316" s="294"/>
      <c r="CO316" s="294"/>
      <c r="CP316" s="294"/>
      <c r="CZ316" s="295"/>
      <c r="DF316" s="293"/>
      <c r="DG316" s="293"/>
      <c r="DH316" s="293"/>
      <c r="DJ316" s="295"/>
      <c r="EC316" s="454"/>
      <c r="ED316" s="454"/>
      <c r="EH316" s="439"/>
      <c r="EI316" s="439"/>
      <c r="EJ316" s="439"/>
      <c r="EK316" s="962"/>
      <c r="EL316" s="987"/>
      <c r="EM316" s="987"/>
      <c r="EN316" s="991"/>
      <c r="EO316" s="297"/>
      <c r="EP316" s="296"/>
      <c r="ER316" s="297"/>
      <c r="ES316" s="522"/>
      <c r="ET316" s="527"/>
      <c r="EU316" s="527"/>
      <c r="EV316" s="527"/>
      <c r="EW316" s="967"/>
      <c r="EX316" s="949"/>
      <c r="EY316" s="522"/>
      <c r="EZ316" s="522"/>
      <c r="FA316" s="522"/>
      <c r="FB316" s="522"/>
      <c r="FC316" s="527"/>
      <c r="FD316" s="527"/>
      <c r="FE316" s="527"/>
      <c r="FF316" s="522"/>
      <c r="FG316" s="522"/>
      <c r="FH316" s="522"/>
      <c r="FI316" s="522"/>
      <c r="FJ316" s="296"/>
      <c r="FK316" s="522"/>
      <c r="FL316" s="993"/>
      <c r="FM316" s="994"/>
      <c r="FN316" s="993"/>
      <c r="FO316" s="993"/>
      <c r="FP316" s="1023"/>
      <c r="FQ316" s="572"/>
      <c r="FR316" s="572"/>
    </row>
    <row r="317" spans="9:174" s="292" customFormat="1" x14ac:dyDescent="0.3">
      <c r="I317" s="937"/>
      <c r="J317" s="295"/>
      <c r="K317" s="294"/>
      <c r="L317" s="294"/>
      <c r="M317" s="295"/>
      <c r="S317" s="976"/>
      <c r="T317" s="1011"/>
      <c r="U317" s="290"/>
      <c r="V317" s="290"/>
      <c r="W317" s="290"/>
      <c r="X317" s="294"/>
      <c r="AB317" s="946"/>
      <c r="AE317" s="541"/>
      <c r="AF317" s="296"/>
      <c r="AG317" s="542"/>
      <c r="AH317" s="296"/>
      <c r="AI317" s="610"/>
      <c r="AJ317" s="543"/>
      <c r="AP317" s="981"/>
      <c r="AU317" s="293"/>
      <c r="AX317" s="295"/>
      <c r="BC317" s="295"/>
      <c r="BD317" s="525"/>
      <c r="BE317" s="976"/>
      <c r="BF317" s="293"/>
      <c r="BG317" s="293"/>
      <c r="BH317" s="293"/>
      <c r="BI317" s="293"/>
      <c r="BJ317" s="293"/>
      <c r="BK317" s="293"/>
      <c r="BL317" s="294"/>
      <c r="BM317" s="293"/>
      <c r="BS317" s="294"/>
      <c r="BT317" s="294"/>
      <c r="BU317" s="294"/>
      <c r="BV317" s="295"/>
      <c r="BW317" s="295"/>
      <c r="BX317" s="295"/>
      <c r="BY317" s="293"/>
      <c r="BZ317" s="294"/>
      <c r="CD317" s="295"/>
      <c r="CE317" s="295"/>
      <c r="CF317" s="293"/>
      <c r="CG317" s="293"/>
      <c r="CH317" s="293"/>
      <c r="CI317" s="293"/>
      <c r="CJ317" s="293"/>
      <c r="CL317" s="295"/>
      <c r="CM317" s="294"/>
      <c r="CN317" s="294"/>
      <c r="CO317" s="294"/>
      <c r="CP317" s="294"/>
      <c r="CZ317" s="295"/>
      <c r="DF317" s="293"/>
      <c r="DG317" s="293"/>
      <c r="DH317" s="293"/>
      <c r="DJ317" s="295"/>
      <c r="EC317" s="454"/>
      <c r="ED317" s="454"/>
      <c r="EH317" s="439"/>
      <c r="EI317" s="439"/>
      <c r="EJ317" s="439"/>
      <c r="EK317" s="962"/>
      <c r="EL317" s="987"/>
      <c r="EM317" s="987"/>
      <c r="EN317" s="991"/>
      <c r="EO317" s="297"/>
      <c r="EP317" s="296"/>
      <c r="ER317" s="297"/>
      <c r="ES317" s="522"/>
      <c r="ET317" s="527"/>
      <c r="EU317" s="527"/>
      <c r="EV317" s="527"/>
      <c r="EW317" s="967"/>
      <c r="EX317" s="949"/>
      <c r="EY317" s="522"/>
      <c r="EZ317" s="522"/>
      <c r="FA317" s="522"/>
      <c r="FB317" s="522"/>
      <c r="FC317" s="527"/>
      <c r="FD317" s="527"/>
      <c r="FE317" s="527"/>
      <c r="FF317" s="522"/>
      <c r="FG317" s="522"/>
      <c r="FH317" s="522"/>
      <c r="FI317" s="522"/>
      <c r="FJ317" s="296"/>
      <c r="FK317" s="522"/>
      <c r="FL317" s="993"/>
      <c r="FM317" s="994"/>
      <c r="FN317" s="993"/>
      <c r="FO317" s="993"/>
      <c r="FP317" s="1023"/>
      <c r="FQ317" s="572"/>
      <c r="FR317" s="572"/>
    </row>
    <row r="318" spans="9:174" s="292" customFormat="1" x14ac:dyDescent="0.3">
      <c r="I318" s="937"/>
      <c r="J318" s="295"/>
      <c r="K318" s="294"/>
      <c r="L318" s="294"/>
      <c r="M318" s="295"/>
      <c r="S318" s="976"/>
      <c r="T318" s="1011"/>
      <c r="U318" s="290"/>
      <c r="V318" s="290"/>
      <c r="W318" s="290"/>
      <c r="X318" s="294"/>
      <c r="AB318" s="946"/>
      <c r="AE318" s="541"/>
      <c r="AF318" s="296"/>
      <c r="AG318" s="542"/>
      <c r="AH318" s="296"/>
      <c r="AI318" s="610"/>
      <c r="AJ318" s="543"/>
      <c r="AP318" s="981"/>
      <c r="AU318" s="293"/>
      <c r="AX318" s="295"/>
      <c r="BC318" s="295"/>
      <c r="BD318" s="525"/>
      <c r="BE318" s="976"/>
      <c r="BF318" s="293"/>
      <c r="BG318" s="293"/>
      <c r="BH318" s="293"/>
      <c r="BI318" s="293"/>
      <c r="BJ318" s="293"/>
      <c r="BK318" s="293"/>
      <c r="BL318" s="294"/>
      <c r="BM318" s="293"/>
      <c r="BS318" s="294"/>
      <c r="BT318" s="294"/>
      <c r="BU318" s="294"/>
      <c r="BV318" s="295"/>
      <c r="BW318" s="295"/>
      <c r="BX318" s="295"/>
      <c r="BY318" s="293"/>
      <c r="BZ318" s="294"/>
      <c r="CD318" s="295"/>
      <c r="CE318" s="295"/>
      <c r="CF318" s="293"/>
      <c r="CG318" s="293"/>
      <c r="CH318" s="293"/>
      <c r="CI318" s="293"/>
      <c r="CJ318" s="293"/>
      <c r="CL318" s="295"/>
      <c r="CM318" s="294"/>
      <c r="CN318" s="294"/>
      <c r="CO318" s="294"/>
      <c r="CP318" s="294"/>
      <c r="CZ318" s="295"/>
      <c r="DF318" s="293"/>
      <c r="DG318" s="293"/>
      <c r="DH318" s="293"/>
      <c r="DJ318" s="295"/>
      <c r="EC318" s="454"/>
      <c r="ED318" s="454"/>
      <c r="EH318" s="439"/>
      <c r="EI318" s="439"/>
      <c r="EJ318" s="439"/>
      <c r="EK318" s="962"/>
      <c r="EL318" s="987"/>
      <c r="EM318" s="987"/>
      <c r="EN318" s="991"/>
      <c r="EO318" s="297"/>
      <c r="EP318" s="296"/>
      <c r="ER318" s="297"/>
      <c r="ES318" s="522"/>
      <c r="ET318" s="527"/>
      <c r="EU318" s="527"/>
      <c r="EV318" s="527"/>
      <c r="EW318" s="967"/>
      <c r="EX318" s="949"/>
      <c r="EY318" s="522"/>
      <c r="EZ318" s="522"/>
      <c r="FA318" s="522"/>
      <c r="FB318" s="522"/>
      <c r="FC318" s="527"/>
      <c r="FD318" s="527"/>
      <c r="FE318" s="527"/>
      <c r="FF318" s="522"/>
      <c r="FG318" s="522"/>
      <c r="FH318" s="522"/>
      <c r="FI318" s="522"/>
      <c r="FJ318" s="296"/>
      <c r="FK318" s="522"/>
      <c r="FL318" s="993"/>
      <c r="FM318" s="994"/>
      <c r="FN318" s="993"/>
      <c r="FO318" s="993"/>
      <c r="FP318" s="1023"/>
      <c r="FQ318" s="572"/>
      <c r="FR318" s="572"/>
    </row>
    <row r="319" spans="9:174" s="292" customFormat="1" x14ac:dyDescent="0.3">
      <c r="I319" s="937"/>
      <c r="J319" s="295"/>
      <c r="K319" s="294"/>
      <c r="L319" s="294"/>
      <c r="M319" s="295"/>
      <c r="S319" s="976"/>
      <c r="T319" s="1011"/>
      <c r="U319" s="290"/>
      <c r="V319" s="290"/>
      <c r="W319" s="290"/>
      <c r="X319" s="294"/>
      <c r="AB319" s="946"/>
      <c r="AE319" s="541"/>
      <c r="AF319" s="296"/>
      <c r="AG319" s="542"/>
      <c r="AH319" s="296"/>
      <c r="AI319" s="610"/>
      <c r="AJ319" s="543"/>
      <c r="AP319" s="981"/>
      <c r="AU319" s="293"/>
      <c r="AX319" s="295"/>
      <c r="BC319" s="295"/>
      <c r="BD319" s="525"/>
      <c r="BE319" s="976"/>
      <c r="BF319" s="293"/>
      <c r="BG319" s="293"/>
      <c r="BH319" s="293"/>
      <c r="BI319" s="293"/>
      <c r="BJ319" s="293"/>
      <c r="BK319" s="293"/>
      <c r="BL319" s="294"/>
      <c r="BM319" s="293"/>
      <c r="BS319" s="294"/>
      <c r="BT319" s="294"/>
      <c r="BU319" s="294"/>
      <c r="BV319" s="295"/>
      <c r="BW319" s="295"/>
      <c r="BX319" s="295"/>
      <c r="BY319" s="293"/>
      <c r="BZ319" s="294"/>
      <c r="CD319" s="295"/>
      <c r="CE319" s="295"/>
      <c r="CF319" s="293"/>
      <c r="CG319" s="293"/>
      <c r="CH319" s="293"/>
      <c r="CI319" s="293"/>
      <c r="CJ319" s="293"/>
      <c r="CL319" s="295"/>
      <c r="CM319" s="294"/>
      <c r="CN319" s="294"/>
      <c r="CO319" s="294"/>
      <c r="CP319" s="294"/>
      <c r="CZ319" s="295"/>
      <c r="DF319" s="293"/>
      <c r="DG319" s="293"/>
      <c r="DH319" s="293"/>
      <c r="DJ319" s="295"/>
      <c r="EC319" s="454"/>
      <c r="ED319" s="454"/>
      <c r="EH319" s="439"/>
      <c r="EI319" s="439"/>
      <c r="EJ319" s="439"/>
      <c r="EK319" s="962"/>
      <c r="EL319" s="987"/>
      <c r="EM319" s="987"/>
      <c r="EN319" s="991"/>
      <c r="EO319" s="297"/>
      <c r="EP319" s="296"/>
      <c r="ER319" s="297"/>
      <c r="ES319" s="522"/>
      <c r="ET319" s="527"/>
      <c r="EU319" s="527"/>
      <c r="EV319" s="527"/>
      <c r="EW319" s="967"/>
      <c r="EX319" s="949"/>
      <c r="EY319" s="522"/>
      <c r="EZ319" s="522"/>
      <c r="FA319" s="522"/>
      <c r="FB319" s="522"/>
      <c r="FC319" s="527"/>
      <c r="FD319" s="527"/>
      <c r="FE319" s="527"/>
      <c r="FF319" s="522"/>
      <c r="FG319" s="522"/>
      <c r="FH319" s="522"/>
      <c r="FI319" s="522"/>
      <c r="FJ319" s="296"/>
      <c r="FK319" s="522"/>
      <c r="FL319" s="993"/>
      <c r="FM319" s="994"/>
      <c r="FN319" s="993"/>
      <c r="FO319" s="993"/>
      <c r="FP319" s="1023"/>
      <c r="FQ319" s="572"/>
      <c r="FR319" s="572"/>
    </row>
    <row r="320" spans="9:174" s="292" customFormat="1" x14ac:dyDescent="0.3">
      <c r="I320" s="937"/>
      <c r="J320" s="295"/>
      <c r="K320" s="294"/>
      <c r="L320" s="294"/>
      <c r="M320" s="295"/>
      <c r="S320" s="976"/>
      <c r="T320" s="1011"/>
      <c r="U320" s="290"/>
      <c r="V320" s="290"/>
      <c r="W320" s="290"/>
      <c r="X320" s="294"/>
      <c r="AB320" s="946"/>
      <c r="AE320" s="541"/>
      <c r="AF320" s="296"/>
      <c r="AG320" s="542"/>
      <c r="AH320" s="296"/>
      <c r="AI320" s="610"/>
      <c r="AJ320" s="543"/>
      <c r="AP320" s="981"/>
      <c r="AU320" s="293"/>
      <c r="AX320" s="295"/>
      <c r="BC320" s="295"/>
      <c r="BD320" s="525"/>
      <c r="BE320" s="976"/>
      <c r="BF320" s="293"/>
      <c r="BG320" s="293"/>
      <c r="BH320" s="293"/>
      <c r="BI320" s="293"/>
      <c r="BJ320" s="293"/>
      <c r="BK320" s="293"/>
      <c r="BL320" s="294"/>
      <c r="BM320" s="293"/>
      <c r="BS320" s="294"/>
      <c r="BT320" s="294"/>
      <c r="BU320" s="294"/>
      <c r="BV320" s="295"/>
      <c r="BW320" s="295"/>
      <c r="BX320" s="295"/>
      <c r="BY320" s="293"/>
      <c r="BZ320" s="294"/>
      <c r="CD320" s="295"/>
      <c r="CE320" s="295"/>
      <c r="CF320" s="293"/>
      <c r="CG320" s="293"/>
      <c r="CH320" s="293"/>
      <c r="CI320" s="293"/>
      <c r="CJ320" s="293"/>
      <c r="CL320" s="295"/>
      <c r="CM320" s="294"/>
      <c r="CN320" s="294"/>
      <c r="CO320" s="294"/>
      <c r="CP320" s="294"/>
      <c r="CZ320" s="295"/>
      <c r="DF320" s="293"/>
      <c r="DG320" s="293"/>
      <c r="DH320" s="293"/>
      <c r="DJ320" s="295"/>
      <c r="EC320" s="454"/>
      <c r="ED320" s="454"/>
      <c r="EH320" s="439"/>
      <c r="EI320" s="439"/>
      <c r="EJ320" s="439"/>
      <c r="EK320" s="962"/>
      <c r="EL320" s="987"/>
      <c r="EM320" s="987"/>
      <c r="EN320" s="991"/>
      <c r="EO320" s="297"/>
      <c r="EP320" s="296"/>
      <c r="ER320" s="297"/>
      <c r="ES320" s="522"/>
      <c r="ET320" s="527"/>
      <c r="EU320" s="527"/>
      <c r="EV320" s="527"/>
      <c r="EW320" s="967"/>
      <c r="EX320" s="949"/>
      <c r="EY320" s="522"/>
      <c r="EZ320" s="522"/>
      <c r="FA320" s="522"/>
      <c r="FB320" s="522"/>
      <c r="FC320" s="527"/>
      <c r="FD320" s="527"/>
      <c r="FE320" s="527"/>
      <c r="FF320" s="522"/>
      <c r="FG320" s="522"/>
      <c r="FH320" s="522"/>
      <c r="FI320" s="522"/>
      <c r="FJ320" s="296"/>
      <c r="FK320" s="522"/>
      <c r="FL320" s="993"/>
      <c r="FM320" s="994"/>
      <c r="FN320" s="993"/>
      <c r="FO320" s="993"/>
      <c r="FP320" s="1023"/>
      <c r="FQ320" s="572"/>
      <c r="FR320" s="572"/>
    </row>
    <row r="321" spans="9:174" s="292" customFormat="1" x14ac:dyDescent="0.3">
      <c r="I321" s="937"/>
      <c r="J321" s="295"/>
      <c r="K321" s="294"/>
      <c r="L321" s="294"/>
      <c r="M321" s="295"/>
      <c r="S321" s="976"/>
      <c r="T321" s="1011"/>
      <c r="U321" s="290"/>
      <c r="V321" s="290"/>
      <c r="W321" s="290"/>
      <c r="X321" s="294"/>
      <c r="AB321" s="946"/>
      <c r="AE321" s="541"/>
      <c r="AF321" s="296"/>
      <c r="AG321" s="542"/>
      <c r="AH321" s="296"/>
      <c r="AI321" s="610"/>
      <c r="AJ321" s="543"/>
      <c r="AP321" s="981"/>
      <c r="AU321" s="293"/>
      <c r="AX321" s="295"/>
      <c r="BC321" s="295"/>
      <c r="BD321" s="525"/>
      <c r="BE321" s="976"/>
      <c r="BF321" s="293"/>
      <c r="BG321" s="293"/>
      <c r="BH321" s="293"/>
      <c r="BI321" s="293"/>
      <c r="BJ321" s="293"/>
      <c r="BK321" s="293"/>
      <c r="BL321" s="294"/>
      <c r="BM321" s="293"/>
      <c r="BS321" s="294"/>
      <c r="BT321" s="294"/>
      <c r="BU321" s="294"/>
      <c r="BV321" s="295"/>
      <c r="BW321" s="295"/>
      <c r="BX321" s="295"/>
      <c r="BY321" s="293"/>
      <c r="BZ321" s="294"/>
      <c r="CD321" s="295"/>
      <c r="CE321" s="295"/>
      <c r="CF321" s="293"/>
      <c r="CG321" s="293"/>
      <c r="CH321" s="293"/>
      <c r="CI321" s="293"/>
      <c r="CJ321" s="293"/>
      <c r="CL321" s="295"/>
      <c r="CM321" s="294"/>
      <c r="CN321" s="294"/>
      <c r="CO321" s="294"/>
      <c r="CP321" s="294"/>
      <c r="CZ321" s="295"/>
      <c r="DF321" s="293"/>
      <c r="DG321" s="293"/>
      <c r="DH321" s="293"/>
      <c r="DJ321" s="295"/>
      <c r="EC321" s="454"/>
      <c r="ED321" s="454"/>
      <c r="EH321" s="439"/>
      <c r="EI321" s="439"/>
      <c r="EJ321" s="439"/>
      <c r="EK321" s="962"/>
      <c r="EL321" s="987"/>
      <c r="EM321" s="987"/>
      <c r="EN321" s="991"/>
      <c r="EO321" s="297"/>
      <c r="EP321" s="296"/>
      <c r="ER321" s="297"/>
      <c r="ES321" s="522"/>
      <c r="ET321" s="527"/>
      <c r="EU321" s="527"/>
      <c r="EV321" s="527"/>
      <c r="EW321" s="967"/>
      <c r="EX321" s="949"/>
      <c r="EY321" s="522"/>
      <c r="EZ321" s="522"/>
      <c r="FA321" s="522"/>
      <c r="FB321" s="522"/>
      <c r="FC321" s="527"/>
      <c r="FD321" s="527"/>
      <c r="FE321" s="527"/>
      <c r="FF321" s="522"/>
      <c r="FG321" s="522"/>
      <c r="FH321" s="522"/>
      <c r="FI321" s="522"/>
      <c r="FJ321" s="296"/>
      <c r="FK321" s="522"/>
      <c r="FL321" s="993"/>
      <c r="FM321" s="994"/>
      <c r="FN321" s="993"/>
      <c r="FO321" s="993"/>
      <c r="FP321" s="1023"/>
      <c r="FQ321" s="572"/>
      <c r="FR321" s="572"/>
    </row>
    <row r="322" spans="9:174" s="292" customFormat="1" x14ac:dyDescent="0.3">
      <c r="I322" s="937"/>
      <c r="J322" s="295"/>
      <c r="K322" s="294"/>
      <c r="L322" s="294"/>
      <c r="M322" s="295"/>
      <c r="S322" s="976"/>
      <c r="T322" s="1011"/>
      <c r="U322" s="290"/>
      <c r="V322" s="290"/>
      <c r="W322" s="290"/>
      <c r="X322" s="294"/>
      <c r="AB322" s="946"/>
      <c r="AE322" s="541"/>
      <c r="AF322" s="296"/>
      <c r="AG322" s="542"/>
      <c r="AH322" s="296"/>
      <c r="AI322" s="610"/>
      <c r="AJ322" s="543"/>
      <c r="AP322" s="981"/>
      <c r="AU322" s="293"/>
      <c r="AX322" s="295"/>
      <c r="BC322" s="295"/>
      <c r="BD322" s="525"/>
      <c r="BE322" s="976"/>
      <c r="BF322" s="293"/>
      <c r="BG322" s="293"/>
      <c r="BH322" s="293"/>
      <c r="BI322" s="293"/>
      <c r="BJ322" s="293"/>
      <c r="BK322" s="293"/>
      <c r="BL322" s="294"/>
      <c r="BM322" s="293"/>
      <c r="BS322" s="294"/>
      <c r="BT322" s="294"/>
      <c r="BU322" s="294"/>
      <c r="BV322" s="295"/>
      <c r="BW322" s="295"/>
      <c r="BX322" s="295"/>
      <c r="BY322" s="293"/>
      <c r="BZ322" s="294"/>
      <c r="CD322" s="295"/>
      <c r="CE322" s="295"/>
      <c r="CF322" s="293"/>
      <c r="CG322" s="293"/>
      <c r="CH322" s="293"/>
      <c r="CI322" s="293"/>
      <c r="CJ322" s="293"/>
      <c r="CL322" s="295"/>
      <c r="CM322" s="294"/>
      <c r="CN322" s="294"/>
      <c r="CO322" s="294"/>
      <c r="CP322" s="294"/>
      <c r="CZ322" s="295"/>
      <c r="DF322" s="293"/>
      <c r="DG322" s="293"/>
      <c r="DH322" s="293"/>
      <c r="DJ322" s="295"/>
      <c r="EC322" s="454"/>
      <c r="ED322" s="454"/>
      <c r="EH322" s="439"/>
      <c r="EI322" s="439"/>
      <c r="EJ322" s="439"/>
      <c r="EK322" s="962"/>
      <c r="EL322" s="987"/>
      <c r="EM322" s="987"/>
      <c r="EN322" s="991"/>
      <c r="EO322" s="297"/>
      <c r="EP322" s="296"/>
      <c r="ER322" s="297"/>
      <c r="ES322" s="522"/>
      <c r="ET322" s="527"/>
      <c r="EU322" s="527"/>
      <c r="EV322" s="527"/>
      <c r="EW322" s="967"/>
      <c r="EX322" s="949"/>
      <c r="EY322" s="522"/>
      <c r="EZ322" s="522"/>
      <c r="FA322" s="522"/>
      <c r="FB322" s="522"/>
      <c r="FC322" s="527"/>
      <c r="FD322" s="527"/>
      <c r="FE322" s="527"/>
      <c r="FF322" s="522"/>
      <c r="FG322" s="522"/>
      <c r="FH322" s="522"/>
      <c r="FI322" s="522"/>
      <c r="FJ322" s="296"/>
      <c r="FK322" s="522"/>
      <c r="FL322" s="993"/>
      <c r="FM322" s="994"/>
      <c r="FN322" s="993"/>
      <c r="FO322" s="993"/>
      <c r="FP322" s="1023"/>
      <c r="FQ322" s="572"/>
      <c r="FR322" s="572"/>
    </row>
    <row r="323" spans="9:174" s="292" customFormat="1" x14ac:dyDescent="0.3">
      <c r="I323" s="937"/>
      <c r="J323" s="295"/>
      <c r="K323" s="294"/>
      <c r="L323" s="294"/>
      <c r="M323" s="295"/>
      <c r="S323" s="976"/>
      <c r="T323" s="1011"/>
      <c r="U323" s="290"/>
      <c r="V323" s="290"/>
      <c r="W323" s="290"/>
      <c r="X323" s="294"/>
      <c r="AB323" s="946"/>
      <c r="AE323" s="541"/>
      <c r="AF323" s="296"/>
      <c r="AG323" s="542"/>
      <c r="AH323" s="296"/>
      <c r="AI323" s="610"/>
      <c r="AJ323" s="543"/>
      <c r="AP323" s="981"/>
      <c r="AU323" s="293"/>
      <c r="AX323" s="295"/>
      <c r="BC323" s="295"/>
      <c r="BD323" s="525"/>
      <c r="BE323" s="976"/>
      <c r="BF323" s="293"/>
      <c r="BG323" s="293"/>
      <c r="BH323" s="293"/>
      <c r="BI323" s="293"/>
      <c r="BJ323" s="293"/>
      <c r="BK323" s="293"/>
      <c r="BL323" s="294"/>
      <c r="BM323" s="293"/>
      <c r="BS323" s="294"/>
      <c r="BT323" s="294"/>
      <c r="BU323" s="294"/>
      <c r="BV323" s="295"/>
      <c r="BW323" s="295"/>
      <c r="BX323" s="295"/>
      <c r="BY323" s="293"/>
      <c r="BZ323" s="294"/>
      <c r="CD323" s="295"/>
      <c r="CE323" s="295"/>
      <c r="CF323" s="293"/>
      <c r="CG323" s="293"/>
      <c r="CH323" s="293"/>
      <c r="CI323" s="293"/>
      <c r="CJ323" s="293"/>
      <c r="CL323" s="295"/>
      <c r="CM323" s="294"/>
      <c r="CN323" s="294"/>
      <c r="CO323" s="294"/>
      <c r="CP323" s="294"/>
      <c r="CZ323" s="295"/>
      <c r="DF323" s="293"/>
      <c r="DG323" s="293"/>
      <c r="DH323" s="293"/>
      <c r="DJ323" s="295"/>
      <c r="EC323" s="454"/>
      <c r="ED323" s="454"/>
      <c r="EH323" s="439"/>
      <c r="EI323" s="439"/>
      <c r="EJ323" s="439"/>
      <c r="EK323" s="962"/>
      <c r="EL323" s="987"/>
      <c r="EM323" s="987"/>
      <c r="EN323" s="991"/>
      <c r="EO323" s="297"/>
      <c r="EP323" s="296"/>
      <c r="ER323" s="297"/>
      <c r="ES323" s="522"/>
      <c r="ET323" s="527"/>
      <c r="EU323" s="527"/>
      <c r="EV323" s="527"/>
      <c r="EW323" s="967"/>
      <c r="EX323" s="949"/>
      <c r="EY323" s="522"/>
      <c r="EZ323" s="522"/>
      <c r="FA323" s="522"/>
      <c r="FB323" s="522"/>
      <c r="FC323" s="527"/>
      <c r="FD323" s="527"/>
      <c r="FE323" s="527"/>
      <c r="FF323" s="522"/>
      <c r="FG323" s="522"/>
      <c r="FH323" s="522"/>
      <c r="FI323" s="522"/>
      <c r="FJ323" s="296"/>
      <c r="FK323" s="522"/>
      <c r="FL323" s="993"/>
      <c r="FM323" s="994"/>
      <c r="FN323" s="993"/>
      <c r="FO323" s="993"/>
      <c r="FP323" s="1023"/>
      <c r="FQ323" s="572"/>
      <c r="FR323" s="572"/>
    </row>
    <row r="324" spans="9:174" s="292" customFormat="1" x14ac:dyDescent="0.3">
      <c r="I324" s="937"/>
      <c r="J324" s="295"/>
      <c r="K324" s="294"/>
      <c r="L324" s="294"/>
      <c r="M324" s="295"/>
      <c r="S324" s="976"/>
      <c r="T324" s="1011"/>
      <c r="U324" s="290"/>
      <c r="V324" s="290"/>
      <c r="W324" s="290"/>
      <c r="X324" s="294"/>
      <c r="AB324" s="946"/>
      <c r="AE324" s="541"/>
      <c r="AF324" s="296"/>
      <c r="AG324" s="542"/>
      <c r="AH324" s="296"/>
      <c r="AI324" s="610"/>
      <c r="AJ324" s="543"/>
      <c r="AP324" s="981"/>
      <c r="AU324" s="293"/>
      <c r="AX324" s="295"/>
      <c r="BC324" s="295"/>
      <c r="BD324" s="525"/>
      <c r="BE324" s="976"/>
      <c r="BF324" s="293"/>
      <c r="BG324" s="293"/>
      <c r="BH324" s="293"/>
      <c r="BI324" s="293"/>
      <c r="BJ324" s="293"/>
      <c r="BK324" s="293"/>
      <c r="BL324" s="294"/>
      <c r="BM324" s="293"/>
      <c r="BS324" s="294"/>
      <c r="BT324" s="294"/>
      <c r="BU324" s="294"/>
      <c r="BV324" s="295"/>
      <c r="BW324" s="295"/>
      <c r="BX324" s="295"/>
      <c r="BY324" s="293"/>
      <c r="BZ324" s="294"/>
      <c r="CD324" s="295"/>
      <c r="CE324" s="295"/>
      <c r="CF324" s="293"/>
      <c r="CG324" s="293"/>
      <c r="CH324" s="293"/>
      <c r="CI324" s="293"/>
      <c r="CJ324" s="293"/>
      <c r="CL324" s="295"/>
      <c r="CM324" s="294"/>
      <c r="CN324" s="294"/>
      <c r="CO324" s="294"/>
      <c r="CP324" s="294"/>
      <c r="CZ324" s="295"/>
      <c r="DF324" s="293"/>
      <c r="DG324" s="293"/>
      <c r="DH324" s="293"/>
      <c r="DJ324" s="295"/>
      <c r="EC324" s="454"/>
      <c r="ED324" s="454"/>
      <c r="EH324" s="439"/>
      <c r="EI324" s="439"/>
      <c r="EJ324" s="439"/>
      <c r="EK324" s="962"/>
      <c r="EL324" s="987"/>
      <c r="EM324" s="987"/>
      <c r="EN324" s="991"/>
      <c r="EO324" s="297"/>
      <c r="EP324" s="296"/>
      <c r="ER324" s="297"/>
      <c r="ES324" s="522"/>
      <c r="ET324" s="527"/>
      <c r="EU324" s="527"/>
      <c r="EV324" s="527"/>
      <c r="EW324" s="967"/>
      <c r="EX324" s="949"/>
      <c r="EY324" s="522"/>
      <c r="EZ324" s="522"/>
      <c r="FA324" s="522"/>
      <c r="FB324" s="522"/>
      <c r="FC324" s="527"/>
      <c r="FD324" s="527"/>
      <c r="FE324" s="527"/>
      <c r="FF324" s="522"/>
      <c r="FG324" s="522"/>
      <c r="FH324" s="522"/>
      <c r="FI324" s="522"/>
      <c r="FJ324" s="296"/>
      <c r="FK324" s="522"/>
      <c r="FL324" s="993"/>
      <c r="FM324" s="994"/>
      <c r="FN324" s="993"/>
      <c r="FO324" s="993"/>
      <c r="FP324" s="1023"/>
      <c r="FQ324" s="572"/>
      <c r="FR324" s="572"/>
    </row>
    <row r="325" spans="9:174" s="292" customFormat="1" x14ac:dyDescent="0.3">
      <c r="I325" s="937"/>
      <c r="J325" s="295"/>
      <c r="K325" s="294"/>
      <c r="L325" s="294"/>
      <c r="M325" s="295"/>
      <c r="S325" s="976"/>
      <c r="T325" s="1011"/>
      <c r="U325" s="290"/>
      <c r="V325" s="290"/>
      <c r="W325" s="290"/>
      <c r="X325" s="294"/>
      <c r="AB325" s="946"/>
      <c r="AE325" s="541"/>
      <c r="AF325" s="296"/>
      <c r="AG325" s="542"/>
      <c r="AH325" s="296"/>
      <c r="AI325" s="610"/>
      <c r="AJ325" s="543"/>
      <c r="AP325" s="981"/>
      <c r="AU325" s="293"/>
      <c r="AX325" s="295"/>
      <c r="BC325" s="295"/>
      <c r="BD325" s="525"/>
      <c r="BE325" s="976"/>
      <c r="BF325" s="293"/>
      <c r="BG325" s="293"/>
      <c r="BH325" s="293"/>
      <c r="BI325" s="293"/>
      <c r="BJ325" s="293"/>
      <c r="BK325" s="293"/>
      <c r="BL325" s="294"/>
      <c r="BM325" s="293"/>
      <c r="BS325" s="294"/>
      <c r="BT325" s="294"/>
      <c r="BU325" s="294"/>
      <c r="BV325" s="295"/>
      <c r="BW325" s="295"/>
      <c r="BX325" s="295"/>
      <c r="BY325" s="293"/>
      <c r="BZ325" s="294"/>
      <c r="CD325" s="295"/>
      <c r="CE325" s="295"/>
      <c r="CF325" s="293"/>
      <c r="CG325" s="293"/>
      <c r="CH325" s="293"/>
      <c r="CI325" s="293"/>
      <c r="CJ325" s="293"/>
      <c r="CL325" s="295"/>
      <c r="CM325" s="294"/>
      <c r="CN325" s="294"/>
      <c r="CO325" s="294"/>
      <c r="CP325" s="294"/>
      <c r="CZ325" s="295"/>
      <c r="DF325" s="293"/>
      <c r="DG325" s="293"/>
      <c r="DH325" s="293"/>
      <c r="DJ325" s="295"/>
      <c r="EC325" s="454"/>
      <c r="ED325" s="454"/>
      <c r="EH325" s="439"/>
      <c r="EI325" s="439"/>
      <c r="EJ325" s="439"/>
      <c r="EK325" s="962"/>
      <c r="EL325" s="987"/>
      <c r="EM325" s="987"/>
      <c r="EN325" s="991"/>
      <c r="EO325" s="297"/>
      <c r="EP325" s="296"/>
      <c r="ER325" s="297"/>
      <c r="ES325" s="522"/>
      <c r="ET325" s="527"/>
      <c r="EU325" s="527"/>
      <c r="EV325" s="527"/>
      <c r="EW325" s="967"/>
      <c r="EX325" s="949"/>
      <c r="EY325" s="522"/>
      <c r="EZ325" s="522"/>
      <c r="FA325" s="522"/>
      <c r="FB325" s="522"/>
      <c r="FC325" s="527"/>
      <c r="FD325" s="527"/>
      <c r="FE325" s="527"/>
      <c r="FF325" s="522"/>
      <c r="FG325" s="522"/>
      <c r="FH325" s="522"/>
      <c r="FI325" s="522"/>
      <c r="FJ325" s="296"/>
      <c r="FK325" s="522"/>
      <c r="FL325" s="993"/>
      <c r="FM325" s="994"/>
      <c r="FN325" s="993"/>
      <c r="FO325" s="993"/>
      <c r="FP325" s="1023"/>
      <c r="FQ325" s="572"/>
      <c r="FR325" s="572"/>
    </row>
    <row r="326" spans="9:174" s="292" customFormat="1" x14ac:dyDescent="0.3">
      <c r="I326" s="937"/>
      <c r="J326" s="295"/>
      <c r="K326" s="294"/>
      <c r="L326" s="294"/>
      <c r="M326" s="295"/>
      <c r="S326" s="976"/>
      <c r="T326" s="1011"/>
      <c r="U326" s="290"/>
      <c r="V326" s="290"/>
      <c r="W326" s="290"/>
      <c r="X326" s="294"/>
      <c r="AB326" s="946"/>
      <c r="AE326" s="541"/>
      <c r="AF326" s="296"/>
      <c r="AG326" s="542"/>
      <c r="AH326" s="296"/>
      <c r="AI326" s="610"/>
      <c r="AJ326" s="543"/>
      <c r="AP326" s="981"/>
      <c r="AU326" s="293"/>
      <c r="AX326" s="295"/>
      <c r="BC326" s="295"/>
      <c r="BD326" s="525"/>
      <c r="BE326" s="976"/>
      <c r="BF326" s="293"/>
      <c r="BG326" s="293"/>
      <c r="BH326" s="293"/>
      <c r="BI326" s="293"/>
      <c r="BJ326" s="293"/>
      <c r="BK326" s="293"/>
      <c r="BL326" s="294"/>
      <c r="BM326" s="293"/>
      <c r="BS326" s="294"/>
      <c r="BT326" s="294"/>
      <c r="BU326" s="294"/>
      <c r="BV326" s="295"/>
      <c r="BW326" s="295"/>
      <c r="BX326" s="295"/>
      <c r="BY326" s="293"/>
      <c r="BZ326" s="294"/>
      <c r="CD326" s="295"/>
      <c r="CE326" s="295"/>
      <c r="CF326" s="293"/>
      <c r="CG326" s="293"/>
      <c r="CH326" s="293"/>
      <c r="CI326" s="293"/>
      <c r="CJ326" s="293"/>
      <c r="CL326" s="295"/>
      <c r="CM326" s="294"/>
      <c r="CN326" s="294"/>
      <c r="CO326" s="294"/>
      <c r="CP326" s="294"/>
      <c r="CZ326" s="295"/>
      <c r="DF326" s="293"/>
      <c r="DG326" s="293"/>
      <c r="DH326" s="293"/>
      <c r="DJ326" s="295"/>
      <c r="EC326" s="454"/>
      <c r="ED326" s="454"/>
      <c r="EH326" s="439"/>
      <c r="EI326" s="439"/>
      <c r="EJ326" s="439"/>
      <c r="EK326" s="962"/>
      <c r="EL326" s="987"/>
      <c r="EM326" s="987"/>
      <c r="EN326" s="991"/>
      <c r="EO326" s="297"/>
      <c r="EP326" s="296"/>
      <c r="ER326" s="297"/>
      <c r="ES326" s="522"/>
      <c r="ET326" s="527"/>
      <c r="EU326" s="527"/>
      <c r="EV326" s="527"/>
      <c r="EW326" s="967"/>
      <c r="EX326" s="949"/>
      <c r="EY326" s="522"/>
      <c r="EZ326" s="522"/>
      <c r="FA326" s="522"/>
      <c r="FB326" s="522"/>
      <c r="FC326" s="527"/>
      <c r="FD326" s="527"/>
      <c r="FE326" s="527"/>
      <c r="FF326" s="522"/>
      <c r="FG326" s="522"/>
      <c r="FH326" s="522"/>
      <c r="FI326" s="522"/>
      <c r="FJ326" s="296"/>
      <c r="FK326" s="522"/>
      <c r="FL326" s="993"/>
      <c r="FM326" s="994"/>
      <c r="FN326" s="993"/>
      <c r="FO326" s="993"/>
      <c r="FP326" s="1023"/>
      <c r="FQ326" s="572"/>
      <c r="FR326" s="572"/>
    </row>
    <row r="327" spans="9:174" s="292" customFormat="1" x14ac:dyDescent="0.3">
      <c r="I327" s="937"/>
      <c r="J327" s="295"/>
      <c r="K327" s="294"/>
      <c r="L327" s="294"/>
      <c r="M327" s="295"/>
      <c r="S327" s="976"/>
      <c r="T327" s="1011"/>
      <c r="U327" s="290"/>
      <c r="V327" s="290"/>
      <c r="W327" s="290"/>
      <c r="X327" s="294"/>
      <c r="AB327" s="946"/>
      <c r="AE327" s="541"/>
      <c r="AF327" s="296"/>
      <c r="AG327" s="542"/>
      <c r="AH327" s="296"/>
      <c r="AI327" s="610"/>
      <c r="AJ327" s="543"/>
      <c r="AP327" s="981"/>
      <c r="AU327" s="293"/>
      <c r="AX327" s="295"/>
      <c r="BC327" s="295"/>
      <c r="BD327" s="525"/>
      <c r="BE327" s="976"/>
      <c r="BF327" s="293"/>
      <c r="BG327" s="293"/>
      <c r="BH327" s="293"/>
      <c r="BI327" s="293"/>
      <c r="BJ327" s="293"/>
      <c r="BK327" s="293"/>
      <c r="BL327" s="294"/>
      <c r="BM327" s="293"/>
      <c r="BS327" s="294"/>
      <c r="BT327" s="294"/>
      <c r="BU327" s="294"/>
      <c r="BV327" s="295"/>
      <c r="BW327" s="295"/>
      <c r="BX327" s="295"/>
      <c r="BY327" s="293"/>
      <c r="BZ327" s="294"/>
      <c r="CD327" s="295"/>
      <c r="CE327" s="295"/>
      <c r="CF327" s="293"/>
      <c r="CG327" s="293"/>
      <c r="CH327" s="293"/>
      <c r="CI327" s="293"/>
      <c r="CJ327" s="293"/>
      <c r="CL327" s="295"/>
      <c r="CM327" s="294"/>
      <c r="CN327" s="294"/>
      <c r="CO327" s="294"/>
      <c r="CP327" s="294"/>
      <c r="CZ327" s="295"/>
      <c r="DF327" s="293"/>
      <c r="DG327" s="293"/>
      <c r="DH327" s="293"/>
      <c r="DJ327" s="295"/>
      <c r="EC327" s="454"/>
      <c r="ED327" s="454"/>
      <c r="EH327" s="439"/>
      <c r="EI327" s="439"/>
      <c r="EJ327" s="439"/>
      <c r="EK327" s="962"/>
      <c r="EL327" s="987"/>
      <c r="EM327" s="987"/>
      <c r="EN327" s="991"/>
      <c r="EO327" s="297"/>
      <c r="EP327" s="296"/>
      <c r="ER327" s="297"/>
      <c r="ES327" s="522"/>
      <c r="ET327" s="527"/>
      <c r="EU327" s="527"/>
      <c r="EV327" s="527"/>
      <c r="EW327" s="967"/>
      <c r="EX327" s="949"/>
      <c r="EY327" s="522"/>
      <c r="EZ327" s="522"/>
      <c r="FA327" s="522"/>
      <c r="FB327" s="522"/>
      <c r="FC327" s="527"/>
      <c r="FD327" s="527"/>
      <c r="FE327" s="527"/>
      <c r="FF327" s="522"/>
      <c r="FG327" s="522"/>
      <c r="FH327" s="522"/>
      <c r="FI327" s="522"/>
      <c r="FJ327" s="296"/>
      <c r="FK327" s="522"/>
      <c r="FL327" s="993"/>
      <c r="FM327" s="994"/>
      <c r="FN327" s="993"/>
      <c r="FO327" s="993"/>
      <c r="FP327" s="1023"/>
      <c r="FQ327" s="572"/>
      <c r="FR327" s="572"/>
    </row>
    <row r="328" spans="9:174" s="292" customFormat="1" x14ac:dyDescent="0.3">
      <c r="I328" s="937"/>
      <c r="J328" s="295"/>
      <c r="K328" s="294"/>
      <c r="L328" s="294"/>
      <c r="M328" s="295"/>
      <c r="S328" s="976"/>
      <c r="T328" s="1011"/>
      <c r="U328" s="290"/>
      <c r="V328" s="290"/>
      <c r="W328" s="290"/>
      <c r="X328" s="294"/>
      <c r="AB328" s="946"/>
      <c r="AE328" s="541"/>
      <c r="AF328" s="296"/>
      <c r="AG328" s="542"/>
      <c r="AH328" s="296"/>
      <c r="AI328" s="610"/>
      <c r="AJ328" s="543"/>
      <c r="AP328" s="981"/>
      <c r="AU328" s="293"/>
      <c r="AX328" s="295"/>
      <c r="BC328" s="295"/>
      <c r="BD328" s="525"/>
      <c r="BE328" s="976"/>
      <c r="BF328" s="293"/>
      <c r="BG328" s="293"/>
      <c r="BH328" s="293"/>
      <c r="BI328" s="293"/>
      <c r="BJ328" s="293"/>
      <c r="BK328" s="293"/>
      <c r="BL328" s="294"/>
      <c r="BM328" s="293"/>
      <c r="BS328" s="294"/>
      <c r="BT328" s="294"/>
      <c r="BU328" s="294"/>
      <c r="BV328" s="295"/>
      <c r="BW328" s="295"/>
      <c r="BX328" s="295"/>
      <c r="BY328" s="293"/>
      <c r="BZ328" s="294"/>
      <c r="CD328" s="295"/>
      <c r="CE328" s="295"/>
      <c r="CF328" s="293"/>
      <c r="CG328" s="293"/>
      <c r="CH328" s="293"/>
      <c r="CI328" s="293"/>
      <c r="CJ328" s="293"/>
      <c r="CL328" s="295"/>
      <c r="CM328" s="294"/>
      <c r="CN328" s="294"/>
      <c r="CO328" s="294"/>
      <c r="CP328" s="294"/>
      <c r="CZ328" s="295"/>
      <c r="DF328" s="293"/>
      <c r="DG328" s="293"/>
      <c r="DH328" s="293"/>
      <c r="DJ328" s="295"/>
      <c r="EC328" s="454"/>
      <c r="ED328" s="454"/>
      <c r="EH328" s="439"/>
      <c r="EI328" s="439"/>
      <c r="EJ328" s="439"/>
      <c r="EK328" s="962"/>
      <c r="EL328" s="987"/>
      <c r="EM328" s="987"/>
      <c r="EN328" s="991"/>
      <c r="EO328" s="297"/>
      <c r="EP328" s="296"/>
      <c r="ER328" s="297"/>
      <c r="ES328" s="522"/>
      <c r="ET328" s="527"/>
      <c r="EU328" s="527"/>
      <c r="EV328" s="527"/>
      <c r="EW328" s="967"/>
      <c r="EX328" s="949"/>
      <c r="EY328" s="522"/>
      <c r="EZ328" s="522"/>
      <c r="FA328" s="522"/>
      <c r="FB328" s="522"/>
      <c r="FC328" s="527"/>
      <c r="FD328" s="527"/>
      <c r="FE328" s="527"/>
      <c r="FF328" s="522"/>
      <c r="FG328" s="522"/>
      <c r="FH328" s="522"/>
      <c r="FI328" s="522"/>
      <c r="FJ328" s="296"/>
      <c r="FK328" s="522"/>
      <c r="FL328" s="993"/>
      <c r="FM328" s="994"/>
      <c r="FN328" s="993"/>
      <c r="FO328" s="993"/>
      <c r="FP328" s="1023"/>
      <c r="FQ328" s="572"/>
      <c r="FR328" s="572"/>
    </row>
    <row r="329" spans="9:174" s="292" customFormat="1" x14ac:dyDescent="0.3">
      <c r="I329" s="937"/>
      <c r="J329" s="295"/>
      <c r="K329" s="294"/>
      <c r="L329" s="294"/>
      <c r="M329" s="295"/>
      <c r="S329" s="976"/>
      <c r="T329" s="1011"/>
      <c r="U329" s="290"/>
      <c r="V329" s="290"/>
      <c r="W329" s="290"/>
      <c r="X329" s="294"/>
      <c r="AB329" s="946"/>
      <c r="AE329" s="541"/>
      <c r="AF329" s="296"/>
      <c r="AG329" s="542"/>
      <c r="AH329" s="296"/>
      <c r="AI329" s="610"/>
      <c r="AJ329" s="543"/>
      <c r="AP329" s="981"/>
      <c r="AU329" s="293"/>
      <c r="AX329" s="295"/>
      <c r="BC329" s="295"/>
      <c r="BD329" s="525"/>
      <c r="BE329" s="976"/>
      <c r="BF329" s="293"/>
      <c r="BG329" s="293"/>
      <c r="BH329" s="293"/>
      <c r="BI329" s="293"/>
      <c r="BJ329" s="293"/>
      <c r="BK329" s="293"/>
      <c r="BL329" s="294"/>
      <c r="BM329" s="293"/>
      <c r="BS329" s="294"/>
      <c r="BT329" s="294"/>
      <c r="BU329" s="294"/>
      <c r="BV329" s="295"/>
      <c r="BW329" s="295"/>
      <c r="BX329" s="295"/>
      <c r="BY329" s="293"/>
      <c r="BZ329" s="294"/>
      <c r="CD329" s="295"/>
      <c r="CE329" s="295"/>
      <c r="CF329" s="293"/>
      <c r="CG329" s="293"/>
      <c r="CH329" s="293"/>
      <c r="CI329" s="293"/>
      <c r="CJ329" s="293"/>
      <c r="CL329" s="295"/>
      <c r="CM329" s="294"/>
      <c r="CN329" s="294"/>
      <c r="CO329" s="294"/>
      <c r="CP329" s="294"/>
      <c r="CZ329" s="295"/>
      <c r="DF329" s="293"/>
      <c r="DG329" s="293"/>
      <c r="DH329" s="293"/>
      <c r="DJ329" s="295"/>
      <c r="EC329" s="454"/>
      <c r="ED329" s="454"/>
      <c r="EH329" s="439"/>
      <c r="EI329" s="439"/>
      <c r="EJ329" s="439"/>
      <c r="EK329" s="962"/>
      <c r="EL329" s="987"/>
      <c r="EM329" s="987"/>
      <c r="EN329" s="991"/>
      <c r="EO329" s="297"/>
      <c r="EP329" s="296"/>
      <c r="ER329" s="297"/>
      <c r="ES329" s="522"/>
      <c r="ET329" s="527"/>
      <c r="EU329" s="527"/>
      <c r="EV329" s="527"/>
      <c r="EW329" s="967"/>
      <c r="EX329" s="949"/>
      <c r="EY329" s="522"/>
      <c r="EZ329" s="522"/>
      <c r="FA329" s="522"/>
      <c r="FB329" s="522"/>
      <c r="FC329" s="527"/>
      <c r="FD329" s="527"/>
      <c r="FE329" s="527"/>
      <c r="FF329" s="522"/>
      <c r="FG329" s="522"/>
      <c r="FH329" s="522"/>
      <c r="FI329" s="522"/>
      <c r="FJ329" s="296"/>
      <c r="FK329" s="522"/>
      <c r="FL329" s="993"/>
      <c r="FM329" s="994"/>
      <c r="FN329" s="993"/>
      <c r="FO329" s="993"/>
      <c r="FP329" s="1023"/>
      <c r="FQ329" s="572"/>
      <c r="FR329" s="572"/>
    </row>
    <row r="330" spans="9:174" s="292" customFormat="1" x14ac:dyDescent="0.3">
      <c r="I330" s="937"/>
      <c r="J330" s="295"/>
      <c r="K330" s="294"/>
      <c r="L330" s="294"/>
      <c r="M330" s="295"/>
      <c r="S330" s="976"/>
      <c r="T330" s="1011"/>
      <c r="U330" s="290"/>
      <c r="V330" s="290"/>
      <c r="W330" s="290"/>
      <c r="X330" s="294"/>
      <c r="AB330" s="946"/>
      <c r="AE330" s="541"/>
      <c r="AF330" s="296"/>
      <c r="AG330" s="542"/>
      <c r="AH330" s="296"/>
      <c r="AI330" s="610"/>
      <c r="AJ330" s="543"/>
      <c r="AP330" s="981"/>
      <c r="AU330" s="293"/>
      <c r="AX330" s="295"/>
      <c r="BC330" s="295"/>
      <c r="BD330" s="525"/>
      <c r="BE330" s="976"/>
      <c r="BF330" s="293"/>
      <c r="BG330" s="293"/>
      <c r="BH330" s="293"/>
      <c r="BI330" s="293"/>
      <c r="BJ330" s="293"/>
      <c r="BK330" s="293"/>
      <c r="BL330" s="294"/>
      <c r="BM330" s="293"/>
      <c r="BS330" s="294"/>
      <c r="BT330" s="294"/>
      <c r="BU330" s="294"/>
      <c r="BV330" s="295"/>
      <c r="BW330" s="295"/>
      <c r="BX330" s="295"/>
      <c r="BY330" s="293"/>
      <c r="BZ330" s="294"/>
      <c r="CD330" s="295"/>
      <c r="CE330" s="295"/>
      <c r="CF330" s="293"/>
      <c r="CG330" s="293"/>
      <c r="CH330" s="293"/>
      <c r="CI330" s="293"/>
      <c r="CJ330" s="293"/>
      <c r="CL330" s="295"/>
      <c r="CM330" s="294"/>
      <c r="CN330" s="294"/>
      <c r="CO330" s="294"/>
      <c r="CP330" s="294"/>
      <c r="CZ330" s="295"/>
      <c r="DF330" s="293"/>
      <c r="DG330" s="293"/>
      <c r="DH330" s="293"/>
      <c r="DJ330" s="295"/>
      <c r="EC330" s="454"/>
      <c r="ED330" s="454"/>
      <c r="EH330" s="439"/>
      <c r="EI330" s="439"/>
      <c r="EJ330" s="439"/>
      <c r="EK330" s="962"/>
      <c r="EL330" s="987"/>
      <c r="EM330" s="987"/>
      <c r="EN330" s="991"/>
      <c r="EO330" s="297"/>
      <c r="EP330" s="296"/>
      <c r="ER330" s="297"/>
      <c r="ES330" s="522"/>
      <c r="ET330" s="527"/>
      <c r="EU330" s="527"/>
      <c r="EV330" s="527"/>
      <c r="EW330" s="967"/>
      <c r="EX330" s="949"/>
      <c r="EY330" s="522"/>
      <c r="EZ330" s="522"/>
      <c r="FA330" s="522"/>
      <c r="FB330" s="522"/>
      <c r="FC330" s="527"/>
      <c r="FD330" s="527"/>
      <c r="FE330" s="527"/>
      <c r="FF330" s="522"/>
      <c r="FG330" s="522"/>
      <c r="FH330" s="522"/>
      <c r="FI330" s="522"/>
      <c r="FJ330" s="296"/>
      <c r="FK330" s="522"/>
      <c r="FL330" s="993"/>
      <c r="FM330" s="994"/>
      <c r="FN330" s="993"/>
      <c r="FO330" s="993"/>
      <c r="FP330" s="1023"/>
      <c r="FQ330" s="572"/>
      <c r="FR330" s="572"/>
    </row>
    <row r="331" spans="9:174" s="292" customFormat="1" x14ac:dyDescent="0.3">
      <c r="I331" s="937"/>
      <c r="J331" s="295"/>
      <c r="K331" s="294"/>
      <c r="L331" s="294"/>
      <c r="M331" s="295"/>
      <c r="S331" s="976"/>
      <c r="T331" s="1011"/>
      <c r="U331" s="290"/>
      <c r="V331" s="290"/>
      <c r="W331" s="290"/>
      <c r="X331" s="294"/>
      <c r="AB331" s="946"/>
      <c r="AE331" s="541"/>
      <c r="AF331" s="296"/>
      <c r="AG331" s="542"/>
      <c r="AH331" s="296"/>
      <c r="AI331" s="610"/>
      <c r="AJ331" s="543"/>
      <c r="AP331" s="981"/>
      <c r="AU331" s="293"/>
      <c r="AX331" s="295"/>
      <c r="BC331" s="295"/>
      <c r="BD331" s="525"/>
      <c r="BE331" s="976"/>
      <c r="BF331" s="293"/>
      <c r="BG331" s="293"/>
      <c r="BH331" s="293"/>
      <c r="BI331" s="293"/>
      <c r="BJ331" s="293"/>
      <c r="BK331" s="293"/>
      <c r="BL331" s="294"/>
      <c r="BM331" s="293"/>
      <c r="BS331" s="294"/>
      <c r="BT331" s="294"/>
      <c r="BU331" s="294"/>
      <c r="BV331" s="295"/>
      <c r="BW331" s="295"/>
      <c r="BX331" s="295"/>
      <c r="BY331" s="293"/>
      <c r="BZ331" s="294"/>
      <c r="CD331" s="295"/>
      <c r="CE331" s="295"/>
      <c r="CF331" s="293"/>
      <c r="CG331" s="293"/>
      <c r="CH331" s="293"/>
      <c r="CI331" s="293"/>
      <c r="CJ331" s="293"/>
      <c r="CL331" s="295"/>
      <c r="CM331" s="294"/>
      <c r="CN331" s="294"/>
      <c r="CO331" s="294"/>
      <c r="CP331" s="294"/>
      <c r="CZ331" s="295"/>
      <c r="DF331" s="293"/>
      <c r="DG331" s="293"/>
      <c r="DH331" s="293"/>
      <c r="DJ331" s="295"/>
      <c r="EC331" s="454"/>
      <c r="ED331" s="454"/>
      <c r="EH331" s="439"/>
      <c r="EI331" s="439"/>
      <c r="EJ331" s="439"/>
      <c r="EK331" s="962"/>
      <c r="EL331" s="987"/>
      <c r="EM331" s="987"/>
      <c r="EN331" s="991"/>
      <c r="EO331" s="297"/>
      <c r="EP331" s="296"/>
      <c r="ER331" s="297"/>
      <c r="ES331" s="522"/>
      <c r="ET331" s="527"/>
      <c r="EU331" s="527"/>
      <c r="EV331" s="527"/>
      <c r="EW331" s="967"/>
      <c r="EX331" s="949"/>
      <c r="EY331" s="522"/>
      <c r="EZ331" s="522"/>
      <c r="FA331" s="522"/>
      <c r="FB331" s="522"/>
      <c r="FC331" s="527"/>
      <c r="FD331" s="527"/>
      <c r="FE331" s="527"/>
      <c r="FF331" s="522"/>
      <c r="FG331" s="522"/>
      <c r="FH331" s="522"/>
      <c r="FI331" s="522"/>
      <c r="FJ331" s="296"/>
      <c r="FK331" s="522"/>
      <c r="FL331" s="993"/>
      <c r="FM331" s="994"/>
      <c r="FN331" s="993"/>
      <c r="FO331" s="993"/>
      <c r="FP331" s="1023"/>
      <c r="FQ331" s="572"/>
      <c r="FR331" s="572"/>
    </row>
    <row r="332" spans="9:174" s="292" customFormat="1" x14ac:dyDescent="0.3">
      <c r="I332" s="937"/>
      <c r="J332" s="295"/>
      <c r="K332" s="294"/>
      <c r="L332" s="294"/>
      <c r="M332" s="295"/>
      <c r="S332" s="976"/>
      <c r="T332" s="1011"/>
      <c r="U332" s="290"/>
      <c r="V332" s="290"/>
      <c r="W332" s="290"/>
      <c r="X332" s="294"/>
      <c r="AB332" s="946"/>
      <c r="AE332" s="541"/>
      <c r="AF332" s="296"/>
      <c r="AG332" s="542"/>
      <c r="AH332" s="296"/>
      <c r="AI332" s="610"/>
      <c r="AJ332" s="543"/>
      <c r="AP332" s="981"/>
      <c r="AU332" s="293"/>
      <c r="AX332" s="295"/>
      <c r="BC332" s="295"/>
      <c r="BD332" s="525"/>
      <c r="BE332" s="976"/>
      <c r="BF332" s="293"/>
      <c r="BG332" s="293"/>
      <c r="BH332" s="293"/>
      <c r="BI332" s="293"/>
      <c r="BJ332" s="293"/>
      <c r="BK332" s="293"/>
      <c r="BL332" s="294"/>
      <c r="BM332" s="293"/>
      <c r="BS332" s="294"/>
      <c r="BT332" s="294"/>
      <c r="BU332" s="294"/>
      <c r="BV332" s="295"/>
      <c r="BW332" s="295"/>
      <c r="BX332" s="295"/>
      <c r="BY332" s="293"/>
      <c r="BZ332" s="294"/>
      <c r="CD332" s="295"/>
      <c r="CE332" s="295"/>
      <c r="CF332" s="293"/>
      <c r="CG332" s="293"/>
      <c r="CH332" s="293"/>
      <c r="CI332" s="293"/>
      <c r="CJ332" s="293"/>
      <c r="CL332" s="295"/>
      <c r="CM332" s="294"/>
      <c r="CN332" s="294"/>
      <c r="CO332" s="294"/>
      <c r="CP332" s="294"/>
      <c r="CZ332" s="295"/>
      <c r="DF332" s="293"/>
      <c r="DG332" s="293"/>
      <c r="DH332" s="293"/>
      <c r="DJ332" s="295"/>
      <c r="EC332" s="454"/>
      <c r="ED332" s="454"/>
      <c r="EH332" s="439"/>
      <c r="EI332" s="439"/>
      <c r="EJ332" s="439"/>
      <c r="EK332" s="962"/>
      <c r="EL332" s="987"/>
      <c r="EM332" s="987"/>
      <c r="EN332" s="991"/>
      <c r="EO332" s="297"/>
      <c r="EP332" s="296"/>
      <c r="ER332" s="297"/>
      <c r="ES332" s="522"/>
      <c r="ET332" s="527"/>
      <c r="EU332" s="527"/>
      <c r="EV332" s="527"/>
      <c r="EW332" s="967"/>
      <c r="EX332" s="949"/>
      <c r="EY332" s="522"/>
      <c r="EZ332" s="522"/>
      <c r="FA332" s="522"/>
      <c r="FB332" s="522"/>
      <c r="FC332" s="527"/>
      <c r="FD332" s="527"/>
      <c r="FE332" s="527"/>
      <c r="FF332" s="522"/>
      <c r="FG332" s="522"/>
      <c r="FH332" s="522"/>
      <c r="FI332" s="522"/>
      <c r="FJ332" s="296"/>
      <c r="FK332" s="522"/>
      <c r="FL332" s="993"/>
      <c r="FM332" s="994"/>
      <c r="FN332" s="993"/>
      <c r="FO332" s="993"/>
      <c r="FP332" s="1023"/>
      <c r="FQ332" s="572"/>
      <c r="FR332" s="572"/>
    </row>
    <row r="333" spans="9:174" s="292" customFormat="1" x14ac:dyDescent="0.3">
      <c r="I333" s="937"/>
      <c r="J333" s="295"/>
      <c r="K333" s="294"/>
      <c r="L333" s="294"/>
      <c r="M333" s="295"/>
      <c r="S333" s="976"/>
      <c r="T333" s="1011"/>
      <c r="U333" s="290"/>
      <c r="V333" s="290"/>
      <c r="W333" s="290"/>
      <c r="X333" s="294"/>
      <c r="AB333" s="946"/>
      <c r="AE333" s="541"/>
      <c r="AF333" s="296"/>
      <c r="AG333" s="542"/>
      <c r="AH333" s="296"/>
      <c r="AI333" s="610"/>
      <c r="AJ333" s="543"/>
      <c r="AP333" s="981"/>
      <c r="AU333" s="293"/>
      <c r="AX333" s="295"/>
      <c r="BC333" s="295"/>
      <c r="BD333" s="525"/>
      <c r="BE333" s="976"/>
      <c r="BF333" s="293"/>
      <c r="BG333" s="293"/>
      <c r="BH333" s="293"/>
      <c r="BI333" s="293"/>
      <c r="BJ333" s="293"/>
      <c r="BK333" s="293"/>
      <c r="BL333" s="294"/>
      <c r="BM333" s="293"/>
      <c r="BS333" s="294"/>
      <c r="BT333" s="294"/>
      <c r="BU333" s="294"/>
      <c r="BV333" s="295"/>
      <c r="BW333" s="295"/>
      <c r="BX333" s="295"/>
      <c r="BY333" s="293"/>
      <c r="BZ333" s="294"/>
      <c r="CD333" s="295"/>
      <c r="CE333" s="295"/>
      <c r="CF333" s="293"/>
      <c r="CG333" s="293"/>
      <c r="CH333" s="293"/>
      <c r="CI333" s="293"/>
      <c r="CJ333" s="293"/>
      <c r="CL333" s="295"/>
      <c r="CM333" s="294"/>
      <c r="CN333" s="294"/>
      <c r="CO333" s="294"/>
      <c r="CP333" s="294"/>
      <c r="CZ333" s="295"/>
      <c r="DF333" s="293"/>
      <c r="DG333" s="293"/>
      <c r="DH333" s="293"/>
      <c r="DJ333" s="295"/>
      <c r="EC333" s="454"/>
      <c r="ED333" s="454"/>
      <c r="EH333" s="439"/>
      <c r="EI333" s="439"/>
      <c r="EJ333" s="439"/>
      <c r="EK333" s="962"/>
      <c r="EL333" s="987"/>
      <c r="EM333" s="987"/>
      <c r="EN333" s="991"/>
      <c r="EO333" s="297"/>
      <c r="EP333" s="296"/>
      <c r="ER333" s="297"/>
      <c r="ES333" s="522"/>
      <c r="ET333" s="527"/>
      <c r="EU333" s="527"/>
      <c r="EV333" s="527"/>
      <c r="EW333" s="967"/>
      <c r="EX333" s="949"/>
      <c r="EY333" s="522"/>
      <c r="EZ333" s="522"/>
      <c r="FA333" s="522"/>
      <c r="FB333" s="522"/>
      <c r="FC333" s="527"/>
      <c r="FD333" s="527"/>
      <c r="FE333" s="527"/>
      <c r="FF333" s="522"/>
      <c r="FG333" s="522"/>
      <c r="FH333" s="522"/>
      <c r="FI333" s="522"/>
      <c r="FJ333" s="296"/>
      <c r="FK333" s="522"/>
      <c r="FL333" s="993"/>
      <c r="FM333" s="994"/>
      <c r="FN333" s="993"/>
      <c r="FO333" s="993"/>
      <c r="FP333" s="1023"/>
      <c r="FQ333" s="572"/>
      <c r="FR333" s="572"/>
    </row>
    <row r="334" spans="9:174" s="292" customFormat="1" x14ac:dyDescent="0.3">
      <c r="I334" s="937"/>
      <c r="J334" s="295"/>
      <c r="K334" s="294"/>
      <c r="L334" s="294"/>
      <c r="M334" s="295"/>
      <c r="S334" s="976"/>
      <c r="T334" s="1011"/>
      <c r="U334" s="290"/>
      <c r="V334" s="290"/>
      <c r="W334" s="290"/>
      <c r="X334" s="294"/>
      <c r="AB334" s="946"/>
      <c r="AE334" s="541"/>
      <c r="AF334" s="296"/>
      <c r="AG334" s="542"/>
      <c r="AH334" s="296"/>
      <c r="AI334" s="610"/>
      <c r="AJ334" s="543"/>
      <c r="AP334" s="981"/>
      <c r="AU334" s="293"/>
      <c r="AX334" s="295"/>
      <c r="BC334" s="295"/>
      <c r="BD334" s="525"/>
      <c r="BE334" s="976"/>
      <c r="BF334" s="293"/>
      <c r="BG334" s="293"/>
      <c r="BH334" s="293"/>
      <c r="BI334" s="293"/>
      <c r="BJ334" s="293"/>
      <c r="BK334" s="293"/>
      <c r="BL334" s="294"/>
      <c r="BM334" s="293"/>
      <c r="BS334" s="294"/>
      <c r="BT334" s="294"/>
      <c r="BU334" s="294"/>
      <c r="BV334" s="295"/>
      <c r="BW334" s="295"/>
      <c r="BX334" s="295"/>
      <c r="BY334" s="293"/>
      <c r="BZ334" s="294"/>
      <c r="CD334" s="295"/>
      <c r="CE334" s="295"/>
      <c r="CF334" s="293"/>
      <c r="CG334" s="293"/>
      <c r="CH334" s="293"/>
      <c r="CI334" s="293"/>
      <c r="CJ334" s="293"/>
      <c r="CL334" s="295"/>
      <c r="CM334" s="294"/>
      <c r="CN334" s="294"/>
      <c r="CO334" s="294"/>
      <c r="CP334" s="294"/>
      <c r="CZ334" s="295"/>
      <c r="DF334" s="293"/>
      <c r="DG334" s="293"/>
      <c r="DH334" s="293"/>
      <c r="DJ334" s="295"/>
      <c r="EC334" s="454"/>
      <c r="ED334" s="454"/>
      <c r="EH334" s="439"/>
      <c r="EI334" s="439"/>
      <c r="EJ334" s="439"/>
      <c r="EK334" s="962"/>
      <c r="EL334" s="987"/>
      <c r="EM334" s="987"/>
      <c r="EN334" s="991"/>
      <c r="EO334" s="297"/>
      <c r="EP334" s="296"/>
      <c r="ER334" s="297"/>
      <c r="ES334" s="522"/>
      <c r="ET334" s="527"/>
      <c r="EU334" s="527"/>
      <c r="EV334" s="527"/>
      <c r="EW334" s="967"/>
      <c r="EX334" s="949"/>
      <c r="EY334" s="522"/>
      <c r="EZ334" s="522"/>
      <c r="FA334" s="522"/>
      <c r="FB334" s="522"/>
      <c r="FC334" s="527"/>
      <c r="FD334" s="527"/>
      <c r="FE334" s="527"/>
      <c r="FF334" s="522"/>
      <c r="FG334" s="522"/>
      <c r="FH334" s="522"/>
      <c r="FI334" s="522"/>
      <c r="FJ334" s="296"/>
      <c r="FK334" s="522"/>
      <c r="FL334" s="993"/>
      <c r="FM334" s="994"/>
      <c r="FN334" s="993"/>
      <c r="FO334" s="993"/>
      <c r="FP334" s="1023"/>
      <c r="FQ334" s="572"/>
      <c r="FR334" s="572"/>
    </row>
    <row r="335" spans="9:174" s="292" customFormat="1" x14ac:dyDescent="0.3">
      <c r="I335" s="937"/>
      <c r="J335" s="295"/>
      <c r="K335" s="294"/>
      <c r="L335" s="294"/>
      <c r="M335" s="295"/>
      <c r="S335" s="976"/>
      <c r="T335" s="1011"/>
      <c r="U335" s="290"/>
      <c r="V335" s="290"/>
      <c r="W335" s="290"/>
      <c r="X335" s="294"/>
      <c r="AB335" s="946"/>
      <c r="AE335" s="541"/>
      <c r="AF335" s="296"/>
      <c r="AG335" s="542"/>
      <c r="AH335" s="296"/>
      <c r="AI335" s="610"/>
      <c r="AJ335" s="543"/>
      <c r="AP335" s="981"/>
      <c r="AU335" s="293"/>
      <c r="AX335" s="295"/>
      <c r="BC335" s="295"/>
      <c r="BD335" s="525"/>
      <c r="BE335" s="976"/>
      <c r="BF335" s="293"/>
      <c r="BG335" s="293"/>
      <c r="BH335" s="293"/>
      <c r="BI335" s="293"/>
      <c r="BJ335" s="293"/>
      <c r="BK335" s="293"/>
      <c r="BL335" s="294"/>
      <c r="BM335" s="293"/>
      <c r="BS335" s="294"/>
      <c r="BT335" s="294"/>
      <c r="BU335" s="294"/>
      <c r="BV335" s="295"/>
      <c r="BW335" s="295"/>
      <c r="BX335" s="295"/>
      <c r="BY335" s="293"/>
      <c r="BZ335" s="294"/>
      <c r="CD335" s="295"/>
      <c r="CE335" s="295"/>
      <c r="CF335" s="293"/>
      <c r="CG335" s="293"/>
      <c r="CH335" s="293"/>
      <c r="CI335" s="293"/>
      <c r="CJ335" s="293"/>
      <c r="CL335" s="295"/>
      <c r="CM335" s="294"/>
      <c r="CN335" s="294"/>
      <c r="CO335" s="294"/>
      <c r="CP335" s="294"/>
      <c r="CZ335" s="295"/>
      <c r="DF335" s="293"/>
      <c r="DG335" s="293"/>
      <c r="DH335" s="293"/>
      <c r="DJ335" s="295"/>
      <c r="EC335" s="454"/>
      <c r="ED335" s="454"/>
      <c r="EH335" s="439"/>
      <c r="EI335" s="439"/>
      <c r="EJ335" s="439"/>
      <c r="EK335" s="962"/>
      <c r="EL335" s="987"/>
      <c r="EM335" s="987"/>
      <c r="EN335" s="991"/>
      <c r="EO335" s="297"/>
      <c r="EP335" s="296"/>
      <c r="ER335" s="297"/>
      <c r="ES335" s="522"/>
      <c r="ET335" s="527"/>
      <c r="EU335" s="527"/>
      <c r="EV335" s="527"/>
      <c r="EW335" s="967"/>
      <c r="EX335" s="949"/>
      <c r="EY335" s="522"/>
      <c r="EZ335" s="522"/>
      <c r="FA335" s="522"/>
      <c r="FB335" s="522"/>
      <c r="FC335" s="527"/>
      <c r="FD335" s="527"/>
      <c r="FE335" s="527"/>
      <c r="FF335" s="522"/>
      <c r="FG335" s="522"/>
      <c r="FH335" s="522"/>
      <c r="FI335" s="522"/>
      <c r="FJ335" s="296"/>
      <c r="FK335" s="522"/>
      <c r="FL335" s="993"/>
      <c r="FM335" s="994"/>
      <c r="FN335" s="993"/>
      <c r="FO335" s="993"/>
      <c r="FP335" s="1023"/>
      <c r="FQ335" s="572"/>
      <c r="FR335" s="572"/>
    </row>
    <row r="336" spans="9:174" s="292" customFormat="1" x14ac:dyDescent="0.3">
      <c r="I336" s="937"/>
      <c r="J336" s="295"/>
      <c r="K336" s="294"/>
      <c r="L336" s="294"/>
      <c r="M336" s="295"/>
      <c r="S336" s="976"/>
      <c r="T336" s="1011"/>
      <c r="U336" s="290"/>
      <c r="V336" s="290"/>
      <c r="W336" s="290"/>
      <c r="X336" s="294"/>
      <c r="AB336" s="946"/>
      <c r="AE336" s="541"/>
      <c r="AF336" s="296"/>
      <c r="AG336" s="542"/>
      <c r="AH336" s="296"/>
      <c r="AI336" s="610"/>
      <c r="AJ336" s="543"/>
      <c r="AP336" s="981"/>
      <c r="AU336" s="293"/>
      <c r="AX336" s="295"/>
      <c r="BC336" s="295"/>
      <c r="BD336" s="525"/>
      <c r="BE336" s="976"/>
      <c r="BF336" s="293"/>
      <c r="BG336" s="293"/>
      <c r="BH336" s="293"/>
      <c r="BI336" s="293"/>
      <c r="BJ336" s="293"/>
      <c r="BK336" s="293"/>
      <c r="BL336" s="294"/>
      <c r="BM336" s="293"/>
      <c r="BS336" s="294"/>
      <c r="BT336" s="294"/>
      <c r="BU336" s="294"/>
      <c r="BV336" s="295"/>
      <c r="BW336" s="295"/>
      <c r="BX336" s="295"/>
      <c r="BY336" s="293"/>
      <c r="BZ336" s="294"/>
      <c r="CD336" s="295"/>
      <c r="CE336" s="295"/>
      <c r="CF336" s="293"/>
      <c r="CG336" s="293"/>
      <c r="CH336" s="293"/>
      <c r="CI336" s="293"/>
      <c r="CJ336" s="293"/>
      <c r="CL336" s="295"/>
      <c r="CM336" s="294"/>
      <c r="CN336" s="294"/>
      <c r="CO336" s="294"/>
      <c r="CP336" s="294"/>
      <c r="CZ336" s="295"/>
      <c r="DF336" s="293"/>
      <c r="DG336" s="293"/>
      <c r="DH336" s="293"/>
      <c r="DJ336" s="295"/>
      <c r="EC336" s="454"/>
      <c r="ED336" s="454"/>
      <c r="EH336" s="439"/>
      <c r="EI336" s="439"/>
      <c r="EJ336" s="439"/>
      <c r="EK336" s="962"/>
      <c r="EL336" s="987"/>
      <c r="EM336" s="987"/>
      <c r="EN336" s="991"/>
      <c r="EO336" s="297"/>
      <c r="EP336" s="296"/>
      <c r="ER336" s="297"/>
      <c r="ES336" s="522"/>
      <c r="ET336" s="527"/>
      <c r="EU336" s="527"/>
      <c r="EV336" s="527"/>
      <c r="EW336" s="967"/>
      <c r="EX336" s="949"/>
      <c r="EY336" s="522"/>
      <c r="EZ336" s="522"/>
      <c r="FA336" s="522"/>
      <c r="FB336" s="522"/>
      <c r="FC336" s="527"/>
      <c r="FD336" s="527"/>
      <c r="FE336" s="527"/>
      <c r="FF336" s="522"/>
      <c r="FG336" s="522"/>
      <c r="FH336" s="522"/>
      <c r="FI336" s="522"/>
      <c r="FJ336" s="296"/>
      <c r="FK336" s="522"/>
      <c r="FL336" s="993"/>
      <c r="FM336" s="994"/>
      <c r="FN336" s="993"/>
      <c r="FO336" s="993"/>
      <c r="FP336" s="1023"/>
      <c r="FQ336" s="572"/>
      <c r="FR336" s="572"/>
    </row>
    <row r="337" spans="9:174" s="292" customFormat="1" x14ac:dyDescent="0.3">
      <c r="I337" s="937"/>
      <c r="J337" s="295"/>
      <c r="K337" s="294"/>
      <c r="L337" s="294"/>
      <c r="M337" s="295"/>
      <c r="S337" s="976"/>
      <c r="T337" s="1011"/>
      <c r="U337" s="290"/>
      <c r="V337" s="290"/>
      <c r="W337" s="290"/>
      <c r="X337" s="294"/>
      <c r="AB337" s="946"/>
      <c r="AE337" s="541"/>
      <c r="AF337" s="296"/>
      <c r="AG337" s="542"/>
      <c r="AH337" s="296"/>
      <c r="AI337" s="610"/>
      <c r="AJ337" s="543"/>
      <c r="AP337" s="981"/>
      <c r="AU337" s="293"/>
      <c r="AX337" s="295"/>
      <c r="BC337" s="295"/>
      <c r="BD337" s="525"/>
      <c r="BE337" s="976"/>
      <c r="BF337" s="293"/>
      <c r="BG337" s="293"/>
      <c r="BH337" s="293"/>
      <c r="BI337" s="293"/>
      <c r="BJ337" s="293"/>
      <c r="BK337" s="293"/>
      <c r="BL337" s="294"/>
      <c r="BM337" s="293"/>
      <c r="BS337" s="294"/>
      <c r="BT337" s="294"/>
      <c r="BU337" s="294"/>
      <c r="BV337" s="295"/>
      <c r="BW337" s="295"/>
      <c r="BX337" s="295"/>
      <c r="BY337" s="293"/>
      <c r="BZ337" s="294"/>
      <c r="CD337" s="295"/>
      <c r="CE337" s="295"/>
      <c r="CF337" s="293"/>
      <c r="CG337" s="293"/>
      <c r="CH337" s="293"/>
      <c r="CI337" s="293"/>
      <c r="CJ337" s="293"/>
      <c r="CL337" s="295"/>
      <c r="CM337" s="294"/>
      <c r="CN337" s="294"/>
      <c r="CO337" s="294"/>
      <c r="CP337" s="294"/>
      <c r="CZ337" s="295"/>
      <c r="DF337" s="293"/>
      <c r="DG337" s="293"/>
      <c r="DH337" s="293"/>
      <c r="DJ337" s="295"/>
      <c r="EC337" s="454"/>
      <c r="ED337" s="454"/>
      <c r="EH337" s="439"/>
      <c r="EI337" s="439"/>
      <c r="EJ337" s="439"/>
      <c r="EK337" s="962"/>
      <c r="EL337" s="987"/>
      <c r="EM337" s="987"/>
      <c r="EN337" s="991"/>
      <c r="EO337" s="297"/>
      <c r="EP337" s="296"/>
      <c r="ER337" s="297"/>
      <c r="ES337" s="522"/>
      <c r="ET337" s="527"/>
      <c r="EU337" s="527"/>
      <c r="EV337" s="527"/>
      <c r="EW337" s="967"/>
      <c r="EX337" s="949"/>
      <c r="EY337" s="522"/>
      <c r="EZ337" s="522"/>
      <c r="FA337" s="522"/>
      <c r="FB337" s="522"/>
      <c r="FC337" s="527"/>
      <c r="FD337" s="527"/>
      <c r="FE337" s="527"/>
      <c r="FF337" s="522"/>
      <c r="FG337" s="522"/>
      <c r="FH337" s="522"/>
      <c r="FI337" s="522"/>
      <c r="FJ337" s="296"/>
      <c r="FK337" s="522"/>
      <c r="FL337" s="993"/>
      <c r="FM337" s="994"/>
      <c r="FN337" s="993"/>
      <c r="FO337" s="993"/>
      <c r="FP337" s="1023"/>
      <c r="FQ337" s="572"/>
      <c r="FR337" s="572"/>
    </row>
    <row r="338" spans="9:174" s="292" customFormat="1" x14ac:dyDescent="0.3">
      <c r="I338" s="937"/>
      <c r="J338" s="295"/>
      <c r="K338" s="294"/>
      <c r="L338" s="294"/>
      <c r="M338" s="295"/>
      <c r="S338" s="976"/>
      <c r="T338" s="1011"/>
      <c r="U338" s="290"/>
      <c r="V338" s="290"/>
      <c r="W338" s="290"/>
      <c r="X338" s="294"/>
      <c r="AB338" s="946"/>
      <c r="AE338" s="541"/>
      <c r="AF338" s="296"/>
      <c r="AG338" s="542"/>
      <c r="AH338" s="296"/>
      <c r="AI338" s="610"/>
      <c r="AJ338" s="543"/>
      <c r="AP338" s="981"/>
      <c r="AU338" s="293"/>
      <c r="AX338" s="295"/>
      <c r="BC338" s="295"/>
      <c r="BD338" s="525"/>
      <c r="BE338" s="976"/>
      <c r="BF338" s="293"/>
      <c r="BG338" s="293"/>
      <c r="BH338" s="293"/>
      <c r="BI338" s="293"/>
      <c r="BJ338" s="293"/>
      <c r="BK338" s="293"/>
      <c r="BL338" s="294"/>
      <c r="BM338" s="293"/>
      <c r="BS338" s="294"/>
      <c r="BT338" s="294"/>
      <c r="BU338" s="294"/>
      <c r="BV338" s="295"/>
      <c r="BW338" s="295"/>
      <c r="BX338" s="295"/>
      <c r="BY338" s="293"/>
      <c r="BZ338" s="294"/>
      <c r="CD338" s="295"/>
      <c r="CE338" s="295"/>
      <c r="CF338" s="293"/>
      <c r="CG338" s="293"/>
      <c r="CH338" s="293"/>
      <c r="CI338" s="293"/>
      <c r="CJ338" s="293"/>
      <c r="CL338" s="295"/>
      <c r="CM338" s="294"/>
      <c r="CN338" s="294"/>
      <c r="CO338" s="294"/>
      <c r="CP338" s="294"/>
      <c r="CZ338" s="295"/>
      <c r="DF338" s="293"/>
      <c r="DG338" s="293"/>
      <c r="DH338" s="293"/>
      <c r="DJ338" s="295"/>
      <c r="EC338" s="454"/>
      <c r="ED338" s="454"/>
      <c r="EH338" s="439"/>
      <c r="EI338" s="439"/>
      <c r="EJ338" s="439"/>
      <c r="EK338" s="962"/>
      <c r="EL338" s="987"/>
      <c r="EM338" s="987"/>
      <c r="EN338" s="991"/>
      <c r="EO338" s="297"/>
      <c r="EP338" s="296"/>
      <c r="ER338" s="297"/>
      <c r="ES338" s="522"/>
      <c r="ET338" s="527"/>
      <c r="EU338" s="527"/>
      <c r="EV338" s="527"/>
      <c r="EW338" s="967"/>
      <c r="EX338" s="949"/>
      <c r="EY338" s="522"/>
      <c r="EZ338" s="522"/>
      <c r="FA338" s="522"/>
      <c r="FB338" s="522"/>
      <c r="FC338" s="527"/>
      <c r="FD338" s="527"/>
      <c r="FE338" s="527"/>
      <c r="FF338" s="522"/>
      <c r="FG338" s="522"/>
      <c r="FH338" s="522"/>
      <c r="FI338" s="522"/>
      <c r="FJ338" s="296"/>
      <c r="FK338" s="522"/>
      <c r="FL338" s="993"/>
      <c r="FM338" s="994"/>
      <c r="FN338" s="993"/>
      <c r="FO338" s="993"/>
      <c r="FP338" s="1023"/>
      <c r="FQ338" s="572"/>
      <c r="FR338" s="572"/>
    </row>
    <row r="339" spans="9:174" s="292" customFormat="1" x14ac:dyDescent="0.3">
      <c r="I339" s="937"/>
      <c r="J339" s="295"/>
      <c r="K339" s="294"/>
      <c r="L339" s="294"/>
      <c r="M339" s="295"/>
      <c r="S339" s="976"/>
      <c r="T339" s="1011"/>
      <c r="U339" s="290"/>
      <c r="V339" s="290"/>
      <c r="W339" s="290"/>
      <c r="X339" s="294"/>
      <c r="AB339" s="946"/>
      <c r="AE339" s="541"/>
      <c r="AF339" s="296"/>
      <c r="AG339" s="542"/>
      <c r="AH339" s="296"/>
      <c r="AI339" s="610"/>
      <c r="AJ339" s="543"/>
      <c r="AP339" s="981"/>
      <c r="AU339" s="293"/>
      <c r="AX339" s="295"/>
      <c r="BC339" s="295"/>
      <c r="BD339" s="525"/>
      <c r="BE339" s="976"/>
      <c r="BF339" s="293"/>
      <c r="BG339" s="293"/>
      <c r="BH339" s="293"/>
      <c r="BI339" s="293"/>
      <c r="BJ339" s="293"/>
      <c r="BK339" s="293"/>
      <c r="BL339" s="294"/>
      <c r="BM339" s="293"/>
      <c r="BS339" s="294"/>
      <c r="BT339" s="294"/>
      <c r="BU339" s="294"/>
      <c r="BV339" s="295"/>
      <c r="BW339" s="295"/>
      <c r="BX339" s="295"/>
      <c r="BY339" s="293"/>
      <c r="BZ339" s="294"/>
      <c r="CD339" s="295"/>
      <c r="CE339" s="295"/>
      <c r="CF339" s="293"/>
      <c r="CG339" s="293"/>
      <c r="CH339" s="293"/>
      <c r="CI339" s="293"/>
      <c r="CJ339" s="293"/>
      <c r="CL339" s="295"/>
      <c r="CM339" s="294"/>
      <c r="CN339" s="294"/>
      <c r="CO339" s="294"/>
      <c r="CP339" s="294"/>
      <c r="CZ339" s="295"/>
      <c r="DF339" s="293"/>
      <c r="DG339" s="293"/>
      <c r="DH339" s="293"/>
      <c r="DJ339" s="295"/>
      <c r="EC339" s="454"/>
      <c r="ED339" s="454"/>
      <c r="EH339" s="439"/>
      <c r="EI339" s="439"/>
      <c r="EJ339" s="439"/>
      <c r="EK339" s="962"/>
      <c r="EL339" s="987"/>
      <c r="EM339" s="987"/>
      <c r="EN339" s="991"/>
      <c r="EO339" s="297"/>
      <c r="EP339" s="296"/>
      <c r="ER339" s="297"/>
      <c r="ES339" s="522"/>
      <c r="ET339" s="527"/>
      <c r="EU339" s="527"/>
      <c r="EV339" s="527"/>
      <c r="EW339" s="967"/>
      <c r="EX339" s="949"/>
      <c r="EY339" s="522"/>
      <c r="EZ339" s="522"/>
      <c r="FA339" s="522"/>
      <c r="FB339" s="522"/>
      <c r="FC339" s="527"/>
      <c r="FD339" s="527"/>
      <c r="FE339" s="527"/>
      <c r="FF339" s="522"/>
      <c r="FG339" s="522"/>
      <c r="FH339" s="522"/>
      <c r="FI339" s="522"/>
      <c r="FJ339" s="296"/>
      <c r="FK339" s="522"/>
      <c r="FL339" s="993"/>
      <c r="FM339" s="994"/>
      <c r="FN339" s="993"/>
      <c r="FO339" s="993"/>
      <c r="FP339" s="1023"/>
      <c r="FQ339" s="572"/>
      <c r="FR339" s="572"/>
    </row>
    <row r="340" spans="9:174" s="292" customFormat="1" x14ac:dyDescent="0.3">
      <c r="I340" s="937"/>
      <c r="J340" s="295"/>
      <c r="K340" s="294"/>
      <c r="L340" s="294"/>
      <c r="M340" s="295"/>
      <c r="S340" s="976"/>
      <c r="T340" s="1011"/>
      <c r="U340" s="290"/>
      <c r="V340" s="290"/>
      <c r="W340" s="290"/>
      <c r="X340" s="294"/>
      <c r="AB340" s="946"/>
      <c r="AE340" s="541"/>
      <c r="AF340" s="296"/>
      <c r="AG340" s="542"/>
      <c r="AH340" s="296"/>
      <c r="AI340" s="610"/>
      <c r="AJ340" s="543"/>
      <c r="AP340" s="981"/>
      <c r="AU340" s="293"/>
      <c r="AX340" s="295"/>
      <c r="BC340" s="295"/>
      <c r="BD340" s="525"/>
      <c r="BE340" s="976"/>
      <c r="BF340" s="293"/>
      <c r="BG340" s="293"/>
      <c r="BH340" s="293"/>
      <c r="BI340" s="293"/>
      <c r="BJ340" s="293"/>
      <c r="BK340" s="293"/>
      <c r="BL340" s="294"/>
      <c r="BM340" s="293"/>
      <c r="BS340" s="294"/>
      <c r="BT340" s="294"/>
      <c r="BU340" s="294"/>
      <c r="BV340" s="295"/>
      <c r="BW340" s="295"/>
      <c r="BX340" s="295"/>
      <c r="BY340" s="293"/>
      <c r="BZ340" s="294"/>
      <c r="CD340" s="295"/>
      <c r="CE340" s="295"/>
      <c r="CF340" s="293"/>
      <c r="CG340" s="293"/>
      <c r="CH340" s="293"/>
      <c r="CI340" s="293"/>
      <c r="CJ340" s="293"/>
      <c r="CL340" s="295"/>
      <c r="CM340" s="294"/>
      <c r="CN340" s="294"/>
      <c r="CO340" s="294"/>
      <c r="CP340" s="294"/>
      <c r="CZ340" s="295"/>
      <c r="DF340" s="293"/>
      <c r="DG340" s="293"/>
      <c r="DH340" s="293"/>
      <c r="DJ340" s="295"/>
      <c r="EC340" s="454"/>
      <c r="ED340" s="454"/>
      <c r="EH340" s="439"/>
      <c r="EI340" s="439"/>
      <c r="EJ340" s="439"/>
      <c r="EK340" s="962"/>
      <c r="EL340" s="987"/>
      <c r="EM340" s="987"/>
      <c r="EN340" s="991"/>
      <c r="EO340" s="297"/>
      <c r="EP340" s="296"/>
      <c r="ER340" s="297"/>
      <c r="ES340" s="522"/>
      <c r="ET340" s="527"/>
      <c r="EU340" s="527"/>
      <c r="EV340" s="527"/>
      <c r="EW340" s="967"/>
      <c r="EX340" s="949"/>
      <c r="EY340" s="522"/>
      <c r="EZ340" s="522"/>
      <c r="FA340" s="522"/>
      <c r="FB340" s="522"/>
      <c r="FC340" s="527"/>
      <c r="FD340" s="527"/>
      <c r="FE340" s="527"/>
      <c r="FF340" s="522"/>
      <c r="FG340" s="522"/>
      <c r="FH340" s="522"/>
      <c r="FI340" s="522"/>
      <c r="FJ340" s="296"/>
      <c r="FK340" s="522"/>
      <c r="FL340" s="993"/>
      <c r="FM340" s="994"/>
      <c r="FN340" s="993"/>
      <c r="FO340" s="993"/>
      <c r="FP340" s="1023"/>
      <c r="FQ340" s="572"/>
      <c r="FR340" s="572"/>
    </row>
    <row r="341" spans="9:174" s="292" customFormat="1" x14ac:dyDescent="0.3">
      <c r="I341" s="937"/>
      <c r="J341" s="295"/>
      <c r="K341" s="294"/>
      <c r="L341" s="294"/>
      <c r="M341" s="295"/>
      <c r="S341" s="976"/>
      <c r="T341" s="1011"/>
      <c r="U341" s="290"/>
      <c r="V341" s="290"/>
      <c r="W341" s="290"/>
      <c r="X341" s="294"/>
      <c r="AB341" s="946"/>
      <c r="AE341" s="541"/>
      <c r="AF341" s="296"/>
      <c r="AG341" s="542"/>
      <c r="AH341" s="296"/>
      <c r="AI341" s="610"/>
      <c r="AJ341" s="543"/>
      <c r="AP341" s="981"/>
      <c r="AU341" s="293"/>
      <c r="AX341" s="295"/>
      <c r="BC341" s="295"/>
      <c r="BD341" s="525"/>
      <c r="BE341" s="976"/>
      <c r="BF341" s="293"/>
      <c r="BG341" s="293"/>
      <c r="BH341" s="293"/>
      <c r="BI341" s="293"/>
      <c r="BJ341" s="293"/>
      <c r="BK341" s="293"/>
      <c r="BL341" s="294"/>
      <c r="BM341" s="293"/>
      <c r="BS341" s="294"/>
      <c r="BT341" s="294"/>
      <c r="BU341" s="294"/>
      <c r="BV341" s="295"/>
      <c r="BW341" s="295"/>
      <c r="BX341" s="295"/>
      <c r="BY341" s="293"/>
      <c r="BZ341" s="294"/>
      <c r="CD341" s="295"/>
      <c r="CE341" s="295"/>
      <c r="CF341" s="293"/>
      <c r="CG341" s="293"/>
      <c r="CH341" s="293"/>
      <c r="CI341" s="293"/>
      <c r="CJ341" s="293"/>
      <c r="CL341" s="295"/>
      <c r="CM341" s="294"/>
      <c r="CN341" s="294"/>
      <c r="CO341" s="294"/>
      <c r="CP341" s="294"/>
      <c r="CZ341" s="295"/>
      <c r="DF341" s="293"/>
      <c r="DG341" s="293"/>
      <c r="DH341" s="293"/>
      <c r="DJ341" s="295"/>
      <c r="EC341" s="454"/>
      <c r="ED341" s="454"/>
      <c r="EH341" s="439"/>
      <c r="EI341" s="439"/>
      <c r="EJ341" s="439"/>
      <c r="EK341" s="962"/>
      <c r="EL341" s="987"/>
      <c r="EM341" s="987"/>
      <c r="EN341" s="991"/>
      <c r="EO341" s="297"/>
      <c r="EP341" s="296"/>
      <c r="ER341" s="297"/>
      <c r="ES341" s="522"/>
      <c r="ET341" s="527"/>
      <c r="EU341" s="527"/>
      <c r="EV341" s="527"/>
      <c r="EW341" s="967"/>
      <c r="EX341" s="949"/>
      <c r="EY341" s="522"/>
      <c r="EZ341" s="522"/>
      <c r="FA341" s="522"/>
      <c r="FB341" s="522"/>
      <c r="FC341" s="527"/>
      <c r="FD341" s="527"/>
      <c r="FE341" s="527"/>
      <c r="FF341" s="522"/>
      <c r="FG341" s="522"/>
      <c r="FH341" s="522"/>
      <c r="FI341" s="522"/>
      <c r="FJ341" s="296"/>
      <c r="FK341" s="522"/>
      <c r="FL341" s="993"/>
      <c r="FM341" s="994"/>
      <c r="FN341" s="993"/>
      <c r="FO341" s="993"/>
      <c r="FP341" s="1023"/>
      <c r="FQ341" s="572"/>
      <c r="FR341" s="572"/>
    </row>
    <row r="342" spans="9:174" s="292" customFormat="1" x14ac:dyDescent="0.3">
      <c r="I342" s="937"/>
      <c r="J342" s="295"/>
      <c r="K342" s="294"/>
      <c r="L342" s="294"/>
      <c r="M342" s="295"/>
      <c r="S342" s="976"/>
      <c r="T342" s="1011"/>
      <c r="U342" s="290"/>
      <c r="V342" s="290"/>
      <c r="W342" s="290"/>
      <c r="X342" s="294"/>
      <c r="AB342" s="946"/>
      <c r="AE342" s="541"/>
      <c r="AF342" s="296"/>
      <c r="AG342" s="542"/>
      <c r="AH342" s="296"/>
      <c r="AI342" s="610"/>
      <c r="AJ342" s="543"/>
      <c r="AP342" s="981"/>
      <c r="AU342" s="293"/>
      <c r="AX342" s="295"/>
      <c r="BC342" s="295"/>
      <c r="BD342" s="525"/>
      <c r="BE342" s="976"/>
      <c r="BF342" s="293"/>
      <c r="BG342" s="293"/>
      <c r="BH342" s="293"/>
      <c r="BI342" s="293"/>
      <c r="BJ342" s="293"/>
      <c r="BK342" s="293"/>
      <c r="BL342" s="294"/>
      <c r="BM342" s="293"/>
      <c r="BS342" s="294"/>
      <c r="BT342" s="294"/>
      <c r="BU342" s="294"/>
      <c r="BV342" s="295"/>
      <c r="BW342" s="295"/>
      <c r="BX342" s="295"/>
      <c r="BY342" s="293"/>
      <c r="BZ342" s="294"/>
      <c r="CD342" s="295"/>
      <c r="CE342" s="295"/>
      <c r="CF342" s="293"/>
      <c r="CG342" s="293"/>
      <c r="CH342" s="293"/>
      <c r="CI342" s="293"/>
      <c r="CJ342" s="293"/>
      <c r="CL342" s="295"/>
      <c r="CM342" s="294"/>
      <c r="CN342" s="294"/>
      <c r="CO342" s="294"/>
      <c r="CP342" s="294"/>
      <c r="CZ342" s="295"/>
      <c r="DF342" s="293"/>
      <c r="DG342" s="293"/>
      <c r="DH342" s="293"/>
      <c r="DJ342" s="295"/>
      <c r="EC342" s="454"/>
      <c r="ED342" s="454"/>
      <c r="EH342" s="439"/>
      <c r="EI342" s="439"/>
      <c r="EJ342" s="439"/>
      <c r="EK342" s="962"/>
      <c r="EL342" s="987"/>
      <c r="EM342" s="987"/>
      <c r="EN342" s="991"/>
      <c r="EO342" s="297"/>
      <c r="EP342" s="296"/>
      <c r="ER342" s="297"/>
      <c r="ES342" s="522"/>
      <c r="ET342" s="527"/>
      <c r="EU342" s="527"/>
      <c r="EV342" s="527"/>
      <c r="EW342" s="967"/>
      <c r="EX342" s="949"/>
      <c r="EY342" s="522"/>
      <c r="EZ342" s="522"/>
      <c r="FA342" s="522"/>
      <c r="FB342" s="522"/>
      <c r="FC342" s="527"/>
      <c r="FD342" s="527"/>
      <c r="FE342" s="527"/>
      <c r="FF342" s="522"/>
      <c r="FG342" s="522"/>
      <c r="FH342" s="522"/>
      <c r="FI342" s="522"/>
      <c r="FJ342" s="296"/>
      <c r="FK342" s="522"/>
      <c r="FL342" s="993"/>
      <c r="FM342" s="994"/>
      <c r="FN342" s="993"/>
      <c r="FO342" s="993"/>
      <c r="FP342" s="1023"/>
      <c r="FQ342" s="572"/>
      <c r="FR342" s="572"/>
    </row>
    <row r="343" spans="9:174" s="292" customFormat="1" x14ac:dyDescent="0.3">
      <c r="I343" s="937"/>
      <c r="J343" s="295"/>
      <c r="K343" s="294"/>
      <c r="L343" s="294"/>
      <c r="M343" s="295"/>
      <c r="S343" s="976"/>
      <c r="T343" s="1011"/>
      <c r="U343" s="290"/>
      <c r="V343" s="290"/>
      <c r="W343" s="290"/>
      <c r="X343" s="294"/>
      <c r="AB343" s="946"/>
      <c r="AE343" s="541"/>
      <c r="AF343" s="296"/>
      <c r="AG343" s="542"/>
      <c r="AH343" s="296"/>
      <c r="AI343" s="610"/>
      <c r="AJ343" s="543"/>
      <c r="AP343" s="981"/>
      <c r="AU343" s="293"/>
      <c r="AX343" s="295"/>
      <c r="BC343" s="295"/>
      <c r="BD343" s="525"/>
      <c r="BE343" s="976"/>
      <c r="BF343" s="293"/>
      <c r="BG343" s="293"/>
      <c r="BH343" s="293"/>
      <c r="BI343" s="293"/>
      <c r="BJ343" s="293"/>
      <c r="BK343" s="293"/>
      <c r="BL343" s="294"/>
      <c r="BM343" s="293"/>
      <c r="BS343" s="294"/>
      <c r="BT343" s="294"/>
      <c r="BU343" s="294"/>
      <c r="BV343" s="295"/>
      <c r="BW343" s="295"/>
      <c r="BX343" s="295"/>
      <c r="BY343" s="293"/>
      <c r="BZ343" s="294"/>
      <c r="CD343" s="295"/>
      <c r="CE343" s="295"/>
      <c r="CF343" s="293"/>
      <c r="CG343" s="293"/>
      <c r="CH343" s="293"/>
      <c r="CI343" s="293"/>
      <c r="CJ343" s="293"/>
      <c r="CL343" s="295"/>
      <c r="CM343" s="294"/>
      <c r="CN343" s="294"/>
      <c r="CO343" s="294"/>
      <c r="CP343" s="294"/>
      <c r="CZ343" s="295"/>
      <c r="DF343" s="293"/>
      <c r="DG343" s="293"/>
      <c r="DH343" s="293"/>
      <c r="DJ343" s="295"/>
      <c r="EC343" s="454"/>
      <c r="ED343" s="454"/>
      <c r="EH343" s="439"/>
      <c r="EI343" s="439"/>
      <c r="EJ343" s="439"/>
      <c r="EK343" s="962"/>
      <c r="EL343" s="987"/>
      <c r="EM343" s="987"/>
      <c r="EN343" s="991"/>
      <c r="EO343" s="297"/>
      <c r="EP343" s="296"/>
      <c r="ER343" s="297"/>
      <c r="ES343" s="522"/>
      <c r="ET343" s="527"/>
      <c r="EU343" s="527"/>
      <c r="EV343" s="527"/>
      <c r="EW343" s="967"/>
      <c r="EX343" s="949"/>
      <c r="EY343" s="522"/>
      <c r="EZ343" s="522"/>
      <c r="FA343" s="522"/>
      <c r="FB343" s="522"/>
      <c r="FC343" s="527"/>
      <c r="FD343" s="527"/>
      <c r="FE343" s="527"/>
      <c r="FF343" s="522"/>
      <c r="FG343" s="522"/>
      <c r="FH343" s="522"/>
      <c r="FI343" s="522"/>
      <c r="FJ343" s="296"/>
      <c r="FK343" s="522"/>
      <c r="FL343" s="993"/>
      <c r="FM343" s="994"/>
      <c r="FN343" s="993"/>
      <c r="FO343" s="993"/>
      <c r="FP343" s="1023"/>
      <c r="FQ343" s="572"/>
      <c r="FR343" s="572"/>
    </row>
    <row r="344" spans="9:174" s="292" customFormat="1" x14ac:dyDescent="0.3">
      <c r="I344" s="937"/>
      <c r="J344" s="295"/>
      <c r="K344" s="294"/>
      <c r="L344" s="294"/>
      <c r="M344" s="295"/>
      <c r="S344" s="976"/>
      <c r="T344" s="1011"/>
      <c r="U344" s="290"/>
      <c r="V344" s="290"/>
      <c r="W344" s="290"/>
      <c r="X344" s="294"/>
      <c r="AB344" s="946"/>
      <c r="AE344" s="541"/>
      <c r="AF344" s="296"/>
      <c r="AG344" s="542"/>
      <c r="AH344" s="296"/>
      <c r="AI344" s="610"/>
      <c r="AJ344" s="543"/>
      <c r="AP344" s="981"/>
      <c r="AU344" s="293"/>
      <c r="AX344" s="295"/>
      <c r="BC344" s="295"/>
      <c r="BD344" s="525"/>
      <c r="BE344" s="976"/>
      <c r="BF344" s="293"/>
      <c r="BG344" s="293"/>
      <c r="BH344" s="293"/>
      <c r="BI344" s="293"/>
      <c r="BJ344" s="293"/>
      <c r="BK344" s="293"/>
      <c r="BL344" s="294"/>
      <c r="BM344" s="293"/>
      <c r="BS344" s="294"/>
      <c r="BT344" s="294"/>
      <c r="BU344" s="294"/>
      <c r="BV344" s="295"/>
      <c r="BW344" s="295"/>
      <c r="BX344" s="295"/>
      <c r="BY344" s="293"/>
      <c r="BZ344" s="294"/>
      <c r="CD344" s="295"/>
      <c r="CE344" s="295"/>
      <c r="CF344" s="293"/>
      <c r="CG344" s="293"/>
      <c r="CH344" s="293"/>
      <c r="CI344" s="293"/>
      <c r="CJ344" s="293"/>
      <c r="CL344" s="295"/>
      <c r="CM344" s="294"/>
      <c r="CN344" s="294"/>
      <c r="CO344" s="294"/>
      <c r="CP344" s="294"/>
      <c r="CZ344" s="295"/>
      <c r="DF344" s="293"/>
      <c r="DG344" s="293"/>
      <c r="DH344" s="293"/>
      <c r="DJ344" s="295"/>
      <c r="EC344" s="454"/>
      <c r="ED344" s="454"/>
      <c r="EH344" s="439"/>
      <c r="EI344" s="439"/>
      <c r="EJ344" s="439"/>
      <c r="EK344" s="962"/>
      <c r="EL344" s="987"/>
      <c r="EM344" s="987"/>
      <c r="EN344" s="991"/>
      <c r="EO344" s="297"/>
      <c r="EP344" s="296"/>
      <c r="ER344" s="297"/>
      <c r="ES344" s="522"/>
      <c r="ET344" s="527"/>
      <c r="EU344" s="527"/>
      <c r="EV344" s="527"/>
      <c r="EW344" s="967"/>
      <c r="EX344" s="949"/>
      <c r="EY344" s="522"/>
      <c r="EZ344" s="522"/>
      <c r="FA344" s="522"/>
      <c r="FB344" s="522"/>
      <c r="FC344" s="527"/>
      <c r="FD344" s="527"/>
      <c r="FE344" s="527"/>
      <c r="FF344" s="522"/>
      <c r="FG344" s="522"/>
      <c r="FH344" s="522"/>
      <c r="FI344" s="522"/>
      <c r="FJ344" s="296"/>
      <c r="FK344" s="522"/>
      <c r="FL344" s="993"/>
      <c r="FM344" s="994"/>
      <c r="FN344" s="993"/>
      <c r="FO344" s="993"/>
      <c r="FP344" s="1023"/>
      <c r="FQ344" s="572"/>
      <c r="FR344" s="572"/>
    </row>
    <row r="345" spans="9:174" s="292" customFormat="1" x14ac:dyDescent="0.3">
      <c r="I345" s="937"/>
      <c r="J345" s="295"/>
      <c r="K345" s="294"/>
      <c r="L345" s="294"/>
      <c r="M345" s="295"/>
      <c r="S345" s="976"/>
      <c r="T345" s="1011"/>
      <c r="U345" s="290"/>
      <c r="V345" s="290"/>
      <c r="W345" s="290"/>
      <c r="X345" s="294"/>
      <c r="AB345" s="946"/>
      <c r="AE345" s="541"/>
      <c r="AF345" s="296"/>
      <c r="AG345" s="542"/>
      <c r="AH345" s="296"/>
      <c r="AI345" s="610"/>
      <c r="AJ345" s="543"/>
      <c r="AP345" s="981"/>
      <c r="AU345" s="293"/>
      <c r="AX345" s="295"/>
      <c r="BC345" s="295"/>
      <c r="BD345" s="525"/>
      <c r="BE345" s="976"/>
      <c r="BF345" s="293"/>
      <c r="BG345" s="293"/>
      <c r="BH345" s="293"/>
      <c r="BI345" s="293"/>
      <c r="BJ345" s="293"/>
      <c r="BK345" s="293"/>
      <c r="BL345" s="294"/>
      <c r="BM345" s="293"/>
      <c r="BS345" s="294"/>
      <c r="BT345" s="294"/>
      <c r="BU345" s="294"/>
      <c r="BV345" s="295"/>
      <c r="BW345" s="295"/>
      <c r="BX345" s="295"/>
      <c r="BY345" s="293"/>
      <c r="BZ345" s="294"/>
      <c r="CD345" s="295"/>
      <c r="CE345" s="295"/>
      <c r="CF345" s="293"/>
      <c r="CG345" s="293"/>
      <c r="CH345" s="293"/>
      <c r="CI345" s="293"/>
      <c r="CJ345" s="293"/>
      <c r="CL345" s="295"/>
      <c r="CM345" s="294"/>
      <c r="CN345" s="294"/>
      <c r="CO345" s="294"/>
      <c r="CP345" s="294"/>
      <c r="CZ345" s="295"/>
      <c r="DF345" s="293"/>
      <c r="DG345" s="293"/>
      <c r="DH345" s="293"/>
      <c r="DJ345" s="295"/>
      <c r="EC345" s="454"/>
      <c r="ED345" s="454"/>
      <c r="EH345" s="439"/>
      <c r="EI345" s="439"/>
      <c r="EJ345" s="439"/>
      <c r="EK345" s="962"/>
      <c r="EL345" s="987"/>
      <c r="EM345" s="987"/>
      <c r="EN345" s="991"/>
      <c r="EO345" s="297"/>
      <c r="EP345" s="296"/>
      <c r="ER345" s="297"/>
      <c r="ES345" s="522"/>
      <c r="ET345" s="527"/>
      <c r="EU345" s="527"/>
      <c r="EV345" s="527"/>
      <c r="EW345" s="967"/>
      <c r="EX345" s="949"/>
      <c r="EY345" s="522"/>
      <c r="EZ345" s="522"/>
      <c r="FA345" s="522"/>
      <c r="FB345" s="522"/>
      <c r="FC345" s="527"/>
      <c r="FD345" s="527"/>
      <c r="FE345" s="527"/>
      <c r="FF345" s="522"/>
      <c r="FG345" s="522"/>
      <c r="FH345" s="522"/>
      <c r="FI345" s="522"/>
      <c r="FJ345" s="296"/>
      <c r="FK345" s="522"/>
      <c r="FL345" s="993"/>
      <c r="FM345" s="994"/>
      <c r="FN345" s="993"/>
      <c r="FO345" s="993"/>
      <c r="FP345" s="1023"/>
      <c r="FQ345" s="572"/>
      <c r="FR345" s="572"/>
    </row>
    <row r="346" spans="9:174" s="292" customFormat="1" x14ac:dyDescent="0.3">
      <c r="I346" s="937"/>
      <c r="J346" s="295"/>
      <c r="K346" s="294"/>
      <c r="L346" s="294"/>
      <c r="M346" s="295"/>
      <c r="S346" s="976"/>
      <c r="T346" s="1011"/>
      <c r="U346" s="290"/>
      <c r="V346" s="290"/>
      <c r="W346" s="290"/>
      <c r="X346" s="294"/>
      <c r="AB346" s="946"/>
      <c r="AE346" s="541"/>
      <c r="AF346" s="296"/>
      <c r="AG346" s="542"/>
      <c r="AH346" s="296"/>
      <c r="AI346" s="610"/>
      <c r="AJ346" s="543"/>
      <c r="AP346" s="981"/>
      <c r="AU346" s="293"/>
      <c r="AX346" s="295"/>
      <c r="BC346" s="295"/>
      <c r="BD346" s="525"/>
      <c r="BE346" s="976"/>
      <c r="BF346" s="293"/>
      <c r="BG346" s="293"/>
      <c r="BH346" s="293"/>
      <c r="BI346" s="293"/>
      <c r="BJ346" s="293"/>
      <c r="BK346" s="293"/>
      <c r="BL346" s="294"/>
      <c r="BM346" s="293"/>
      <c r="BS346" s="294"/>
      <c r="BT346" s="294"/>
      <c r="BU346" s="294"/>
      <c r="BV346" s="295"/>
      <c r="BW346" s="295"/>
      <c r="BX346" s="295"/>
      <c r="BY346" s="293"/>
      <c r="BZ346" s="294"/>
      <c r="CD346" s="295"/>
      <c r="CE346" s="295"/>
      <c r="CF346" s="293"/>
      <c r="CG346" s="293"/>
      <c r="CH346" s="293"/>
      <c r="CI346" s="293"/>
      <c r="CJ346" s="293"/>
      <c r="CL346" s="295"/>
      <c r="CM346" s="294"/>
      <c r="CN346" s="294"/>
      <c r="CO346" s="294"/>
      <c r="CP346" s="294"/>
      <c r="CZ346" s="295"/>
      <c r="DF346" s="293"/>
      <c r="DG346" s="293"/>
      <c r="DH346" s="293"/>
      <c r="DJ346" s="295"/>
      <c r="EC346" s="454"/>
      <c r="ED346" s="454"/>
      <c r="EH346" s="439"/>
      <c r="EI346" s="439"/>
      <c r="EJ346" s="439"/>
      <c r="EK346" s="962"/>
      <c r="EL346" s="987"/>
      <c r="EM346" s="987"/>
      <c r="EN346" s="991"/>
      <c r="EO346" s="297"/>
      <c r="EP346" s="296"/>
      <c r="ER346" s="297"/>
      <c r="ES346" s="522"/>
      <c r="ET346" s="527"/>
      <c r="EU346" s="527"/>
      <c r="EV346" s="527"/>
      <c r="EW346" s="967"/>
      <c r="EX346" s="949"/>
      <c r="EY346" s="522"/>
      <c r="EZ346" s="522"/>
      <c r="FA346" s="522"/>
      <c r="FB346" s="522"/>
      <c r="FC346" s="527"/>
      <c r="FD346" s="527"/>
      <c r="FE346" s="527"/>
      <c r="FF346" s="522"/>
      <c r="FG346" s="522"/>
      <c r="FH346" s="522"/>
      <c r="FI346" s="522"/>
      <c r="FJ346" s="296"/>
      <c r="FK346" s="522"/>
      <c r="FL346" s="993"/>
      <c r="FM346" s="994"/>
      <c r="FN346" s="993"/>
      <c r="FO346" s="993"/>
      <c r="FP346" s="1023"/>
      <c r="FQ346" s="572"/>
      <c r="FR346" s="572"/>
    </row>
    <row r="347" spans="9:174" s="292" customFormat="1" x14ac:dyDescent="0.3">
      <c r="I347" s="937"/>
      <c r="J347" s="295"/>
      <c r="K347" s="294"/>
      <c r="L347" s="294"/>
      <c r="M347" s="295"/>
      <c r="S347" s="976"/>
      <c r="T347" s="1011"/>
      <c r="U347" s="290"/>
      <c r="V347" s="290"/>
      <c r="W347" s="290"/>
      <c r="X347" s="294"/>
      <c r="AB347" s="946"/>
      <c r="AE347" s="541"/>
      <c r="AF347" s="296"/>
      <c r="AG347" s="542"/>
      <c r="AH347" s="296"/>
      <c r="AI347" s="610"/>
      <c r="AJ347" s="543"/>
      <c r="AP347" s="981"/>
      <c r="AU347" s="293"/>
      <c r="AX347" s="295"/>
      <c r="BC347" s="295"/>
      <c r="BD347" s="525"/>
      <c r="BE347" s="976"/>
      <c r="BF347" s="293"/>
      <c r="BG347" s="293"/>
      <c r="BH347" s="293"/>
      <c r="BI347" s="293"/>
      <c r="BJ347" s="293"/>
      <c r="BK347" s="293"/>
      <c r="BL347" s="294"/>
      <c r="BM347" s="293"/>
      <c r="BS347" s="294"/>
      <c r="BT347" s="294"/>
      <c r="BU347" s="294"/>
      <c r="BV347" s="295"/>
      <c r="BW347" s="295"/>
      <c r="BX347" s="295"/>
      <c r="BY347" s="293"/>
      <c r="BZ347" s="294"/>
      <c r="CD347" s="295"/>
      <c r="CE347" s="295"/>
      <c r="CF347" s="293"/>
      <c r="CG347" s="293"/>
      <c r="CH347" s="293"/>
      <c r="CI347" s="293"/>
      <c r="CJ347" s="293"/>
      <c r="CL347" s="295"/>
      <c r="CM347" s="294"/>
      <c r="CN347" s="294"/>
      <c r="CO347" s="294"/>
      <c r="CP347" s="294"/>
      <c r="CZ347" s="295"/>
      <c r="DF347" s="293"/>
      <c r="DG347" s="293"/>
      <c r="DH347" s="293"/>
      <c r="DJ347" s="295"/>
      <c r="EC347" s="454"/>
      <c r="ED347" s="454"/>
      <c r="EH347" s="439"/>
      <c r="EI347" s="439"/>
      <c r="EJ347" s="439"/>
      <c r="EK347" s="962"/>
      <c r="EL347" s="987"/>
      <c r="EM347" s="987"/>
      <c r="EN347" s="991"/>
      <c r="EO347" s="297"/>
      <c r="EP347" s="296"/>
      <c r="ER347" s="297"/>
      <c r="ES347" s="522"/>
      <c r="ET347" s="527"/>
      <c r="EU347" s="527"/>
      <c r="EV347" s="527"/>
      <c r="EW347" s="967"/>
      <c r="EX347" s="949"/>
      <c r="EY347" s="522"/>
      <c r="EZ347" s="522"/>
      <c r="FA347" s="522"/>
      <c r="FB347" s="522"/>
      <c r="FC347" s="527"/>
      <c r="FD347" s="527"/>
      <c r="FE347" s="527"/>
      <c r="FF347" s="522"/>
      <c r="FG347" s="522"/>
      <c r="FH347" s="522"/>
      <c r="FI347" s="522"/>
      <c r="FJ347" s="296"/>
      <c r="FK347" s="522"/>
      <c r="FL347" s="993"/>
      <c r="FM347" s="994"/>
      <c r="FN347" s="993"/>
      <c r="FO347" s="993"/>
      <c r="FP347" s="1023"/>
      <c r="FQ347" s="572"/>
      <c r="FR347" s="572"/>
    </row>
    <row r="348" spans="9:174" s="292" customFormat="1" x14ac:dyDescent="0.3">
      <c r="I348" s="937"/>
      <c r="J348" s="295"/>
      <c r="K348" s="294"/>
      <c r="L348" s="294"/>
      <c r="M348" s="295"/>
      <c r="S348" s="976"/>
      <c r="T348" s="1011"/>
      <c r="U348" s="290"/>
      <c r="V348" s="290"/>
      <c r="W348" s="290"/>
      <c r="X348" s="294"/>
      <c r="AB348" s="946"/>
      <c r="AE348" s="541"/>
      <c r="AF348" s="296"/>
      <c r="AG348" s="542"/>
      <c r="AH348" s="296"/>
      <c r="AI348" s="610"/>
      <c r="AJ348" s="543"/>
      <c r="AP348" s="981"/>
      <c r="AU348" s="293"/>
      <c r="AX348" s="295"/>
      <c r="BC348" s="295"/>
      <c r="BD348" s="525"/>
      <c r="BE348" s="976"/>
      <c r="BF348" s="293"/>
      <c r="BG348" s="293"/>
      <c r="BH348" s="293"/>
      <c r="BI348" s="293"/>
      <c r="BJ348" s="293"/>
      <c r="BK348" s="293"/>
      <c r="BL348" s="294"/>
      <c r="BM348" s="293"/>
      <c r="BS348" s="294"/>
      <c r="BT348" s="294"/>
      <c r="BU348" s="294"/>
      <c r="BV348" s="295"/>
      <c r="BW348" s="295"/>
      <c r="BX348" s="295"/>
      <c r="BY348" s="293"/>
      <c r="BZ348" s="294"/>
      <c r="CD348" s="295"/>
      <c r="CE348" s="295"/>
      <c r="CF348" s="293"/>
      <c r="CG348" s="293"/>
      <c r="CH348" s="293"/>
      <c r="CI348" s="293"/>
      <c r="CJ348" s="293"/>
      <c r="CL348" s="295"/>
      <c r="CM348" s="294"/>
      <c r="CN348" s="294"/>
      <c r="CO348" s="294"/>
      <c r="CP348" s="294"/>
      <c r="CZ348" s="295"/>
      <c r="DF348" s="293"/>
      <c r="DG348" s="293"/>
      <c r="DH348" s="293"/>
      <c r="DJ348" s="295"/>
      <c r="EC348" s="454"/>
      <c r="ED348" s="454"/>
      <c r="EH348" s="439"/>
      <c r="EI348" s="439"/>
      <c r="EJ348" s="439"/>
      <c r="EK348" s="962"/>
      <c r="EL348" s="987"/>
      <c r="EM348" s="987"/>
      <c r="EN348" s="991"/>
      <c r="EO348" s="297"/>
      <c r="EP348" s="296"/>
      <c r="ER348" s="297"/>
      <c r="ES348" s="522"/>
      <c r="ET348" s="527"/>
      <c r="EU348" s="527"/>
      <c r="EV348" s="527"/>
      <c r="EW348" s="967"/>
      <c r="EX348" s="949"/>
      <c r="EY348" s="522"/>
      <c r="EZ348" s="522"/>
      <c r="FA348" s="522"/>
      <c r="FB348" s="522"/>
      <c r="FC348" s="527"/>
      <c r="FD348" s="527"/>
      <c r="FE348" s="527"/>
      <c r="FF348" s="522"/>
      <c r="FG348" s="522"/>
      <c r="FH348" s="522"/>
      <c r="FI348" s="522"/>
      <c r="FJ348" s="296"/>
      <c r="FK348" s="522"/>
      <c r="FL348" s="993"/>
      <c r="FM348" s="994"/>
      <c r="FN348" s="993"/>
      <c r="FO348" s="993"/>
      <c r="FP348" s="1023"/>
      <c r="FQ348" s="572"/>
      <c r="FR348" s="572"/>
    </row>
    <row r="349" spans="9:174" s="292" customFormat="1" x14ac:dyDescent="0.3">
      <c r="I349" s="937"/>
      <c r="J349" s="295"/>
      <c r="K349" s="294"/>
      <c r="L349" s="294"/>
      <c r="M349" s="295"/>
      <c r="S349" s="976"/>
      <c r="T349" s="1011"/>
      <c r="U349" s="290"/>
      <c r="V349" s="290"/>
      <c r="W349" s="290"/>
      <c r="X349" s="294"/>
      <c r="AB349" s="946"/>
      <c r="AE349" s="541"/>
      <c r="AF349" s="296"/>
      <c r="AG349" s="542"/>
      <c r="AH349" s="296"/>
      <c r="AI349" s="610"/>
      <c r="AJ349" s="543"/>
      <c r="AP349" s="981"/>
      <c r="AU349" s="293"/>
      <c r="AX349" s="295"/>
      <c r="BC349" s="295"/>
      <c r="BD349" s="525"/>
      <c r="BE349" s="976"/>
      <c r="BF349" s="293"/>
      <c r="BG349" s="293"/>
      <c r="BH349" s="293"/>
      <c r="BI349" s="293"/>
      <c r="BJ349" s="293"/>
      <c r="BK349" s="293"/>
      <c r="BL349" s="294"/>
      <c r="BM349" s="293"/>
      <c r="BS349" s="294"/>
      <c r="BT349" s="294"/>
      <c r="BU349" s="294"/>
      <c r="BV349" s="295"/>
      <c r="BW349" s="295"/>
      <c r="BX349" s="295"/>
      <c r="BY349" s="293"/>
      <c r="BZ349" s="294"/>
      <c r="CD349" s="295"/>
      <c r="CE349" s="295"/>
      <c r="CF349" s="293"/>
      <c r="CG349" s="293"/>
      <c r="CH349" s="293"/>
      <c r="CI349" s="293"/>
      <c r="CJ349" s="293"/>
      <c r="CL349" s="295"/>
      <c r="CM349" s="294"/>
      <c r="CN349" s="294"/>
      <c r="CO349" s="294"/>
      <c r="CP349" s="294"/>
      <c r="CZ349" s="295"/>
      <c r="DF349" s="293"/>
      <c r="DG349" s="293"/>
      <c r="DH349" s="293"/>
      <c r="DJ349" s="295"/>
      <c r="EC349" s="454"/>
      <c r="ED349" s="454"/>
      <c r="EH349" s="439"/>
      <c r="EI349" s="439"/>
      <c r="EJ349" s="439"/>
      <c r="EK349" s="962"/>
      <c r="EL349" s="987"/>
      <c r="EM349" s="987"/>
      <c r="EN349" s="991"/>
      <c r="EO349" s="297"/>
      <c r="EP349" s="296"/>
      <c r="ER349" s="297"/>
      <c r="ES349" s="522"/>
      <c r="ET349" s="527"/>
      <c r="EU349" s="527"/>
      <c r="EV349" s="527"/>
      <c r="EW349" s="967"/>
      <c r="EX349" s="949"/>
      <c r="EY349" s="522"/>
      <c r="EZ349" s="522"/>
      <c r="FA349" s="522"/>
      <c r="FB349" s="522"/>
      <c r="FC349" s="527"/>
      <c r="FD349" s="527"/>
      <c r="FE349" s="527"/>
      <c r="FF349" s="522"/>
      <c r="FG349" s="522"/>
      <c r="FH349" s="522"/>
      <c r="FI349" s="522"/>
      <c r="FJ349" s="296"/>
      <c r="FK349" s="522"/>
      <c r="FL349" s="993"/>
      <c r="FM349" s="994"/>
      <c r="FN349" s="993"/>
      <c r="FO349" s="993"/>
      <c r="FP349" s="1023"/>
      <c r="FQ349" s="572"/>
      <c r="FR349" s="572"/>
    </row>
    <row r="350" spans="9:174" s="292" customFormat="1" x14ac:dyDescent="0.3">
      <c r="I350" s="937"/>
      <c r="J350" s="295"/>
      <c r="K350" s="294"/>
      <c r="L350" s="294"/>
      <c r="M350" s="295"/>
      <c r="S350" s="976"/>
      <c r="T350" s="1011"/>
      <c r="U350" s="290"/>
      <c r="V350" s="290"/>
      <c r="W350" s="290"/>
      <c r="X350" s="294"/>
      <c r="AB350" s="946"/>
      <c r="AE350" s="541"/>
      <c r="AF350" s="296"/>
      <c r="AG350" s="542"/>
      <c r="AH350" s="296"/>
      <c r="AI350" s="610"/>
      <c r="AJ350" s="543"/>
      <c r="AP350" s="981"/>
      <c r="AU350" s="293"/>
      <c r="AX350" s="295"/>
      <c r="BC350" s="295"/>
      <c r="BD350" s="525"/>
      <c r="BE350" s="976"/>
      <c r="BF350" s="293"/>
      <c r="BG350" s="293"/>
      <c r="BH350" s="293"/>
      <c r="BI350" s="293"/>
      <c r="BJ350" s="293"/>
      <c r="BK350" s="293"/>
      <c r="BL350" s="294"/>
      <c r="BM350" s="293"/>
      <c r="BS350" s="294"/>
      <c r="BT350" s="294"/>
      <c r="BU350" s="294"/>
      <c r="BV350" s="295"/>
      <c r="BW350" s="295"/>
      <c r="BX350" s="295"/>
      <c r="BY350" s="293"/>
      <c r="BZ350" s="294"/>
      <c r="CD350" s="295"/>
      <c r="CE350" s="295"/>
      <c r="CF350" s="293"/>
      <c r="CG350" s="293"/>
      <c r="CH350" s="293"/>
      <c r="CI350" s="293"/>
      <c r="CJ350" s="293"/>
      <c r="CL350" s="295"/>
      <c r="CM350" s="294"/>
      <c r="CN350" s="294"/>
      <c r="CO350" s="294"/>
      <c r="CP350" s="294"/>
      <c r="CZ350" s="295"/>
      <c r="DF350" s="293"/>
      <c r="DG350" s="293"/>
      <c r="DH350" s="293"/>
      <c r="DJ350" s="295"/>
      <c r="EC350" s="454"/>
      <c r="ED350" s="454"/>
      <c r="EH350" s="439"/>
      <c r="EI350" s="439"/>
      <c r="EJ350" s="439"/>
      <c r="EK350" s="962"/>
      <c r="EL350" s="987"/>
      <c r="EM350" s="987"/>
      <c r="EN350" s="991"/>
      <c r="EO350" s="297"/>
      <c r="EP350" s="296"/>
      <c r="ER350" s="297"/>
      <c r="ES350" s="522"/>
      <c r="ET350" s="527"/>
      <c r="EU350" s="527"/>
      <c r="EV350" s="527"/>
      <c r="EW350" s="967"/>
      <c r="EX350" s="949"/>
      <c r="EY350" s="522"/>
      <c r="EZ350" s="522"/>
      <c r="FA350" s="522"/>
      <c r="FB350" s="522"/>
      <c r="FC350" s="527"/>
      <c r="FD350" s="527"/>
      <c r="FE350" s="527"/>
      <c r="FF350" s="522"/>
      <c r="FG350" s="522"/>
      <c r="FH350" s="522"/>
      <c r="FI350" s="522"/>
      <c r="FJ350" s="296"/>
      <c r="FK350" s="522"/>
      <c r="FL350" s="993"/>
      <c r="FM350" s="994"/>
      <c r="FN350" s="993"/>
      <c r="FO350" s="993"/>
      <c r="FP350" s="1023"/>
      <c r="FQ350" s="572"/>
      <c r="FR350" s="572"/>
    </row>
    <row r="351" spans="9:174" s="292" customFormat="1" x14ac:dyDescent="0.3">
      <c r="I351" s="937"/>
      <c r="J351" s="295"/>
      <c r="K351" s="294"/>
      <c r="L351" s="294"/>
      <c r="M351" s="295"/>
      <c r="S351" s="976"/>
      <c r="T351" s="1011"/>
      <c r="U351" s="290"/>
      <c r="V351" s="290"/>
      <c r="W351" s="290"/>
      <c r="X351" s="294"/>
      <c r="AB351" s="946"/>
      <c r="AE351" s="541"/>
      <c r="AF351" s="296"/>
      <c r="AG351" s="542"/>
      <c r="AH351" s="296"/>
      <c r="AI351" s="610"/>
      <c r="AJ351" s="543"/>
      <c r="AP351" s="981"/>
      <c r="AU351" s="293"/>
      <c r="AX351" s="295"/>
      <c r="BC351" s="295"/>
      <c r="BD351" s="525"/>
      <c r="BE351" s="976"/>
      <c r="BF351" s="293"/>
      <c r="BG351" s="293"/>
      <c r="BH351" s="293"/>
      <c r="BI351" s="293"/>
      <c r="BJ351" s="293"/>
      <c r="BK351" s="293"/>
      <c r="BL351" s="294"/>
      <c r="BM351" s="293"/>
      <c r="BS351" s="294"/>
      <c r="BT351" s="294"/>
      <c r="BU351" s="294"/>
      <c r="BV351" s="295"/>
      <c r="BW351" s="295"/>
      <c r="BX351" s="295"/>
      <c r="BY351" s="293"/>
      <c r="BZ351" s="294"/>
      <c r="CD351" s="295"/>
      <c r="CE351" s="295"/>
      <c r="CF351" s="293"/>
      <c r="CG351" s="293"/>
      <c r="CH351" s="293"/>
      <c r="CI351" s="293"/>
      <c r="CJ351" s="293"/>
      <c r="CL351" s="295"/>
      <c r="CM351" s="294"/>
      <c r="CN351" s="294"/>
      <c r="CO351" s="294"/>
      <c r="CP351" s="294"/>
      <c r="CZ351" s="295"/>
      <c r="DF351" s="293"/>
      <c r="DG351" s="293"/>
      <c r="DH351" s="293"/>
      <c r="DJ351" s="295"/>
      <c r="EC351" s="454"/>
      <c r="ED351" s="454"/>
      <c r="EH351" s="439"/>
      <c r="EI351" s="439"/>
      <c r="EJ351" s="439"/>
      <c r="EK351" s="962"/>
      <c r="EL351" s="987"/>
      <c r="EM351" s="987"/>
      <c r="EN351" s="991"/>
      <c r="EO351" s="297"/>
      <c r="EP351" s="296"/>
      <c r="ER351" s="297"/>
      <c r="ES351" s="522"/>
      <c r="ET351" s="527"/>
      <c r="EU351" s="527"/>
      <c r="EV351" s="527"/>
      <c r="EW351" s="967"/>
      <c r="EX351" s="949"/>
      <c r="EY351" s="522"/>
      <c r="EZ351" s="522"/>
      <c r="FA351" s="522"/>
      <c r="FB351" s="522"/>
      <c r="FC351" s="527"/>
      <c r="FD351" s="527"/>
      <c r="FE351" s="527"/>
      <c r="FF351" s="522"/>
      <c r="FG351" s="522"/>
      <c r="FH351" s="522"/>
      <c r="FI351" s="522"/>
      <c r="FJ351" s="296"/>
      <c r="FK351" s="522"/>
      <c r="FL351" s="993"/>
      <c r="FM351" s="994"/>
      <c r="FN351" s="993"/>
      <c r="FO351" s="993"/>
      <c r="FP351" s="1023"/>
      <c r="FQ351" s="572"/>
      <c r="FR351" s="572"/>
    </row>
    <row r="352" spans="9:174" s="292" customFormat="1" x14ac:dyDescent="0.3">
      <c r="I352" s="937"/>
      <c r="J352" s="295"/>
      <c r="K352" s="294"/>
      <c r="L352" s="294"/>
      <c r="M352" s="295"/>
      <c r="S352" s="976"/>
      <c r="T352" s="1011"/>
      <c r="U352" s="290"/>
      <c r="V352" s="290"/>
      <c r="W352" s="290"/>
      <c r="X352" s="294"/>
      <c r="AB352" s="946"/>
      <c r="AE352" s="541"/>
      <c r="AF352" s="296"/>
      <c r="AG352" s="542"/>
      <c r="AH352" s="296"/>
      <c r="AI352" s="610"/>
      <c r="AJ352" s="543"/>
      <c r="AP352" s="981"/>
      <c r="AU352" s="293"/>
      <c r="AX352" s="295"/>
      <c r="BC352" s="295"/>
      <c r="BD352" s="525"/>
      <c r="BE352" s="976"/>
      <c r="BF352" s="293"/>
      <c r="BG352" s="293"/>
      <c r="BH352" s="293"/>
      <c r="BI352" s="293"/>
      <c r="BJ352" s="293"/>
      <c r="BK352" s="293"/>
      <c r="BL352" s="294"/>
      <c r="BM352" s="293"/>
      <c r="BS352" s="294"/>
      <c r="BT352" s="294"/>
      <c r="BU352" s="294"/>
      <c r="BV352" s="295"/>
      <c r="BW352" s="295"/>
      <c r="BX352" s="295"/>
      <c r="BY352" s="293"/>
      <c r="BZ352" s="294"/>
      <c r="CD352" s="295"/>
      <c r="CE352" s="295"/>
      <c r="CF352" s="293"/>
      <c r="CG352" s="293"/>
      <c r="CH352" s="293"/>
      <c r="CI352" s="293"/>
      <c r="CJ352" s="293"/>
      <c r="CL352" s="295"/>
      <c r="CM352" s="294"/>
      <c r="CN352" s="294"/>
      <c r="CO352" s="294"/>
      <c r="CP352" s="294"/>
      <c r="CZ352" s="295"/>
      <c r="DF352" s="293"/>
      <c r="DG352" s="293"/>
      <c r="DH352" s="293"/>
      <c r="DJ352" s="295"/>
      <c r="EC352" s="454"/>
      <c r="ED352" s="454"/>
      <c r="EH352" s="439"/>
      <c r="EI352" s="439"/>
      <c r="EJ352" s="439"/>
      <c r="EK352" s="962"/>
      <c r="EL352" s="987"/>
      <c r="EM352" s="987"/>
      <c r="EN352" s="991"/>
      <c r="EO352" s="297"/>
      <c r="EP352" s="296"/>
      <c r="ER352" s="297"/>
      <c r="ES352" s="522"/>
      <c r="ET352" s="527"/>
      <c r="EU352" s="527"/>
      <c r="EV352" s="527"/>
      <c r="EW352" s="967"/>
      <c r="EX352" s="949"/>
      <c r="EY352" s="522"/>
      <c r="EZ352" s="522"/>
      <c r="FA352" s="522"/>
      <c r="FB352" s="522"/>
      <c r="FC352" s="527"/>
      <c r="FD352" s="527"/>
      <c r="FE352" s="527"/>
      <c r="FF352" s="522"/>
      <c r="FG352" s="522"/>
      <c r="FH352" s="522"/>
      <c r="FI352" s="522"/>
      <c r="FJ352" s="296"/>
      <c r="FK352" s="522"/>
      <c r="FL352" s="993"/>
      <c r="FM352" s="994"/>
      <c r="FN352" s="993"/>
      <c r="FO352" s="993"/>
      <c r="FP352" s="1023"/>
      <c r="FQ352" s="572"/>
      <c r="FR352" s="572"/>
    </row>
    <row r="353" spans="9:174" s="292" customFormat="1" x14ac:dyDescent="0.3">
      <c r="I353" s="937"/>
      <c r="J353" s="295"/>
      <c r="K353" s="294"/>
      <c r="L353" s="294"/>
      <c r="M353" s="295"/>
      <c r="S353" s="976"/>
      <c r="T353" s="1011"/>
      <c r="U353" s="290"/>
      <c r="V353" s="290"/>
      <c r="W353" s="290"/>
      <c r="X353" s="294"/>
      <c r="AB353" s="946"/>
      <c r="AE353" s="541"/>
      <c r="AF353" s="296"/>
      <c r="AG353" s="542"/>
      <c r="AH353" s="296"/>
      <c r="AI353" s="610"/>
      <c r="AJ353" s="543"/>
      <c r="AP353" s="981"/>
      <c r="AU353" s="293"/>
      <c r="AX353" s="295"/>
      <c r="BC353" s="295"/>
      <c r="BD353" s="525"/>
      <c r="BE353" s="976"/>
      <c r="BF353" s="293"/>
      <c r="BG353" s="293"/>
      <c r="BH353" s="293"/>
      <c r="BI353" s="293"/>
      <c r="BJ353" s="293"/>
      <c r="BK353" s="293"/>
      <c r="BL353" s="294"/>
      <c r="BM353" s="293"/>
      <c r="BS353" s="294"/>
      <c r="BT353" s="294"/>
      <c r="BU353" s="294"/>
      <c r="BV353" s="295"/>
      <c r="BW353" s="295"/>
      <c r="BX353" s="295"/>
      <c r="BY353" s="293"/>
      <c r="BZ353" s="294"/>
      <c r="CD353" s="295"/>
      <c r="CE353" s="295"/>
      <c r="CF353" s="293"/>
      <c r="CG353" s="293"/>
      <c r="CH353" s="293"/>
      <c r="CI353" s="293"/>
      <c r="CJ353" s="293"/>
      <c r="CL353" s="295"/>
      <c r="CM353" s="294"/>
      <c r="CN353" s="294"/>
      <c r="CO353" s="294"/>
      <c r="CP353" s="294"/>
      <c r="CZ353" s="295"/>
      <c r="DF353" s="293"/>
      <c r="DG353" s="293"/>
      <c r="DH353" s="293"/>
      <c r="DJ353" s="295"/>
      <c r="EC353" s="454"/>
      <c r="ED353" s="454"/>
      <c r="EH353" s="439"/>
      <c r="EI353" s="439"/>
      <c r="EJ353" s="439"/>
      <c r="EK353" s="962"/>
      <c r="EL353" s="987"/>
      <c r="EM353" s="987"/>
      <c r="EN353" s="991"/>
      <c r="EO353" s="297"/>
      <c r="EP353" s="296"/>
      <c r="ER353" s="297"/>
      <c r="ES353" s="522"/>
      <c r="ET353" s="527"/>
      <c r="EU353" s="527"/>
      <c r="EV353" s="527"/>
      <c r="EW353" s="967"/>
      <c r="EX353" s="949"/>
      <c r="EY353" s="522"/>
      <c r="EZ353" s="522"/>
      <c r="FA353" s="522"/>
      <c r="FB353" s="522"/>
      <c r="FC353" s="527"/>
      <c r="FD353" s="527"/>
      <c r="FE353" s="527"/>
      <c r="FF353" s="522"/>
      <c r="FG353" s="522"/>
      <c r="FH353" s="522"/>
      <c r="FI353" s="522"/>
      <c r="FJ353" s="296"/>
      <c r="FK353" s="522"/>
      <c r="FL353" s="993"/>
      <c r="FM353" s="994"/>
      <c r="FN353" s="993"/>
      <c r="FO353" s="993"/>
      <c r="FP353" s="1023"/>
      <c r="FQ353" s="572"/>
      <c r="FR353" s="572"/>
    </row>
    <row r="354" spans="9:174" s="292" customFormat="1" x14ac:dyDescent="0.3">
      <c r="I354" s="937"/>
      <c r="J354" s="295"/>
      <c r="K354" s="294"/>
      <c r="L354" s="294"/>
      <c r="M354" s="295"/>
      <c r="S354" s="976"/>
      <c r="T354" s="1011"/>
      <c r="U354" s="290"/>
      <c r="V354" s="290"/>
      <c r="W354" s="290"/>
      <c r="X354" s="294"/>
      <c r="AB354" s="946"/>
      <c r="AE354" s="541"/>
      <c r="AF354" s="296"/>
      <c r="AG354" s="542"/>
      <c r="AH354" s="296"/>
      <c r="AI354" s="610"/>
      <c r="AJ354" s="543"/>
      <c r="AP354" s="981"/>
      <c r="AU354" s="293"/>
      <c r="AX354" s="295"/>
      <c r="BC354" s="295"/>
      <c r="BD354" s="525"/>
      <c r="BE354" s="976"/>
      <c r="BF354" s="293"/>
      <c r="BG354" s="293"/>
      <c r="BH354" s="293"/>
      <c r="BI354" s="293"/>
      <c r="BJ354" s="293"/>
      <c r="BK354" s="293"/>
      <c r="BL354" s="294"/>
      <c r="BM354" s="293"/>
      <c r="BS354" s="294"/>
      <c r="BT354" s="294"/>
      <c r="BU354" s="294"/>
      <c r="BV354" s="295"/>
      <c r="BW354" s="295"/>
      <c r="BX354" s="295"/>
      <c r="BY354" s="293"/>
      <c r="BZ354" s="294"/>
      <c r="CD354" s="295"/>
      <c r="CE354" s="295"/>
      <c r="CF354" s="293"/>
      <c r="CG354" s="293"/>
      <c r="CH354" s="293"/>
      <c r="CI354" s="293"/>
      <c r="CJ354" s="293"/>
      <c r="CL354" s="295"/>
      <c r="CM354" s="294"/>
      <c r="CN354" s="294"/>
      <c r="CO354" s="294"/>
      <c r="CP354" s="294"/>
      <c r="CZ354" s="295"/>
      <c r="DF354" s="293"/>
      <c r="DG354" s="293"/>
      <c r="DH354" s="293"/>
      <c r="DJ354" s="295"/>
      <c r="EC354" s="454"/>
      <c r="ED354" s="454"/>
      <c r="EH354" s="439"/>
      <c r="EI354" s="439"/>
      <c r="EJ354" s="439"/>
      <c r="EK354" s="962"/>
      <c r="EL354" s="987"/>
      <c r="EM354" s="987"/>
      <c r="EN354" s="991"/>
      <c r="EO354" s="297"/>
      <c r="EP354" s="296"/>
      <c r="ER354" s="297"/>
      <c r="ES354" s="522"/>
      <c r="ET354" s="527"/>
      <c r="EU354" s="527"/>
      <c r="EV354" s="527"/>
      <c r="EW354" s="967"/>
      <c r="EX354" s="949"/>
      <c r="EY354" s="522"/>
      <c r="EZ354" s="522"/>
      <c r="FA354" s="522"/>
      <c r="FB354" s="522"/>
      <c r="FC354" s="527"/>
      <c r="FD354" s="527"/>
      <c r="FE354" s="527"/>
      <c r="FF354" s="522"/>
      <c r="FG354" s="522"/>
      <c r="FH354" s="522"/>
      <c r="FI354" s="522"/>
      <c r="FJ354" s="296"/>
      <c r="FK354" s="522"/>
      <c r="FL354" s="993"/>
      <c r="FM354" s="994"/>
      <c r="FN354" s="993"/>
      <c r="FO354" s="993"/>
      <c r="FP354" s="1023"/>
      <c r="FQ354" s="572"/>
      <c r="FR354" s="572"/>
    </row>
    <row r="355" spans="9:174" s="292" customFormat="1" x14ac:dyDescent="0.3">
      <c r="I355" s="937"/>
      <c r="J355" s="295"/>
      <c r="K355" s="294"/>
      <c r="L355" s="294"/>
      <c r="M355" s="295"/>
      <c r="S355" s="976"/>
      <c r="T355" s="1011"/>
      <c r="U355" s="290"/>
      <c r="V355" s="290"/>
      <c r="W355" s="290"/>
      <c r="X355" s="294"/>
      <c r="AB355" s="946"/>
      <c r="AE355" s="541"/>
      <c r="AF355" s="296"/>
      <c r="AG355" s="542"/>
      <c r="AH355" s="296"/>
      <c r="AI355" s="610"/>
      <c r="AJ355" s="543"/>
      <c r="AP355" s="981"/>
      <c r="AU355" s="293"/>
      <c r="AX355" s="295"/>
      <c r="BC355" s="295"/>
      <c r="BD355" s="525"/>
      <c r="BE355" s="976"/>
      <c r="BF355" s="293"/>
      <c r="BG355" s="293"/>
      <c r="BH355" s="293"/>
      <c r="BI355" s="293"/>
      <c r="BJ355" s="293"/>
      <c r="BK355" s="293"/>
      <c r="BL355" s="294"/>
      <c r="BM355" s="293"/>
      <c r="BS355" s="294"/>
      <c r="BT355" s="294"/>
      <c r="BU355" s="294"/>
      <c r="BV355" s="295"/>
      <c r="BW355" s="295"/>
      <c r="BX355" s="295"/>
      <c r="BY355" s="293"/>
      <c r="BZ355" s="294"/>
      <c r="CD355" s="295"/>
      <c r="CE355" s="295"/>
      <c r="CF355" s="293"/>
      <c r="CG355" s="293"/>
      <c r="CH355" s="293"/>
      <c r="CI355" s="293"/>
      <c r="CJ355" s="293"/>
      <c r="CL355" s="295"/>
      <c r="CM355" s="294"/>
      <c r="CN355" s="294"/>
      <c r="CO355" s="294"/>
      <c r="CP355" s="294"/>
      <c r="CZ355" s="295"/>
      <c r="DF355" s="293"/>
      <c r="DG355" s="293"/>
      <c r="DH355" s="293"/>
      <c r="DJ355" s="295"/>
      <c r="EC355" s="454"/>
      <c r="ED355" s="454"/>
      <c r="EH355" s="439"/>
      <c r="EI355" s="439"/>
      <c r="EJ355" s="439"/>
      <c r="EK355" s="962"/>
      <c r="EL355" s="987"/>
      <c r="EM355" s="987"/>
      <c r="EN355" s="991"/>
      <c r="EO355" s="297"/>
      <c r="EP355" s="296"/>
      <c r="ER355" s="297"/>
      <c r="ES355" s="522"/>
      <c r="ET355" s="527"/>
      <c r="EU355" s="527"/>
      <c r="EV355" s="527"/>
      <c r="EW355" s="967"/>
      <c r="EX355" s="949"/>
      <c r="EY355" s="522"/>
      <c r="EZ355" s="522"/>
      <c r="FA355" s="522"/>
      <c r="FB355" s="522"/>
      <c r="FC355" s="527"/>
      <c r="FD355" s="527"/>
      <c r="FE355" s="527"/>
      <c r="FF355" s="522"/>
      <c r="FG355" s="522"/>
      <c r="FH355" s="522"/>
      <c r="FI355" s="522"/>
      <c r="FJ355" s="296"/>
      <c r="FK355" s="522"/>
      <c r="FL355" s="993"/>
      <c r="FM355" s="994"/>
      <c r="FN355" s="993"/>
      <c r="FO355" s="993"/>
      <c r="FP355" s="1023"/>
      <c r="FQ355" s="572"/>
      <c r="FR355" s="572"/>
    </row>
    <row r="356" spans="9:174" s="292" customFormat="1" x14ac:dyDescent="0.3">
      <c r="I356" s="937"/>
      <c r="J356" s="295"/>
      <c r="K356" s="294"/>
      <c r="L356" s="294"/>
      <c r="M356" s="295"/>
      <c r="S356" s="976"/>
      <c r="T356" s="1011"/>
      <c r="U356" s="290"/>
      <c r="V356" s="290"/>
      <c r="W356" s="290"/>
      <c r="X356" s="294"/>
      <c r="AB356" s="946"/>
      <c r="AE356" s="541"/>
      <c r="AF356" s="296"/>
      <c r="AG356" s="542"/>
      <c r="AH356" s="296"/>
      <c r="AI356" s="610"/>
      <c r="AJ356" s="543"/>
      <c r="AP356" s="981"/>
      <c r="AU356" s="293"/>
      <c r="AX356" s="295"/>
      <c r="BC356" s="295"/>
      <c r="BD356" s="525"/>
      <c r="BE356" s="976"/>
      <c r="BF356" s="293"/>
      <c r="BG356" s="293"/>
      <c r="BH356" s="293"/>
      <c r="BI356" s="293"/>
      <c r="BJ356" s="293"/>
      <c r="BK356" s="293"/>
      <c r="BL356" s="294"/>
      <c r="BM356" s="293"/>
      <c r="BS356" s="294"/>
      <c r="BT356" s="294"/>
      <c r="BU356" s="294"/>
      <c r="BV356" s="295"/>
      <c r="BW356" s="295"/>
      <c r="BX356" s="295"/>
      <c r="BY356" s="293"/>
      <c r="BZ356" s="294"/>
      <c r="CD356" s="295"/>
      <c r="CE356" s="295"/>
      <c r="CF356" s="293"/>
      <c r="CG356" s="293"/>
      <c r="CH356" s="293"/>
      <c r="CI356" s="293"/>
      <c r="CJ356" s="293"/>
      <c r="CL356" s="295"/>
      <c r="CM356" s="294"/>
      <c r="CN356" s="294"/>
      <c r="CO356" s="294"/>
      <c r="CP356" s="294"/>
      <c r="CZ356" s="295"/>
      <c r="DF356" s="293"/>
      <c r="DG356" s="293"/>
      <c r="DH356" s="293"/>
      <c r="DJ356" s="295"/>
      <c r="EC356" s="454"/>
      <c r="ED356" s="454"/>
      <c r="EH356" s="439"/>
      <c r="EI356" s="439"/>
      <c r="EJ356" s="439"/>
      <c r="EK356" s="962"/>
      <c r="EL356" s="987"/>
      <c r="EM356" s="987"/>
      <c r="EN356" s="991"/>
      <c r="EO356" s="297"/>
      <c r="EP356" s="296"/>
      <c r="ER356" s="297"/>
      <c r="ES356" s="522"/>
      <c r="ET356" s="527"/>
      <c r="EU356" s="527"/>
      <c r="EV356" s="527"/>
      <c r="EW356" s="967"/>
      <c r="EX356" s="949"/>
      <c r="EY356" s="522"/>
      <c r="EZ356" s="522"/>
      <c r="FA356" s="522"/>
      <c r="FB356" s="522"/>
      <c r="FC356" s="527"/>
      <c r="FD356" s="527"/>
      <c r="FE356" s="527"/>
      <c r="FF356" s="522"/>
      <c r="FG356" s="522"/>
      <c r="FH356" s="522"/>
      <c r="FI356" s="522"/>
      <c r="FJ356" s="296"/>
      <c r="FK356" s="522"/>
      <c r="FL356" s="993"/>
      <c r="FM356" s="994"/>
      <c r="FN356" s="993"/>
      <c r="FO356" s="993"/>
      <c r="FP356" s="1023"/>
      <c r="FQ356" s="572"/>
      <c r="FR356" s="572"/>
    </row>
    <row r="357" spans="9:174" s="292" customFormat="1" x14ac:dyDescent="0.3">
      <c r="I357" s="937"/>
      <c r="J357" s="295"/>
      <c r="K357" s="294"/>
      <c r="L357" s="294"/>
      <c r="M357" s="295"/>
      <c r="S357" s="976"/>
      <c r="T357" s="1011"/>
      <c r="U357" s="290"/>
      <c r="V357" s="290"/>
      <c r="W357" s="290"/>
      <c r="X357" s="294"/>
      <c r="AB357" s="946"/>
      <c r="AE357" s="541"/>
      <c r="AF357" s="296"/>
      <c r="AG357" s="542"/>
      <c r="AH357" s="296"/>
      <c r="AI357" s="610"/>
      <c r="AJ357" s="543"/>
      <c r="AP357" s="981"/>
      <c r="AU357" s="293"/>
      <c r="AX357" s="295"/>
      <c r="BC357" s="295"/>
      <c r="BD357" s="525"/>
      <c r="BE357" s="976"/>
      <c r="BF357" s="293"/>
      <c r="BG357" s="293"/>
      <c r="BH357" s="293"/>
      <c r="BI357" s="293"/>
      <c r="BJ357" s="293"/>
      <c r="BK357" s="293"/>
      <c r="BL357" s="294"/>
      <c r="BM357" s="293"/>
      <c r="BS357" s="294"/>
      <c r="BT357" s="294"/>
      <c r="BU357" s="294"/>
      <c r="BV357" s="295"/>
      <c r="BW357" s="295"/>
      <c r="BX357" s="295"/>
      <c r="BY357" s="293"/>
      <c r="BZ357" s="294"/>
      <c r="CD357" s="295"/>
      <c r="CE357" s="295"/>
      <c r="CF357" s="293"/>
      <c r="CG357" s="293"/>
      <c r="CH357" s="293"/>
      <c r="CI357" s="293"/>
      <c r="CJ357" s="293"/>
      <c r="CL357" s="295"/>
      <c r="CM357" s="294"/>
      <c r="CN357" s="294"/>
      <c r="CO357" s="294"/>
      <c r="CP357" s="294"/>
      <c r="CZ357" s="295"/>
      <c r="DF357" s="293"/>
      <c r="DG357" s="293"/>
      <c r="DH357" s="293"/>
      <c r="DJ357" s="295"/>
      <c r="EC357" s="454"/>
      <c r="ED357" s="454"/>
      <c r="EH357" s="439"/>
      <c r="EI357" s="439"/>
      <c r="EJ357" s="439"/>
      <c r="EK357" s="962"/>
      <c r="EL357" s="987"/>
      <c r="EM357" s="987"/>
      <c r="EN357" s="991"/>
      <c r="EO357" s="297"/>
      <c r="EP357" s="296"/>
      <c r="ER357" s="297"/>
      <c r="ES357" s="522"/>
      <c r="ET357" s="527"/>
      <c r="EU357" s="527"/>
      <c r="EV357" s="527"/>
      <c r="EW357" s="967"/>
      <c r="EX357" s="949"/>
      <c r="EY357" s="522"/>
      <c r="EZ357" s="522"/>
      <c r="FA357" s="522"/>
      <c r="FB357" s="522"/>
      <c r="FC357" s="527"/>
      <c r="FD357" s="527"/>
      <c r="FE357" s="527"/>
      <c r="FF357" s="522"/>
      <c r="FG357" s="522"/>
      <c r="FH357" s="522"/>
      <c r="FI357" s="522"/>
      <c r="FJ357" s="296"/>
      <c r="FK357" s="522"/>
      <c r="FL357" s="993"/>
      <c r="FM357" s="994"/>
      <c r="FN357" s="993"/>
      <c r="FO357" s="993"/>
      <c r="FP357" s="1023"/>
      <c r="FQ357" s="572"/>
      <c r="FR357" s="572"/>
    </row>
    <row r="358" spans="9:174" s="292" customFormat="1" x14ac:dyDescent="0.3">
      <c r="I358" s="937"/>
      <c r="J358" s="295"/>
      <c r="K358" s="294"/>
      <c r="L358" s="294"/>
      <c r="M358" s="295"/>
      <c r="S358" s="976"/>
      <c r="T358" s="1011"/>
      <c r="U358" s="290"/>
      <c r="V358" s="290"/>
      <c r="W358" s="290"/>
      <c r="X358" s="294"/>
      <c r="AB358" s="946"/>
      <c r="AE358" s="541"/>
      <c r="AF358" s="296"/>
      <c r="AG358" s="542"/>
      <c r="AH358" s="296"/>
      <c r="AI358" s="610"/>
      <c r="AJ358" s="543"/>
      <c r="AP358" s="981"/>
      <c r="AU358" s="293"/>
      <c r="AX358" s="295"/>
      <c r="BC358" s="295"/>
      <c r="BD358" s="525"/>
      <c r="BE358" s="976"/>
      <c r="BF358" s="293"/>
      <c r="BG358" s="293"/>
      <c r="BH358" s="293"/>
      <c r="BI358" s="293"/>
      <c r="BJ358" s="293"/>
      <c r="BK358" s="293"/>
      <c r="BL358" s="294"/>
      <c r="BM358" s="293"/>
      <c r="BS358" s="294"/>
      <c r="BT358" s="294"/>
      <c r="BU358" s="294"/>
      <c r="BV358" s="295"/>
      <c r="BW358" s="295"/>
      <c r="BX358" s="295"/>
      <c r="BY358" s="293"/>
      <c r="BZ358" s="294"/>
      <c r="CD358" s="295"/>
      <c r="CE358" s="295"/>
      <c r="CF358" s="293"/>
      <c r="CG358" s="293"/>
      <c r="CH358" s="293"/>
      <c r="CI358" s="293"/>
      <c r="CJ358" s="293"/>
      <c r="CL358" s="295"/>
      <c r="CM358" s="294"/>
      <c r="CN358" s="294"/>
      <c r="CO358" s="294"/>
      <c r="CP358" s="294"/>
      <c r="CZ358" s="295"/>
      <c r="DF358" s="293"/>
      <c r="DG358" s="293"/>
      <c r="DH358" s="293"/>
      <c r="DJ358" s="295"/>
      <c r="EC358" s="454"/>
      <c r="ED358" s="454"/>
      <c r="EH358" s="439"/>
      <c r="EI358" s="439"/>
      <c r="EJ358" s="439"/>
      <c r="EK358" s="962"/>
      <c r="EL358" s="987"/>
      <c r="EM358" s="987"/>
      <c r="EN358" s="991"/>
      <c r="EO358" s="297"/>
      <c r="EP358" s="296"/>
      <c r="ER358" s="297"/>
      <c r="ES358" s="522"/>
      <c r="ET358" s="527"/>
      <c r="EU358" s="527"/>
      <c r="EV358" s="527"/>
      <c r="EW358" s="967"/>
      <c r="EX358" s="949"/>
      <c r="EY358" s="522"/>
      <c r="EZ358" s="522"/>
      <c r="FA358" s="522"/>
      <c r="FB358" s="522"/>
      <c r="FC358" s="527"/>
      <c r="FD358" s="527"/>
      <c r="FE358" s="527"/>
      <c r="FF358" s="522"/>
      <c r="FG358" s="522"/>
      <c r="FH358" s="522"/>
      <c r="FI358" s="522"/>
      <c r="FJ358" s="296"/>
      <c r="FK358" s="522"/>
      <c r="FL358" s="993"/>
      <c r="FM358" s="994"/>
      <c r="FN358" s="993"/>
      <c r="FO358" s="993"/>
      <c r="FP358" s="1023"/>
      <c r="FQ358" s="572"/>
      <c r="FR358" s="572"/>
    </row>
    <row r="359" spans="9:174" s="292" customFormat="1" x14ac:dyDescent="0.3">
      <c r="I359" s="937"/>
      <c r="J359" s="295"/>
      <c r="K359" s="294"/>
      <c r="L359" s="294"/>
      <c r="M359" s="295"/>
      <c r="S359" s="976"/>
      <c r="T359" s="1011"/>
      <c r="U359" s="290"/>
      <c r="V359" s="290"/>
      <c r="W359" s="290"/>
      <c r="X359" s="294"/>
      <c r="AB359" s="946"/>
      <c r="AE359" s="541"/>
      <c r="AF359" s="296"/>
      <c r="AG359" s="542"/>
      <c r="AH359" s="296"/>
      <c r="AI359" s="610"/>
      <c r="AJ359" s="543"/>
      <c r="AP359" s="981"/>
      <c r="AU359" s="293"/>
      <c r="AX359" s="295"/>
      <c r="BC359" s="295"/>
      <c r="BD359" s="525"/>
      <c r="BE359" s="976"/>
      <c r="BF359" s="293"/>
      <c r="BG359" s="293"/>
      <c r="BH359" s="293"/>
      <c r="BI359" s="293"/>
      <c r="BJ359" s="293"/>
      <c r="BK359" s="293"/>
      <c r="BL359" s="294"/>
      <c r="BM359" s="293"/>
      <c r="BS359" s="294"/>
      <c r="BT359" s="294"/>
      <c r="BU359" s="294"/>
      <c r="BV359" s="295"/>
      <c r="BW359" s="295"/>
      <c r="BX359" s="295"/>
      <c r="BY359" s="293"/>
      <c r="BZ359" s="294"/>
      <c r="CD359" s="295"/>
      <c r="CE359" s="295"/>
      <c r="CF359" s="293"/>
      <c r="CG359" s="293"/>
      <c r="CH359" s="293"/>
      <c r="CI359" s="293"/>
      <c r="CJ359" s="293"/>
      <c r="CL359" s="295"/>
      <c r="CM359" s="294"/>
      <c r="CN359" s="294"/>
      <c r="CO359" s="294"/>
      <c r="CP359" s="294"/>
      <c r="CZ359" s="295"/>
      <c r="DF359" s="293"/>
      <c r="DG359" s="293"/>
      <c r="DH359" s="293"/>
      <c r="DJ359" s="295"/>
      <c r="EC359" s="454"/>
      <c r="ED359" s="454"/>
      <c r="EH359" s="439"/>
      <c r="EI359" s="439"/>
      <c r="EJ359" s="439"/>
      <c r="EK359" s="962"/>
      <c r="EL359" s="987"/>
      <c r="EM359" s="987"/>
      <c r="EN359" s="991"/>
      <c r="EO359" s="297"/>
      <c r="EP359" s="296"/>
      <c r="ER359" s="297"/>
      <c r="ES359" s="522"/>
      <c r="ET359" s="527"/>
      <c r="EU359" s="527"/>
      <c r="EV359" s="527"/>
      <c r="EW359" s="967"/>
      <c r="EX359" s="949"/>
      <c r="EY359" s="522"/>
      <c r="EZ359" s="522"/>
      <c r="FA359" s="522"/>
      <c r="FB359" s="522"/>
      <c r="FC359" s="527"/>
      <c r="FD359" s="527"/>
      <c r="FE359" s="527"/>
      <c r="FF359" s="522"/>
      <c r="FG359" s="522"/>
      <c r="FH359" s="522"/>
      <c r="FI359" s="522"/>
      <c r="FJ359" s="296"/>
      <c r="FK359" s="522"/>
      <c r="FL359" s="993"/>
      <c r="FM359" s="994"/>
      <c r="FN359" s="993"/>
      <c r="FO359" s="993"/>
      <c r="FP359" s="1023"/>
      <c r="FQ359" s="572"/>
      <c r="FR359" s="572"/>
    </row>
    <row r="360" spans="9:174" s="292" customFormat="1" x14ac:dyDescent="0.3">
      <c r="I360" s="937"/>
      <c r="J360" s="295"/>
      <c r="K360" s="294"/>
      <c r="L360" s="294"/>
      <c r="M360" s="295"/>
      <c r="S360" s="976"/>
      <c r="T360" s="1011"/>
      <c r="U360" s="290"/>
      <c r="V360" s="290"/>
      <c r="W360" s="290"/>
      <c r="X360" s="294"/>
      <c r="AB360" s="946"/>
      <c r="AE360" s="541"/>
      <c r="AF360" s="296"/>
      <c r="AG360" s="542"/>
      <c r="AH360" s="296"/>
      <c r="AI360" s="610"/>
      <c r="AJ360" s="543"/>
      <c r="AP360" s="981"/>
      <c r="AU360" s="293"/>
      <c r="AX360" s="295"/>
      <c r="BC360" s="295"/>
      <c r="BD360" s="525"/>
      <c r="BE360" s="976"/>
      <c r="BF360" s="293"/>
      <c r="BG360" s="293"/>
      <c r="BH360" s="293"/>
      <c r="BI360" s="293"/>
      <c r="BJ360" s="293"/>
      <c r="BK360" s="293"/>
      <c r="BL360" s="294"/>
      <c r="BM360" s="293"/>
      <c r="BS360" s="294"/>
      <c r="BT360" s="294"/>
      <c r="BU360" s="294"/>
      <c r="BV360" s="295"/>
      <c r="BW360" s="295"/>
      <c r="BX360" s="295"/>
      <c r="BY360" s="293"/>
      <c r="BZ360" s="294"/>
      <c r="CD360" s="295"/>
      <c r="CE360" s="295"/>
      <c r="CF360" s="293"/>
      <c r="CG360" s="293"/>
      <c r="CH360" s="293"/>
      <c r="CI360" s="293"/>
      <c r="CJ360" s="293"/>
      <c r="CL360" s="295"/>
      <c r="CM360" s="294"/>
      <c r="CN360" s="294"/>
      <c r="CO360" s="294"/>
      <c r="CP360" s="294"/>
      <c r="CZ360" s="295"/>
      <c r="DF360" s="293"/>
      <c r="DG360" s="293"/>
      <c r="DH360" s="293"/>
      <c r="DJ360" s="295"/>
      <c r="EC360" s="454"/>
      <c r="ED360" s="454"/>
      <c r="EH360" s="439"/>
      <c r="EI360" s="439"/>
      <c r="EJ360" s="439"/>
      <c r="EK360" s="962"/>
      <c r="EL360" s="987"/>
      <c r="EM360" s="987"/>
      <c r="EN360" s="991"/>
      <c r="EO360" s="297"/>
      <c r="EP360" s="296"/>
      <c r="ER360" s="297"/>
      <c r="ES360" s="522"/>
      <c r="ET360" s="527"/>
      <c r="EU360" s="527"/>
      <c r="EV360" s="527"/>
      <c r="EW360" s="967"/>
      <c r="EX360" s="949"/>
      <c r="EY360" s="522"/>
      <c r="EZ360" s="522"/>
      <c r="FA360" s="522"/>
      <c r="FB360" s="522"/>
      <c r="FC360" s="527"/>
      <c r="FD360" s="527"/>
      <c r="FE360" s="527"/>
      <c r="FF360" s="522"/>
      <c r="FG360" s="522"/>
      <c r="FH360" s="522"/>
      <c r="FI360" s="522"/>
      <c r="FJ360" s="296"/>
      <c r="FK360" s="522"/>
      <c r="FL360" s="993"/>
      <c r="FM360" s="994"/>
      <c r="FN360" s="993"/>
      <c r="FO360" s="993"/>
      <c r="FP360" s="1023"/>
      <c r="FQ360" s="572"/>
      <c r="FR360" s="572"/>
    </row>
    <row r="361" spans="9:174" s="292" customFormat="1" x14ac:dyDescent="0.3">
      <c r="I361" s="937"/>
      <c r="J361" s="295"/>
      <c r="K361" s="294"/>
      <c r="L361" s="294"/>
      <c r="M361" s="295"/>
      <c r="S361" s="976"/>
      <c r="T361" s="1011"/>
      <c r="U361" s="290"/>
      <c r="V361" s="290"/>
      <c r="W361" s="290"/>
      <c r="X361" s="294"/>
      <c r="AB361" s="946"/>
      <c r="AE361" s="541"/>
      <c r="AF361" s="296"/>
      <c r="AG361" s="542"/>
      <c r="AH361" s="296"/>
      <c r="AI361" s="610"/>
      <c r="AJ361" s="543"/>
      <c r="AP361" s="981"/>
      <c r="AU361" s="293"/>
      <c r="AX361" s="295"/>
      <c r="BC361" s="295"/>
      <c r="BD361" s="525"/>
      <c r="BE361" s="976"/>
      <c r="BF361" s="293"/>
      <c r="BG361" s="293"/>
      <c r="BH361" s="293"/>
      <c r="BI361" s="293"/>
      <c r="BJ361" s="293"/>
      <c r="BK361" s="293"/>
      <c r="BL361" s="294"/>
      <c r="BM361" s="293"/>
      <c r="BS361" s="294"/>
      <c r="BT361" s="294"/>
      <c r="BU361" s="294"/>
      <c r="BV361" s="295"/>
      <c r="BW361" s="295"/>
      <c r="BX361" s="295"/>
      <c r="BY361" s="293"/>
      <c r="BZ361" s="294"/>
      <c r="CD361" s="295"/>
      <c r="CE361" s="295"/>
      <c r="CF361" s="293"/>
      <c r="CG361" s="293"/>
      <c r="CH361" s="293"/>
      <c r="CI361" s="293"/>
      <c r="CJ361" s="293"/>
      <c r="CL361" s="295"/>
      <c r="CM361" s="294"/>
      <c r="CN361" s="294"/>
      <c r="CO361" s="294"/>
      <c r="CP361" s="294"/>
      <c r="CZ361" s="295"/>
      <c r="DF361" s="293"/>
      <c r="DG361" s="293"/>
      <c r="DH361" s="293"/>
      <c r="DJ361" s="295"/>
      <c r="EC361" s="454"/>
      <c r="ED361" s="454"/>
      <c r="EH361" s="439"/>
      <c r="EI361" s="439"/>
      <c r="EJ361" s="439"/>
      <c r="EK361" s="962"/>
      <c r="EL361" s="987"/>
      <c r="EM361" s="987"/>
      <c r="EN361" s="991"/>
      <c r="EO361" s="297"/>
      <c r="EP361" s="296"/>
      <c r="ER361" s="297"/>
      <c r="ES361" s="522"/>
      <c r="ET361" s="527"/>
      <c r="EU361" s="527"/>
      <c r="EV361" s="527"/>
      <c r="EW361" s="967"/>
      <c r="EX361" s="949"/>
      <c r="EY361" s="522"/>
      <c r="EZ361" s="522"/>
      <c r="FA361" s="522"/>
      <c r="FB361" s="522"/>
      <c r="FC361" s="527"/>
      <c r="FD361" s="527"/>
      <c r="FE361" s="527"/>
      <c r="FF361" s="522"/>
      <c r="FG361" s="522"/>
      <c r="FH361" s="522"/>
      <c r="FI361" s="522"/>
      <c r="FJ361" s="296"/>
      <c r="FK361" s="522"/>
      <c r="FL361" s="993"/>
      <c r="FM361" s="994"/>
      <c r="FN361" s="993"/>
      <c r="FO361" s="993"/>
      <c r="FP361" s="1023"/>
      <c r="FQ361" s="572"/>
      <c r="FR361" s="572"/>
    </row>
    <row r="362" spans="9:174" s="292" customFormat="1" x14ac:dyDescent="0.3">
      <c r="I362" s="937"/>
      <c r="J362" s="295"/>
      <c r="K362" s="294"/>
      <c r="L362" s="294"/>
      <c r="M362" s="295"/>
      <c r="S362" s="976"/>
      <c r="T362" s="1011"/>
      <c r="U362" s="290"/>
      <c r="V362" s="290"/>
      <c r="W362" s="290"/>
      <c r="X362" s="294"/>
      <c r="AB362" s="946"/>
      <c r="AE362" s="541"/>
      <c r="AF362" s="296"/>
      <c r="AG362" s="542"/>
      <c r="AH362" s="296"/>
      <c r="AI362" s="610"/>
      <c r="AJ362" s="543"/>
      <c r="AP362" s="981"/>
      <c r="AU362" s="293"/>
      <c r="AX362" s="295"/>
      <c r="BC362" s="295"/>
      <c r="BD362" s="525"/>
      <c r="BE362" s="976"/>
      <c r="BF362" s="293"/>
      <c r="BG362" s="293"/>
      <c r="BH362" s="293"/>
      <c r="BI362" s="293"/>
      <c r="BJ362" s="293"/>
      <c r="BK362" s="293"/>
      <c r="BL362" s="294"/>
      <c r="BM362" s="293"/>
      <c r="BS362" s="294"/>
      <c r="BT362" s="294"/>
      <c r="BU362" s="294"/>
      <c r="BV362" s="295"/>
      <c r="BW362" s="295"/>
      <c r="BX362" s="295"/>
      <c r="BY362" s="293"/>
      <c r="BZ362" s="294"/>
      <c r="CD362" s="295"/>
      <c r="CE362" s="295"/>
      <c r="CF362" s="293"/>
      <c r="CG362" s="293"/>
      <c r="CH362" s="293"/>
      <c r="CI362" s="293"/>
      <c r="CJ362" s="293"/>
      <c r="CL362" s="295"/>
      <c r="CM362" s="294"/>
      <c r="CN362" s="294"/>
      <c r="CO362" s="294"/>
      <c r="CP362" s="294"/>
      <c r="CZ362" s="295"/>
      <c r="DF362" s="293"/>
      <c r="DG362" s="293"/>
      <c r="DH362" s="293"/>
      <c r="DJ362" s="295"/>
      <c r="EC362" s="454"/>
      <c r="ED362" s="454"/>
      <c r="EH362" s="439"/>
      <c r="EI362" s="439"/>
      <c r="EJ362" s="439"/>
      <c r="EK362" s="962"/>
      <c r="EL362" s="987"/>
      <c r="EM362" s="987"/>
      <c r="EN362" s="991"/>
      <c r="EO362" s="297"/>
      <c r="EP362" s="296"/>
      <c r="ER362" s="297"/>
      <c r="ES362" s="522"/>
      <c r="ET362" s="527"/>
      <c r="EU362" s="527"/>
      <c r="EV362" s="527"/>
      <c r="EW362" s="967"/>
      <c r="EX362" s="949"/>
      <c r="EY362" s="522"/>
      <c r="EZ362" s="522"/>
      <c r="FA362" s="522"/>
      <c r="FB362" s="522"/>
      <c r="FC362" s="527"/>
      <c r="FD362" s="527"/>
      <c r="FE362" s="527"/>
      <c r="FF362" s="522"/>
      <c r="FG362" s="522"/>
      <c r="FH362" s="522"/>
      <c r="FI362" s="522"/>
      <c r="FJ362" s="296"/>
      <c r="FK362" s="522"/>
      <c r="FL362" s="993"/>
      <c r="FM362" s="994"/>
      <c r="FN362" s="993"/>
      <c r="FO362" s="993"/>
      <c r="FP362" s="1023"/>
      <c r="FQ362" s="572"/>
      <c r="FR362" s="572"/>
    </row>
    <row r="363" spans="9:174" s="292" customFormat="1" x14ac:dyDescent="0.3">
      <c r="I363" s="937"/>
      <c r="J363" s="295"/>
      <c r="K363" s="294"/>
      <c r="L363" s="294"/>
      <c r="M363" s="295"/>
      <c r="S363" s="976"/>
      <c r="T363" s="1011"/>
      <c r="U363" s="290"/>
      <c r="V363" s="290"/>
      <c r="W363" s="290"/>
      <c r="X363" s="294"/>
      <c r="AB363" s="946"/>
      <c r="AE363" s="541"/>
      <c r="AF363" s="296"/>
      <c r="AG363" s="542"/>
      <c r="AH363" s="296"/>
      <c r="AI363" s="610"/>
      <c r="AJ363" s="543"/>
      <c r="AP363" s="981"/>
      <c r="AU363" s="293"/>
      <c r="AX363" s="295"/>
      <c r="BC363" s="295"/>
      <c r="BD363" s="525"/>
      <c r="BE363" s="976"/>
      <c r="BF363" s="293"/>
      <c r="BG363" s="293"/>
      <c r="BH363" s="293"/>
      <c r="BI363" s="293"/>
      <c r="BJ363" s="293"/>
      <c r="BK363" s="293"/>
      <c r="BL363" s="294"/>
      <c r="BM363" s="293"/>
      <c r="BS363" s="294"/>
      <c r="BT363" s="294"/>
      <c r="BU363" s="294"/>
      <c r="BV363" s="295"/>
      <c r="BW363" s="295"/>
      <c r="BX363" s="295"/>
      <c r="BY363" s="293"/>
      <c r="BZ363" s="294"/>
      <c r="CD363" s="295"/>
      <c r="CE363" s="295"/>
      <c r="CF363" s="293"/>
      <c r="CG363" s="293"/>
      <c r="CH363" s="293"/>
      <c r="CI363" s="293"/>
      <c r="CJ363" s="293"/>
      <c r="CL363" s="295"/>
      <c r="CM363" s="294"/>
      <c r="CN363" s="294"/>
      <c r="CO363" s="294"/>
      <c r="CP363" s="294"/>
      <c r="CZ363" s="295"/>
      <c r="DF363" s="293"/>
      <c r="DG363" s="293"/>
      <c r="DH363" s="293"/>
      <c r="DJ363" s="295"/>
      <c r="EC363" s="454"/>
      <c r="ED363" s="454"/>
      <c r="EH363" s="439"/>
      <c r="EI363" s="439"/>
      <c r="EJ363" s="439"/>
      <c r="EK363" s="962"/>
      <c r="EL363" s="987"/>
      <c r="EM363" s="987"/>
      <c r="EN363" s="991"/>
      <c r="EO363" s="297"/>
      <c r="EP363" s="296"/>
      <c r="ER363" s="297"/>
      <c r="ES363" s="522"/>
      <c r="ET363" s="527"/>
      <c r="EU363" s="527"/>
      <c r="EV363" s="527"/>
      <c r="EW363" s="967"/>
      <c r="EX363" s="949"/>
      <c r="EY363" s="522"/>
      <c r="EZ363" s="522"/>
      <c r="FA363" s="522"/>
      <c r="FB363" s="522"/>
      <c r="FC363" s="527"/>
      <c r="FD363" s="527"/>
      <c r="FE363" s="527"/>
      <c r="FF363" s="522"/>
      <c r="FG363" s="522"/>
      <c r="FH363" s="522"/>
      <c r="FI363" s="522"/>
      <c r="FJ363" s="296"/>
      <c r="FK363" s="522"/>
      <c r="FL363" s="993"/>
      <c r="FM363" s="994"/>
      <c r="FN363" s="993"/>
      <c r="FO363" s="993"/>
      <c r="FP363" s="1023"/>
      <c r="FQ363" s="572"/>
      <c r="FR363" s="572"/>
    </row>
    <row r="364" spans="9:174" s="292" customFormat="1" x14ac:dyDescent="0.3">
      <c r="I364" s="937"/>
      <c r="J364" s="295"/>
      <c r="K364" s="294"/>
      <c r="L364" s="294"/>
      <c r="M364" s="295"/>
      <c r="S364" s="976"/>
      <c r="T364" s="1011"/>
      <c r="U364" s="290"/>
      <c r="V364" s="290"/>
      <c r="W364" s="290"/>
      <c r="X364" s="294"/>
      <c r="AB364" s="946"/>
      <c r="AE364" s="541"/>
      <c r="AF364" s="296"/>
      <c r="AG364" s="542"/>
      <c r="AH364" s="296"/>
      <c r="AI364" s="610"/>
      <c r="AJ364" s="543"/>
      <c r="AP364" s="981"/>
      <c r="AU364" s="293"/>
      <c r="AX364" s="295"/>
      <c r="BC364" s="295"/>
      <c r="BD364" s="525"/>
      <c r="BE364" s="976"/>
      <c r="BF364" s="293"/>
      <c r="BG364" s="293"/>
      <c r="BH364" s="293"/>
      <c r="BI364" s="293"/>
      <c r="BJ364" s="293"/>
      <c r="BK364" s="293"/>
      <c r="BL364" s="294"/>
      <c r="BM364" s="293"/>
      <c r="BS364" s="294"/>
      <c r="BT364" s="294"/>
      <c r="BU364" s="294"/>
      <c r="BV364" s="295"/>
      <c r="BW364" s="295"/>
      <c r="BX364" s="295"/>
      <c r="BY364" s="293"/>
      <c r="BZ364" s="294"/>
      <c r="CD364" s="295"/>
      <c r="CE364" s="295"/>
      <c r="CF364" s="293"/>
      <c r="CG364" s="293"/>
      <c r="CH364" s="293"/>
      <c r="CI364" s="293"/>
      <c r="CJ364" s="293"/>
      <c r="CL364" s="295"/>
      <c r="CM364" s="294"/>
      <c r="CN364" s="294"/>
      <c r="CO364" s="294"/>
      <c r="CP364" s="294"/>
      <c r="CZ364" s="295"/>
      <c r="DF364" s="293"/>
      <c r="DG364" s="293"/>
      <c r="DH364" s="293"/>
      <c r="DJ364" s="295"/>
      <c r="EC364" s="454"/>
      <c r="ED364" s="454"/>
      <c r="EH364" s="439"/>
      <c r="EI364" s="439"/>
      <c r="EJ364" s="439"/>
      <c r="EK364" s="962"/>
      <c r="EL364" s="987"/>
      <c r="EM364" s="987"/>
      <c r="EN364" s="991"/>
      <c r="EO364" s="297"/>
      <c r="EP364" s="296"/>
      <c r="ER364" s="297"/>
      <c r="ES364" s="522"/>
      <c r="ET364" s="527"/>
      <c r="EU364" s="527"/>
      <c r="EV364" s="527"/>
      <c r="EW364" s="967"/>
      <c r="EX364" s="949"/>
      <c r="EY364" s="522"/>
      <c r="EZ364" s="522"/>
      <c r="FA364" s="522"/>
      <c r="FB364" s="522"/>
      <c r="FC364" s="527"/>
      <c r="FD364" s="527"/>
      <c r="FE364" s="527"/>
      <c r="FF364" s="522"/>
      <c r="FG364" s="522"/>
      <c r="FH364" s="522"/>
      <c r="FI364" s="522"/>
      <c r="FJ364" s="296"/>
      <c r="FK364" s="522"/>
      <c r="FL364" s="993"/>
      <c r="FM364" s="994"/>
      <c r="FN364" s="993"/>
      <c r="FO364" s="993"/>
      <c r="FP364" s="1023"/>
      <c r="FQ364" s="572"/>
      <c r="FR364" s="572"/>
    </row>
    <row r="365" spans="9:174" s="292" customFormat="1" x14ac:dyDescent="0.3">
      <c r="I365" s="937"/>
      <c r="J365" s="295"/>
      <c r="K365" s="294"/>
      <c r="L365" s="294"/>
      <c r="M365" s="295"/>
      <c r="S365" s="976"/>
      <c r="T365" s="1011"/>
      <c r="U365" s="290"/>
      <c r="V365" s="290"/>
      <c r="W365" s="290"/>
      <c r="X365" s="294"/>
      <c r="AB365" s="946"/>
      <c r="AE365" s="541"/>
      <c r="AF365" s="296"/>
      <c r="AG365" s="542"/>
      <c r="AH365" s="296"/>
      <c r="AI365" s="610"/>
      <c r="AJ365" s="543"/>
      <c r="AP365" s="981"/>
      <c r="AU365" s="293"/>
      <c r="AX365" s="295"/>
      <c r="BC365" s="295"/>
      <c r="BD365" s="525"/>
      <c r="BE365" s="976"/>
      <c r="BF365" s="293"/>
      <c r="BG365" s="293"/>
      <c r="BH365" s="293"/>
      <c r="BI365" s="293"/>
      <c r="BJ365" s="293"/>
      <c r="BK365" s="293"/>
      <c r="BL365" s="294"/>
      <c r="BM365" s="293"/>
      <c r="BS365" s="294"/>
      <c r="BT365" s="294"/>
      <c r="BU365" s="294"/>
      <c r="BV365" s="295"/>
      <c r="BW365" s="295"/>
      <c r="BX365" s="295"/>
      <c r="BY365" s="293"/>
      <c r="BZ365" s="294"/>
      <c r="CD365" s="295"/>
      <c r="CE365" s="295"/>
      <c r="CF365" s="293"/>
      <c r="CG365" s="293"/>
      <c r="CH365" s="293"/>
      <c r="CI365" s="293"/>
      <c r="CJ365" s="293"/>
      <c r="CL365" s="295"/>
      <c r="CM365" s="294"/>
      <c r="CN365" s="294"/>
      <c r="CO365" s="294"/>
      <c r="CP365" s="294"/>
      <c r="CZ365" s="295"/>
      <c r="DF365" s="293"/>
      <c r="DG365" s="293"/>
      <c r="DH365" s="293"/>
      <c r="DJ365" s="295"/>
      <c r="EC365" s="454"/>
      <c r="ED365" s="454"/>
      <c r="EH365" s="439"/>
      <c r="EI365" s="439"/>
      <c r="EJ365" s="439"/>
      <c r="EK365" s="962"/>
      <c r="EL365" s="987"/>
      <c r="EM365" s="987"/>
      <c r="EN365" s="991"/>
      <c r="EO365" s="297"/>
      <c r="EP365" s="296"/>
      <c r="ER365" s="297"/>
      <c r="ES365" s="522"/>
      <c r="ET365" s="527"/>
      <c r="EU365" s="527"/>
      <c r="EV365" s="527"/>
      <c r="EW365" s="967"/>
      <c r="EX365" s="949"/>
      <c r="EY365" s="522"/>
      <c r="EZ365" s="522"/>
      <c r="FA365" s="522"/>
      <c r="FB365" s="522"/>
      <c r="FC365" s="527"/>
      <c r="FD365" s="527"/>
      <c r="FE365" s="527"/>
      <c r="FF365" s="522"/>
      <c r="FG365" s="522"/>
      <c r="FH365" s="522"/>
      <c r="FI365" s="522"/>
      <c r="FJ365" s="296"/>
      <c r="FK365" s="522"/>
      <c r="FL365" s="993"/>
      <c r="FM365" s="994"/>
      <c r="FN365" s="993"/>
      <c r="FO365" s="993"/>
      <c r="FP365" s="1023"/>
      <c r="FQ365" s="572"/>
      <c r="FR365" s="572"/>
    </row>
    <row r="366" spans="9:174" s="292" customFormat="1" x14ac:dyDescent="0.3">
      <c r="I366" s="937"/>
      <c r="J366" s="295"/>
      <c r="K366" s="294"/>
      <c r="L366" s="294"/>
      <c r="M366" s="295"/>
      <c r="S366" s="976"/>
      <c r="T366" s="1011"/>
      <c r="U366" s="290"/>
      <c r="V366" s="290"/>
      <c r="W366" s="290"/>
      <c r="X366" s="294"/>
      <c r="AB366" s="946"/>
      <c r="AE366" s="541"/>
      <c r="AF366" s="296"/>
      <c r="AG366" s="542"/>
      <c r="AH366" s="296"/>
      <c r="AI366" s="610"/>
      <c r="AJ366" s="543"/>
      <c r="AP366" s="981"/>
      <c r="AU366" s="293"/>
      <c r="AX366" s="295"/>
      <c r="BC366" s="295"/>
      <c r="BD366" s="525"/>
      <c r="BE366" s="976"/>
      <c r="BF366" s="293"/>
      <c r="BG366" s="293"/>
      <c r="BH366" s="293"/>
      <c r="BI366" s="293"/>
      <c r="BJ366" s="293"/>
      <c r="BK366" s="293"/>
      <c r="BL366" s="294"/>
      <c r="BM366" s="293"/>
      <c r="BS366" s="294"/>
      <c r="BT366" s="294"/>
      <c r="BU366" s="294"/>
      <c r="BV366" s="295"/>
      <c r="BW366" s="295"/>
      <c r="BX366" s="295"/>
      <c r="BY366" s="293"/>
      <c r="BZ366" s="294"/>
      <c r="CD366" s="295"/>
      <c r="CE366" s="295"/>
      <c r="CF366" s="293"/>
      <c r="CG366" s="293"/>
      <c r="CH366" s="293"/>
      <c r="CI366" s="293"/>
      <c r="CJ366" s="293"/>
      <c r="CL366" s="295"/>
      <c r="CM366" s="294"/>
      <c r="CN366" s="294"/>
      <c r="CO366" s="294"/>
      <c r="CP366" s="294"/>
      <c r="CZ366" s="295"/>
      <c r="DF366" s="293"/>
      <c r="DG366" s="293"/>
      <c r="DH366" s="293"/>
      <c r="DJ366" s="295"/>
      <c r="EC366" s="454"/>
      <c r="ED366" s="454"/>
      <c r="EH366" s="439"/>
      <c r="EI366" s="439"/>
      <c r="EJ366" s="439"/>
      <c r="EK366" s="962"/>
      <c r="EL366" s="987"/>
      <c r="EM366" s="987"/>
      <c r="EN366" s="991"/>
      <c r="EO366" s="297"/>
      <c r="EP366" s="296"/>
      <c r="ER366" s="297"/>
      <c r="ES366" s="522"/>
      <c r="ET366" s="527"/>
      <c r="EU366" s="527"/>
      <c r="EV366" s="527"/>
      <c r="EW366" s="967"/>
      <c r="EX366" s="949"/>
      <c r="EY366" s="522"/>
      <c r="EZ366" s="522"/>
      <c r="FA366" s="522"/>
      <c r="FB366" s="522"/>
      <c r="FC366" s="527"/>
      <c r="FD366" s="527"/>
      <c r="FE366" s="527"/>
      <c r="FF366" s="522"/>
      <c r="FG366" s="522"/>
      <c r="FH366" s="522"/>
      <c r="FI366" s="522"/>
      <c r="FJ366" s="296"/>
      <c r="FK366" s="522"/>
      <c r="FL366" s="993"/>
      <c r="FM366" s="994"/>
      <c r="FN366" s="993"/>
      <c r="FO366" s="993"/>
      <c r="FP366" s="1023"/>
      <c r="FQ366" s="572"/>
      <c r="FR366" s="572"/>
    </row>
    <row r="367" spans="9:174" s="292" customFormat="1" x14ac:dyDescent="0.3">
      <c r="I367" s="937"/>
      <c r="J367" s="295"/>
      <c r="K367" s="294"/>
      <c r="L367" s="294"/>
      <c r="M367" s="295"/>
      <c r="S367" s="976"/>
      <c r="T367" s="1011"/>
      <c r="U367" s="290"/>
      <c r="V367" s="290"/>
      <c r="W367" s="290"/>
      <c r="X367" s="294"/>
      <c r="AB367" s="946"/>
      <c r="AE367" s="541"/>
      <c r="AF367" s="296"/>
      <c r="AG367" s="542"/>
      <c r="AH367" s="296"/>
      <c r="AI367" s="610"/>
      <c r="AJ367" s="543"/>
      <c r="AP367" s="981"/>
      <c r="AU367" s="293"/>
      <c r="AX367" s="295"/>
      <c r="BC367" s="295"/>
      <c r="BD367" s="525"/>
      <c r="BE367" s="976"/>
      <c r="BF367" s="293"/>
      <c r="BG367" s="293"/>
      <c r="BH367" s="293"/>
      <c r="BI367" s="293"/>
      <c r="BJ367" s="293"/>
      <c r="BK367" s="293"/>
      <c r="BL367" s="294"/>
      <c r="BM367" s="293"/>
      <c r="BS367" s="294"/>
      <c r="BT367" s="294"/>
      <c r="BU367" s="294"/>
      <c r="BV367" s="295"/>
      <c r="BW367" s="295"/>
      <c r="BX367" s="295"/>
      <c r="BY367" s="293"/>
      <c r="BZ367" s="294"/>
      <c r="CD367" s="295"/>
      <c r="CE367" s="295"/>
      <c r="CF367" s="293"/>
      <c r="CG367" s="293"/>
      <c r="CH367" s="293"/>
      <c r="CI367" s="293"/>
      <c r="CJ367" s="293"/>
      <c r="CL367" s="295"/>
      <c r="CM367" s="294"/>
      <c r="CN367" s="294"/>
      <c r="CO367" s="294"/>
      <c r="CP367" s="294"/>
      <c r="CZ367" s="295"/>
      <c r="DF367" s="293"/>
      <c r="DG367" s="293"/>
      <c r="DH367" s="293"/>
      <c r="DJ367" s="295"/>
      <c r="EC367" s="454"/>
      <c r="ED367" s="454"/>
      <c r="EH367" s="439"/>
      <c r="EI367" s="439"/>
      <c r="EJ367" s="439"/>
      <c r="EK367" s="962"/>
      <c r="EL367" s="987"/>
      <c r="EM367" s="987"/>
      <c r="EN367" s="991"/>
      <c r="EO367" s="297"/>
      <c r="EP367" s="296"/>
      <c r="ER367" s="297"/>
      <c r="ES367" s="522"/>
      <c r="ET367" s="527"/>
      <c r="EU367" s="527"/>
      <c r="EV367" s="527"/>
      <c r="EW367" s="967"/>
      <c r="EX367" s="949"/>
      <c r="EY367" s="522"/>
      <c r="EZ367" s="522"/>
      <c r="FA367" s="522"/>
      <c r="FB367" s="522"/>
      <c r="FC367" s="527"/>
      <c r="FD367" s="527"/>
      <c r="FE367" s="527"/>
      <c r="FF367" s="522"/>
      <c r="FG367" s="522"/>
      <c r="FH367" s="522"/>
      <c r="FI367" s="522"/>
      <c r="FJ367" s="296"/>
      <c r="FK367" s="522"/>
      <c r="FL367" s="993"/>
      <c r="FM367" s="994"/>
      <c r="FN367" s="993"/>
      <c r="FO367" s="993"/>
      <c r="FP367" s="1023"/>
      <c r="FQ367" s="572"/>
      <c r="FR367" s="572"/>
    </row>
    <row r="368" spans="9:174" s="292" customFormat="1" x14ac:dyDescent="0.3">
      <c r="I368" s="937"/>
      <c r="J368" s="295"/>
      <c r="K368" s="294"/>
      <c r="L368" s="294"/>
      <c r="M368" s="295"/>
      <c r="S368" s="976"/>
      <c r="T368" s="1011"/>
      <c r="U368" s="290"/>
      <c r="V368" s="290"/>
      <c r="W368" s="290"/>
      <c r="X368" s="294"/>
      <c r="AB368" s="946"/>
      <c r="AE368" s="541"/>
      <c r="AF368" s="296"/>
      <c r="AG368" s="542"/>
      <c r="AH368" s="296"/>
      <c r="AI368" s="610"/>
      <c r="AJ368" s="543"/>
      <c r="AP368" s="981"/>
      <c r="AU368" s="293"/>
      <c r="AX368" s="295"/>
      <c r="BC368" s="295"/>
      <c r="BD368" s="525"/>
      <c r="BE368" s="976"/>
      <c r="BF368" s="293"/>
      <c r="BG368" s="293"/>
      <c r="BH368" s="293"/>
      <c r="BI368" s="293"/>
      <c r="BJ368" s="293"/>
      <c r="BK368" s="293"/>
      <c r="BL368" s="294"/>
      <c r="BM368" s="293"/>
      <c r="BS368" s="294"/>
      <c r="BT368" s="294"/>
      <c r="BU368" s="294"/>
      <c r="BV368" s="295"/>
      <c r="BW368" s="295"/>
      <c r="BX368" s="295"/>
      <c r="BY368" s="293"/>
      <c r="BZ368" s="294"/>
      <c r="CD368" s="295"/>
      <c r="CE368" s="295"/>
      <c r="CF368" s="293"/>
      <c r="CG368" s="293"/>
      <c r="CH368" s="293"/>
      <c r="CI368" s="293"/>
      <c r="CJ368" s="293"/>
      <c r="CL368" s="295"/>
      <c r="CM368" s="294"/>
      <c r="CN368" s="294"/>
      <c r="CO368" s="294"/>
      <c r="CP368" s="294"/>
      <c r="CZ368" s="295"/>
      <c r="DF368" s="293"/>
      <c r="DG368" s="293"/>
      <c r="DH368" s="293"/>
      <c r="DJ368" s="295"/>
      <c r="EC368" s="454"/>
      <c r="ED368" s="454"/>
      <c r="EH368" s="439"/>
      <c r="EI368" s="439"/>
      <c r="EJ368" s="439"/>
      <c r="EK368" s="962"/>
      <c r="EL368" s="987"/>
      <c r="EM368" s="987"/>
      <c r="EN368" s="991"/>
      <c r="EO368" s="297"/>
      <c r="EP368" s="296"/>
      <c r="ER368" s="297"/>
      <c r="ES368" s="522"/>
      <c r="ET368" s="527"/>
      <c r="EU368" s="527"/>
      <c r="EV368" s="527"/>
      <c r="EW368" s="967"/>
      <c r="EX368" s="949"/>
      <c r="EY368" s="522"/>
      <c r="EZ368" s="522"/>
      <c r="FA368" s="522"/>
      <c r="FB368" s="522"/>
      <c r="FC368" s="527"/>
      <c r="FD368" s="527"/>
      <c r="FE368" s="527"/>
      <c r="FF368" s="522"/>
      <c r="FG368" s="522"/>
      <c r="FH368" s="522"/>
      <c r="FI368" s="522"/>
      <c r="FJ368" s="296"/>
      <c r="FK368" s="522"/>
      <c r="FL368" s="993"/>
      <c r="FM368" s="994"/>
      <c r="FN368" s="993"/>
      <c r="FO368" s="993"/>
      <c r="FP368" s="1023"/>
      <c r="FQ368" s="572"/>
      <c r="FR368" s="572"/>
    </row>
    <row r="369" spans="9:174" s="292" customFormat="1" x14ac:dyDescent="0.3">
      <c r="I369" s="937"/>
      <c r="J369" s="295"/>
      <c r="K369" s="294"/>
      <c r="L369" s="294"/>
      <c r="M369" s="295"/>
      <c r="S369" s="976"/>
      <c r="T369" s="1011"/>
      <c r="U369" s="290"/>
      <c r="V369" s="290"/>
      <c r="W369" s="290"/>
      <c r="X369" s="294"/>
      <c r="AB369" s="946"/>
      <c r="AE369" s="541"/>
      <c r="AF369" s="296"/>
      <c r="AG369" s="542"/>
      <c r="AH369" s="296"/>
      <c r="AI369" s="610"/>
      <c r="AJ369" s="543"/>
      <c r="AP369" s="981"/>
      <c r="AU369" s="293"/>
      <c r="AX369" s="295"/>
      <c r="BC369" s="295"/>
      <c r="BD369" s="525"/>
      <c r="BE369" s="976"/>
      <c r="BF369" s="293"/>
      <c r="BG369" s="293"/>
      <c r="BH369" s="293"/>
      <c r="BI369" s="293"/>
      <c r="BJ369" s="293"/>
      <c r="BK369" s="293"/>
      <c r="BL369" s="294"/>
      <c r="BM369" s="293"/>
      <c r="BS369" s="294"/>
      <c r="BT369" s="294"/>
      <c r="BU369" s="294"/>
      <c r="BV369" s="295"/>
      <c r="BW369" s="295"/>
      <c r="BX369" s="295"/>
      <c r="BY369" s="293"/>
      <c r="BZ369" s="294"/>
      <c r="CD369" s="295"/>
      <c r="CE369" s="295"/>
      <c r="CF369" s="293"/>
      <c r="CG369" s="293"/>
      <c r="CH369" s="293"/>
      <c r="CI369" s="293"/>
      <c r="CJ369" s="293"/>
      <c r="CL369" s="295"/>
      <c r="CM369" s="294"/>
      <c r="CN369" s="294"/>
      <c r="CO369" s="294"/>
      <c r="CP369" s="294"/>
      <c r="CZ369" s="295"/>
      <c r="DF369" s="293"/>
      <c r="DG369" s="293"/>
      <c r="DH369" s="293"/>
      <c r="DJ369" s="295"/>
      <c r="EC369" s="454"/>
      <c r="ED369" s="454"/>
      <c r="EH369" s="439"/>
      <c r="EI369" s="439"/>
      <c r="EJ369" s="439"/>
      <c r="EK369" s="962"/>
      <c r="EL369" s="987"/>
      <c r="EM369" s="987"/>
      <c r="EN369" s="991"/>
      <c r="EO369" s="297"/>
      <c r="EP369" s="296"/>
      <c r="ER369" s="297"/>
      <c r="ES369" s="522"/>
      <c r="ET369" s="527"/>
      <c r="EU369" s="527"/>
      <c r="EV369" s="527"/>
      <c r="EW369" s="967"/>
      <c r="EX369" s="949"/>
      <c r="EY369" s="522"/>
      <c r="EZ369" s="522"/>
      <c r="FA369" s="522"/>
      <c r="FB369" s="522"/>
      <c r="FC369" s="527"/>
      <c r="FD369" s="527"/>
      <c r="FE369" s="527"/>
      <c r="FF369" s="522"/>
      <c r="FG369" s="522"/>
      <c r="FH369" s="522"/>
      <c r="FI369" s="522"/>
      <c r="FJ369" s="296"/>
      <c r="FK369" s="522"/>
      <c r="FL369" s="993"/>
      <c r="FM369" s="994"/>
      <c r="FN369" s="993"/>
      <c r="FO369" s="993"/>
      <c r="FP369" s="1023"/>
      <c r="FQ369" s="572"/>
      <c r="FR369" s="572"/>
    </row>
    <row r="370" spans="9:174" s="292" customFormat="1" x14ac:dyDescent="0.3">
      <c r="I370" s="937"/>
      <c r="J370" s="295"/>
      <c r="K370" s="294"/>
      <c r="L370" s="294"/>
      <c r="M370" s="295"/>
      <c r="S370" s="976"/>
      <c r="T370" s="1011"/>
      <c r="U370" s="290"/>
      <c r="V370" s="290"/>
      <c r="W370" s="290"/>
      <c r="X370" s="294"/>
      <c r="AB370" s="946"/>
      <c r="AE370" s="541"/>
      <c r="AF370" s="296"/>
      <c r="AG370" s="542"/>
      <c r="AH370" s="296"/>
      <c r="AI370" s="610"/>
      <c r="AJ370" s="543"/>
      <c r="AP370" s="981"/>
      <c r="AU370" s="293"/>
      <c r="AX370" s="295"/>
      <c r="BC370" s="295"/>
      <c r="BD370" s="525"/>
      <c r="BE370" s="976"/>
      <c r="BF370" s="293"/>
      <c r="BG370" s="293"/>
      <c r="BH370" s="293"/>
      <c r="BI370" s="293"/>
      <c r="BJ370" s="293"/>
      <c r="BK370" s="293"/>
      <c r="BL370" s="294"/>
      <c r="BM370" s="293"/>
      <c r="BS370" s="294"/>
      <c r="BT370" s="294"/>
      <c r="BU370" s="294"/>
      <c r="BV370" s="295"/>
      <c r="BW370" s="295"/>
      <c r="BX370" s="295"/>
      <c r="BY370" s="293"/>
      <c r="BZ370" s="294"/>
      <c r="CD370" s="295"/>
      <c r="CE370" s="295"/>
      <c r="CF370" s="293"/>
      <c r="CG370" s="293"/>
      <c r="CH370" s="293"/>
      <c r="CI370" s="293"/>
      <c r="CJ370" s="293"/>
      <c r="CL370" s="295"/>
      <c r="CM370" s="294"/>
      <c r="CN370" s="294"/>
      <c r="CO370" s="294"/>
      <c r="CP370" s="294"/>
      <c r="CZ370" s="295"/>
      <c r="DF370" s="293"/>
      <c r="DG370" s="293"/>
      <c r="DH370" s="293"/>
      <c r="DJ370" s="295"/>
      <c r="EC370" s="454"/>
      <c r="ED370" s="454"/>
      <c r="EH370" s="439"/>
      <c r="EI370" s="439"/>
      <c r="EJ370" s="439"/>
      <c r="EK370" s="962"/>
      <c r="EL370" s="987"/>
      <c r="EM370" s="987"/>
      <c r="EN370" s="991"/>
      <c r="EO370" s="297"/>
      <c r="EP370" s="296"/>
      <c r="ER370" s="297"/>
      <c r="ES370" s="522"/>
      <c r="ET370" s="527"/>
      <c r="EU370" s="527"/>
      <c r="EV370" s="527"/>
      <c r="EW370" s="967"/>
      <c r="EX370" s="949"/>
      <c r="EY370" s="522"/>
      <c r="EZ370" s="522"/>
      <c r="FA370" s="522"/>
      <c r="FB370" s="522"/>
      <c r="FC370" s="527"/>
      <c r="FD370" s="527"/>
      <c r="FE370" s="527"/>
      <c r="FF370" s="522"/>
      <c r="FG370" s="522"/>
      <c r="FH370" s="522"/>
      <c r="FI370" s="522"/>
      <c r="FJ370" s="296"/>
      <c r="FK370" s="522"/>
      <c r="FL370" s="993"/>
      <c r="FM370" s="994"/>
      <c r="FN370" s="993"/>
      <c r="FO370" s="993"/>
      <c r="FP370" s="1023"/>
      <c r="FQ370" s="572"/>
      <c r="FR370" s="572"/>
    </row>
    <row r="371" spans="9:174" s="292" customFormat="1" x14ac:dyDescent="0.3">
      <c r="I371" s="937"/>
      <c r="J371" s="295"/>
      <c r="K371" s="294"/>
      <c r="L371" s="294"/>
      <c r="M371" s="295"/>
      <c r="S371" s="976"/>
      <c r="T371" s="1011"/>
      <c r="U371" s="290"/>
      <c r="V371" s="290"/>
      <c r="W371" s="290"/>
      <c r="X371" s="294"/>
      <c r="AB371" s="946"/>
      <c r="AE371" s="541"/>
      <c r="AF371" s="296"/>
      <c r="AG371" s="542"/>
      <c r="AH371" s="296"/>
      <c r="AI371" s="610"/>
      <c r="AJ371" s="543"/>
      <c r="AP371" s="981"/>
      <c r="AU371" s="293"/>
      <c r="AX371" s="295"/>
      <c r="BC371" s="295"/>
      <c r="BD371" s="525"/>
      <c r="BE371" s="976"/>
      <c r="BF371" s="293"/>
      <c r="BG371" s="293"/>
      <c r="BH371" s="293"/>
      <c r="BI371" s="293"/>
      <c r="BJ371" s="293"/>
      <c r="BK371" s="293"/>
      <c r="BL371" s="294"/>
      <c r="BM371" s="293"/>
      <c r="BS371" s="294"/>
      <c r="BT371" s="294"/>
      <c r="BU371" s="294"/>
      <c r="BV371" s="295"/>
      <c r="BW371" s="295"/>
      <c r="BX371" s="295"/>
      <c r="BY371" s="293"/>
      <c r="BZ371" s="294"/>
      <c r="CD371" s="295"/>
      <c r="CE371" s="295"/>
      <c r="CF371" s="293"/>
      <c r="CG371" s="293"/>
      <c r="CH371" s="293"/>
      <c r="CI371" s="293"/>
      <c r="CJ371" s="293"/>
      <c r="CL371" s="295"/>
      <c r="CM371" s="294"/>
      <c r="CN371" s="294"/>
      <c r="CO371" s="294"/>
      <c r="CP371" s="294"/>
      <c r="CZ371" s="295"/>
      <c r="DF371" s="293"/>
      <c r="DG371" s="293"/>
      <c r="DH371" s="293"/>
      <c r="DJ371" s="295"/>
      <c r="EC371" s="454"/>
      <c r="ED371" s="454"/>
      <c r="EH371" s="439"/>
      <c r="EI371" s="439"/>
      <c r="EJ371" s="439"/>
      <c r="EK371" s="962"/>
      <c r="EL371" s="987"/>
      <c r="EM371" s="987"/>
      <c r="EN371" s="991"/>
      <c r="EO371" s="297"/>
      <c r="EP371" s="296"/>
      <c r="ER371" s="297"/>
      <c r="ES371" s="522"/>
      <c r="ET371" s="527"/>
      <c r="EU371" s="527"/>
      <c r="EV371" s="527"/>
      <c r="EW371" s="967"/>
      <c r="EX371" s="949"/>
      <c r="EY371" s="522"/>
      <c r="EZ371" s="522"/>
      <c r="FA371" s="522"/>
      <c r="FB371" s="522"/>
      <c r="FC371" s="527"/>
      <c r="FD371" s="527"/>
      <c r="FE371" s="527"/>
      <c r="FF371" s="522"/>
      <c r="FG371" s="522"/>
      <c r="FH371" s="522"/>
      <c r="FI371" s="522"/>
      <c r="FJ371" s="296"/>
      <c r="FK371" s="522"/>
      <c r="FL371" s="993"/>
      <c r="FM371" s="994"/>
      <c r="FN371" s="993"/>
      <c r="FO371" s="993"/>
      <c r="FP371" s="1023"/>
      <c r="FQ371" s="572"/>
      <c r="FR371" s="572"/>
    </row>
    <row r="372" spans="9:174" s="292" customFormat="1" x14ac:dyDescent="0.3">
      <c r="I372" s="937"/>
      <c r="J372" s="295"/>
      <c r="K372" s="294"/>
      <c r="L372" s="294"/>
      <c r="M372" s="295"/>
      <c r="S372" s="976"/>
      <c r="T372" s="1011"/>
      <c r="U372" s="290"/>
      <c r="V372" s="290"/>
      <c r="W372" s="290"/>
      <c r="X372" s="294"/>
      <c r="AB372" s="946"/>
      <c r="AE372" s="541"/>
      <c r="AF372" s="296"/>
      <c r="AG372" s="542"/>
      <c r="AH372" s="296"/>
      <c r="AI372" s="610"/>
      <c r="AJ372" s="543"/>
      <c r="AP372" s="981"/>
      <c r="AU372" s="293"/>
      <c r="AX372" s="295"/>
      <c r="BC372" s="295"/>
      <c r="BD372" s="525"/>
      <c r="BE372" s="976"/>
      <c r="BF372" s="293"/>
      <c r="BG372" s="293"/>
      <c r="BH372" s="293"/>
      <c r="BI372" s="293"/>
      <c r="BJ372" s="293"/>
      <c r="BK372" s="293"/>
      <c r="BL372" s="294"/>
      <c r="BM372" s="293"/>
      <c r="BS372" s="294"/>
      <c r="BT372" s="294"/>
      <c r="BU372" s="294"/>
      <c r="BV372" s="295"/>
      <c r="BW372" s="295"/>
      <c r="BX372" s="295"/>
      <c r="BY372" s="293"/>
      <c r="BZ372" s="294"/>
      <c r="CD372" s="295"/>
      <c r="CE372" s="295"/>
      <c r="CF372" s="293"/>
      <c r="CG372" s="293"/>
      <c r="CH372" s="293"/>
      <c r="CI372" s="293"/>
      <c r="CJ372" s="293"/>
      <c r="CL372" s="295"/>
      <c r="CM372" s="294"/>
      <c r="CN372" s="294"/>
      <c r="CO372" s="294"/>
      <c r="CP372" s="294"/>
      <c r="CZ372" s="295"/>
      <c r="DF372" s="293"/>
      <c r="DG372" s="293"/>
      <c r="DH372" s="293"/>
      <c r="DJ372" s="295"/>
      <c r="EC372" s="454"/>
      <c r="ED372" s="454"/>
      <c r="EH372" s="439"/>
      <c r="EI372" s="439"/>
      <c r="EJ372" s="439"/>
      <c r="EK372" s="962"/>
      <c r="EL372" s="987"/>
      <c r="EM372" s="987"/>
      <c r="EN372" s="991"/>
      <c r="EO372" s="297"/>
      <c r="EP372" s="296"/>
      <c r="ER372" s="297"/>
      <c r="ES372" s="522"/>
      <c r="ET372" s="527"/>
      <c r="EU372" s="527"/>
      <c r="EV372" s="527"/>
      <c r="EW372" s="967"/>
      <c r="EX372" s="949"/>
      <c r="EY372" s="522"/>
      <c r="EZ372" s="522"/>
      <c r="FA372" s="522"/>
      <c r="FB372" s="522"/>
      <c r="FC372" s="527"/>
      <c r="FD372" s="527"/>
      <c r="FE372" s="527"/>
      <c r="FF372" s="522"/>
      <c r="FG372" s="522"/>
      <c r="FH372" s="522"/>
      <c r="FI372" s="522"/>
      <c r="FJ372" s="296"/>
      <c r="FK372" s="522"/>
      <c r="FL372" s="993"/>
      <c r="FM372" s="994"/>
      <c r="FN372" s="993"/>
      <c r="FO372" s="993"/>
      <c r="FP372" s="1023"/>
      <c r="FQ372" s="572"/>
      <c r="FR372" s="572"/>
    </row>
    <row r="373" spans="9:174" s="292" customFormat="1" x14ac:dyDescent="0.3">
      <c r="I373" s="937"/>
      <c r="J373" s="295"/>
      <c r="K373" s="294"/>
      <c r="L373" s="294"/>
      <c r="M373" s="295"/>
      <c r="S373" s="976"/>
      <c r="T373" s="1011"/>
      <c r="U373" s="290"/>
      <c r="V373" s="290"/>
      <c r="W373" s="290"/>
      <c r="X373" s="294"/>
      <c r="AB373" s="946"/>
      <c r="AE373" s="541"/>
      <c r="AF373" s="296"/>
      <c r="AG373" s="542"/>
      <c r="AH373" s="296"/>
      <c r="AI373" s="610"/>
      <c r="AJ373" s="543"/>
      <c r="AP373" s="981"/>
      <c r="AU373" s="293"/>
      <c r="AX373" s="295"/>
      <c r="BC373" s="295"/>
      <c r="BD373" s="525"/>
      <c r="BE373" s="976"/>
      <c r="BF373" s="293"/>
      <c r="BG373" s="293"/>
      <c r="BH373" s="293"/>
      <c r="BI373" s="293"/>
      <c r="BJ373" s="293"/>
      <c r="BK373" s="293"/>
      <c r="BL373" s="294"/>
      <c r="BM373" s="293"/>
      <c r="BS373" s="294"/>
      <c r="BT373" s="294"/>
      <c r="BU373" s="294"/>
      <c r="BV373" s="295"/>
      <c r="BW373" s="295"/>
      <c r="BX373" s="295"/>
      <c r="BY373" s="293"/>
      <c r="BZ373" s="294"/>
      <c r="CD373" s="295"/>
      <c r="CE373" s="295"/>
      <c r="CF373" s="293"/>
      <c r="CG373" s="293"/>
      <c r="CH373" s="293"/>
      <c r="CI373" s="293"/>
      <c r="CJ373" s="293"/>
      <c r="CL373" s="295"/>
      <c r="CM373" s="294"/>
      <c r="CN373" s="294"/>
      <c r="CO373" s="294"/>
      <c r="CP373" s="294"/>
      <c r="CZ373" s="295"/>
      <c r="DF373" s="293"/>
      <c r="DG373" s="293"/>
      <c r="DH373" s="293"/>
      <c r="DJ373" s="295"/>
      <c r="EC373" s="454"/>
      <c r="ED373" s="454"/>
      <c r="EH373" s="439"/>
      <c r="EI373" s="439"/>
      <c r="EJ373" s="439"/>
      <c r="EK373" s="962"/>
      <c r="EL373" s="987"/>
      <c r="EM373" s="987"/>
      <c r="EN373" s="991"/>
      <c r="EO373" s="297"/>
      <c r="EP373" s="296"/>
      <c r="ER373" s="297"/>
      <c r="ES373" s="522"/>
      <c r="ET373" s="527"/>
      <c r="EU373" s="527"/>
      <c r="EV373" s="527"/>
      <c r="EW373" s="967"/>
      <c r="EX373" s="949"/>
      <c r="EY373" s="522"/>
      <c r="EZ373" s="522"/>
      <c r="FA373" s="522"/>
      <c r="FB373" s="522"/>
      <c r="FC373" s="527"/>
      <c r="FD373" s="527"/>
      <c r="FE373" s="527"/>
      <c r="FF373" s="522"/>
      <c r="FG373" s="522"/>
      <c r="FH373" s="522"/>
      <c r="FI373" s="522"/>
      <c r="FJ373" s="296"/>
      <c r="FK373" s="522"/>
      <c r="FL373" s="993"/>
      <c r="FM373" s="994"/>
      <c r="FN373" s="993"/>
      <c r="FO373" s="993"/>
      <c r="FP373" s="1023"/>
      <c r="FQ373" s="572"/>
      <c r="FR373" s="572"/>
    </row>
    <row r="374" spans="9:174" s="292" customFormat="1" x14ac:dyDescent="0.3">
      <c r="I374" s="937"/>
      <c r="J374" s="295"/>
      <c r="K374" s="294"/>
      <c r="L374" s="294"/>
      <c r="M374" s="295"/>
      <c r="S374" s="976"/>
      <c r="T374" s="1011"/>
      <c r="U374" s="290"/>
      <c r="V374" s="290"/>
      <c r="W374" s="290"/>
      <c r="X374" s="294"/>
      <c r="AB374" s="946"/>
      <c r="AE374" s="541"/>
      <c r="AF374" s="296"/>
      <c r="AG374" s="542"/>
      <c r="AH374" s="296"/>
      <c r="AI374" s="610"/>
      <c r="AJ374" s="543"/>
      <c r="AP374" s="981"/>
      <c r="AU374" s="293"/>
      <c r="AX374" s="295"/>
      <c r="BC374" s="295"/>
      <c r="BD374" s="525"/>
      <c r="BE374" s="976"/>
      <c r="BF374" s="293"/>
      <c r="BG374" s="293"/>
      <c r="BH374" s="293"/>
      <c r="BI374" s="293"/>
      <c r="BJ374" s="293"/>
      <c r="BK374" s="293"/>
      <c r="BL374" s="294"/>
      <c r="BM374" s="293"/>
      <c r="BS374" s="294"/>
      <c r="BT374" s="294"/>
      <c r="BU374" s="294"/>
      <c r="BV374" s="295"/>
      <c r="BW374" s="295"/>
      <c r="BX374" s="295"/>
      <c r="BY374" s="293"/>
      <c r="BZ374" s="294"/>
      <c r="CD374" s="295"/>
      <c r="CE374" s="295"/>
      <c r="CF374" s="293"/>
      <c r="CG374" s="293"/>
      <c r="CH374" s="293"/>
      <c r="CI374" s="293"/>
      <c r="CJ374" s="293"/>
      <c r="CL374" s="295"/>
      <c r="CM374" s="294"/>
      <c r="CN374" s="294"/>
      <c r="CO374" s="294"/>
      <c r="CP374" s="294"/>
      <c r="CZ374" s="295"/>
      <c r="DF374" s="293"/>
      <c r="DG374" s="293"/>
      <c r="DH374" s="293"/>
      <c r="DJ374" s="295"/>
      <c r="EC374" s="454"/>
      <c r="ED374" s="454"/>
      <c r="EH374" s="439"/>
      <c r="EI374" s="439"/>
      <c r="EJ374" s="439"/>
      <c r="EK374" s="962"/>
      <c r="EL374" s="987"/>
      <c r="EM374" s="987"/>
      <c r="EN374" s="991"/>
      <c r="EO374" s="297"/>
      <c r="EP374" s="296"/>
      <c r="ER374" s="297"/>
      <c r="ES374" s="522"/>
      <c r="ET374" s="527"/>
      <c r="EU374" s="527"/>
      <c r="EV374" s="527"/>
      <c r="EW374" s="967"/>
      <c r="EX374" s="949"/>
      <c r="EY374" s="522"/>
      <c r="EZ374" s="522"/>
      <c r="FA374" s="522"/>
      <c r="FB374" s="522"/>
      <c r="FC374" s="527"/>
      <c r="FD374" s="527"/>
      <c r="FE374" s="527"/>
      <c r="FF374" s="522"/>
      <c r="FG374" s="522"/>
      <c r="FH374" s="522"/>
      <c r="FI374" s="522"/>
      <c r="FJ374" s="296"/>
      <c r="FK374" s="522"/>
      <c r="FL374" s="993"/>
      <c r="FM374" s="994"/>
      <c r="FN374" s="993"/>
      <c r="FO374" s="993"/>
      <c r="FP374" s="1023"/>
      <c r="FQ374" s="572"/>
      <c r="FR374" s="572"/>
    </row>
    <row r="375" spans="9:174" s="292" customFormat="1" x14ac:dyDescent="0.3">
      <c r="I375" s="937"/>
      <c r="J375" s="295"/>
      <c r="K375" s="294"/>
      <c r="L375" s="294"/>
      <c r="M375" s="295"/>
      <c r="S375" s="976"/>
      <c r="T375" s="1011"/>
      <c r="U375" s="290"/>
      <c r="V375" s="290"/>
      <c r="W375" s="290"/>
      <c r="X375" s="294"/>
      <c r="AB375" s="946"/>
      <c r="AE375" s="541"/>
      <c r="AF375" s="296"/>
      <c r="AG375" s="542"/>
      <c r="AH375" s="296"/>
      <c r="AI375" s="610"/>
      <c r="AJ375" s="543"/>
      <c r="AP375" s="981"/>
      <c r="AU375" s="293"/>
      <c r="AX375" s="295"/>
      <c r="BC375" s="295"/>
      <c r="BD375" s="525"/>
      <c r="BE375" s="976"/>
      <c r="BF375" s="293"/>
      <c r="BG375" s="293"/>
      <c r="BH375" s="293"/>
      <c r="BI375" s="293"/>
      <c r="BJ375" s="293"/>
      <c r="BK375" s="293"/>
      <c r="BL375" s="294"/>
      <c r="BM375" s="293"/>
      <c r="BS375" s="294"/>
      <c r="BT375" s="294"/>
      <c r="BU375" s="294"/>
      <c r="BV375" s="295"/>
      <c r="BW375" s="295"/>
      <c r="BX375" s="295"/>
      <c r="BY375" s="293"/>
      <c r="BZ375" s="294"/>
      <c r="CD375" s="295"/>
      <c r="CE375" s="295"/>
      <c r="CF375" s="293"/>
      <c r="CG375" s="293"/>
      <c r="CH375" s="293"/>
      <c r="CI375" s="293"/>
      <c r="CJ375" s="293"/>
      <c r="CL375" s="295"/>
      <c r="CM375" s="294"/>
      <c r="CN375" s="294"/>
      <c r="CO375" s="294"/>
      <c r="CP375" s="294"/>
      <c r="CZ375" s="295"/>
      <c r="DF375" s="293"/>
      <c r="DG375" s="293"/>
      <c r="DH375" s="293"/>
      <c r="DJ375" s="295"/>
      <c r="EC375" s="454"/>
      <c r="ED375" s="454"/>
      <c r="EH375" s="439"/>
      <c r="EI375" s="439"/>
      <c r="EJ375" s="439"/>
      <c r="EK375" s="962"/>
      <c r="EL375" s="987"/>
      <c r="EM375" s="987"/>
      <c r="EN375" s="991"/>
      <c r="EO375" s="297"/>
      <c r="EP375" s="296"/>
      <c r="ER375" s="297"/>
      <c r="ES375" s="522"/>
      <c r="ET375" s="527"/>
      <c r="EU375" s="527"/>
      <c r="EV375" s="527"/>
      <c r="EW375" s="967"/>
      <c r="EX375" s="949"/>
      <c r="EY375" s="522"/>
      <c r="EZ375" s="522"/>
      <c r="FA375" s="522"/>
      <c r="FB375" s="522"/>
      <c r="FC375" s="527"/>
      <c r="FD375" s="527"/>
      <c r="FE375" s="527"/>
      <c r="FF375" s="522"/>
      <c r="FG375" s="522"/>
      <c r="FH375" s="522"/>
      <c r="FI375" s="522"/>
      <c r="FJ375" s="296"/>
      <c r="FK375" s="522"/>
      <c r="FL375" s="993"/>
      <c r="FM375" s="994"/>
      <c r="FN375" s="993"/>
      <c r="FO375" s="993"/>
      <c r="FP375" s="1023"/>
      <c r="FQ375" s="572"/>
      <c r="FR375" s="572"/>
    </row>
    <row r="376" spans="9:174" s="292" customFormat="1" x14ac:dyDescent="0.3">
      <c r="I376" s="937"/>
      <c r="J376" s="295"/>
      <c r="K376" s="294"/>
      <c r="L376" s="294"/>
      <c r="M376" s="295"/>
      <c r="S376" s="976"/>
      <c r="T376" s="1011"/>
      <c r="U376" s="290"/>
      <c r="V376" s="290"/>
      <c r="W376" s="290"/>
      <c r="X376" s="294"/>
      <c r="AB376" s="946"/>
      <c r="AE376" s="541"/>
      <c r="AF376" s="296"/>
      <c r="AG376" s="542"/>
      <c r="AH376" s="296"/>
      <c r="AI376" s="610"/>
      <c r="AJ376" s="543"/>
      <c r="AP376" s="981"/>
      <c r="AU376" s="293"/>
      <c r="AX376" s="295"/>
      <c r="BC376" s="295"/>
      <c r="BD376" s="525"/>
      <c r="BE376" s="976"/>
      <c r="BF376" s="293"/>
      <c r="BG376" s="293"/>
      <c r="BH376" s="293"/>
      <c r="BI376" s="293"/>
      <c r="BJ376" s="293"/>
      <c r="BK376" s="293"/>
      <c r="BL376" s="294"/>
      <c r="BM376" s="293"/>
      <c r="BS376" s="294"/>
      <c r="BT376" s="294"/>
      <c r="BU376" s="294"/>
      <c r="BV376" s="295"/>
      <c r="BW376" s="295"/>
      <c r="BX376" s="295"/>
      <c r="BY376" s="293"/>
      <c r="BZ376" s="294"/>
      <c r="CD376" s="295"/>
      <c r="CE376" s="295"/>
      <c r="CF376" s="293"/>
      <c r="CG376" s="293"/>
      <c r="CH376" s="293"/>
      <c r="CI376" s="293"/>
      <c r="CJ376" s="293"/>
      <c r="CL376" s="295"/>
      <c r="CM376" s="294"/>
      <c r="CN376" s="294"/>
      <c r="CO376" s="294"/>
      <c r="CP376" s="294"/>
      <c r="CZ376" s="295"/>
      <c r="DF376" s="293"/>
      <c r="DG376" s="293"/>
      <c r="DH376" s="293"/>
      <c r="DJ376" s="295"/>
      <c r="EC376" s="454"/>
      <c r="ED376" s="454"/>
      <c r="EH376" s="439"/>
      <c r="EI376" s="439"/>
      <c r="EJ376" s="439"/>
      <c r="EK376" s="962"/>
      <c r="EL376" s="987"/>
      <c r="EM376" s="987"/>
      <c r="EN376" s="991"/>
      <c r="EO376" s="297"/>
      <c r="EP376" s="296"/>
      <c r="ER376" s="297"/>
      <c r="ES376" s="522"/>
      <c r="ET376" s="527"/>
      <c r="EU376" s="527"/>
      <c r="EV376" s="527"/>
      <c r="EW376" s="967"/>
      <c r="EX376" s="949"/>
      <c r="EY376" s="522"/>
      <c r="EZ376" s="522"/>
      <c r="FA376" s="522"/>
      <c r="FB376" s="522"/>
      <c r="FC376" s="527"/>
      <c r="FD376" s="527"/>
      <c r="FE376" s="527"/>
      <c r="FF376" s="522"/>
      <c r="FG376" s="522"/>
      <c r="FH376" s="522"/>
      <c r="FI376" s="522"/>
      <c r="FJ376" s="296"/>
      <c r="FK376" s="522"/>
      <c r="FL376" s="993"/>
      <c r="FM376" s="994"/>
      <c r="FN376" s="993"/>
      <c r="FO376" s="993"/>
      <c r="FP376" s="1023"/>
      <c r="FQ376" s="572"/>
      <c r="FR376" s="572"/>
    </row>
    <row r="377" spans="9:174" s="292" customFormat="1" x14ac:dyDescent="0.3">
      <c r="I377" s="937"/>
      <c r="J377" s="295"/>
      <c r="K377" s="294"/>
      <c r="L377" s="294"/>
      <c r="M377" s="295"/>
      <c r="S377" s="976"/>
      <c r="T377" s="1011"/>
      <c r="U377" s="290"/>
      <c r="V377" s="290"/>
      <c r="W377" s="290"/>
      <c r="X377" s="294"/>
      <c r="AB377" s="946"/>
      <c r="AE377" s="541"/>
      <c r="AF377" s="296"/>
      <c r="AG377" s="542"/>
      <c r="AH377" s="296"/>
      <c r="AI377" s="610"/>
      <c r="AJ377" s="543"/>
      <c r="AP377" s="981"/>
      <c r="AU377" s="293"/>
      <c r="AX377" s="295"/>
      <c r="BC377" s="295"/>
      <c r="BD377" s="525"/>
      <c r="BE377" s="976"/>
      <c r="BF377" s="293"/>
      <c r="BG377" s="293"/>
      <c r="BH377" s="293"/>
      <c r="BI377" s="293"/>
      <c r="BJ377" s="293"/>
      <c r="BK377" s="293"/>
      <c r="BL377" s="294"/>
      <c r="BM377" s="293"/>
      <c r="BS377" s="294"/>
      <c r="BT377" s="294"/>
      <c r="BU377" s="294"/>
      <c r="BV377" s="295"/>
      <c r="BW377" s="295"/>
      <c r="BX377" s="295"/>
      <c r="BY377" s="293"/>
      <c r="BZ377" s="294"/>
      <c r="CD377" s="295"/>
      <c r="CE377" s="295"/>
      <c r="CF377" s="293"/>
      <c r="CG377" s="293"/>
      <c r="CH377" s="293"/>
      <c r="CI377" s="293"/>
      <c r="CJ377" s="293"/>
      <c r="CL377" s="295"/>
      <c r="CM377" s="294"/>
      <c r="CN377" s="294"/>
      <c r="CO377" s="294"/>
      <c r="CP377" s="294"/>
      <c r="CZ377" s="295"/>
      <c r="DF377" s="293"/>
      <c r="DG377" s="293"/>
      <c r="DH377" s="293"/>
      <c r="DJ377" s="295"/>
      <c r="EC377" s="454"/>
      <c r="ED377" s="454"/>
      <c r="EH377" s="439"/>
      <c r="EI377" s="439"/>
      <c r="EJ377" s="439"/>
      <c r="EK377" s="962"/>
      <c r="EL377" s="987"/>
      <c r="EM377" s="987"/>
      <c r="EN377" s="991"/>
      <c r="EO377" s="297"/>
      <c r="EP377" s="296"/>
      <c r="ER377" s="297"/>
      <c r="ES377" s="522"/>
      <c r="ET377" s="527"/>
      <c r="EU377" s="527"/>
      <c r="EV377" s="527"/>
      <c r="EW377" s="967"/>
      <c r="EX377" s="949"/>
      <c r="EY377" s="522"/>
      <c r="EZ377" s="522"/>
      <c r="FA377" s="522"/>
      <c r="FB377" s="522"/>
      <c r="FC377" s="527"/>
      <c r="FD377" s="527"/>
      <c r="FE377" s="527"/>
      <c r="FF377" s="522"/>
      <c r="FG377" s="522"/>
      <c r="FH377" s="522"/>
      <c r="FI377" s="522"/>
      <c r="FJ377" s="296"/>
      <c r="FK377" s="522"/>
      <c r="FL377" s="993"/>
      <c r="FM377" s="994"/>
      <c r="FN377" s="993"/>
      <c r="FO377" s="993"/>
      <c r="FP377" s="1023"/>
      <c r="FQ377" s="572"/>
      <c r="FR377" s="572"/>
    </row>
    <row r="378" spans="9:174" s="292" customFormat="1" x14ac:dyDescent="0.3">
      <c r="I378" s="937"/>
      <c r="J378" s="295"/>
      <c r="K378" s="294"/>
      <c r="L378" s="294"/>
      <c r="M378" s="295"/>
      <c r="S378" s="976"/>
      <c r="T378" s="1011"/>
      <c r="U378" s="290"/>
      <c r="V378" s="290"/>
      <c r="W378" s="290"/>
      <c r="X378" s="294"/>
      <c r="AB378" s="946"/>
      <c r="AE378" s="541"/>
      <c r="AF378" s="296"/>
      <c r="AG378" s="542"/>
      <c r="AH378" s="296"/>
      <c r="AI378" s="610"/>
      <c r="AJ378" s="543"/>
      <c r="AP378" s="981"/>
      <c r="AU378" s="293"/>
      <c r="AX378" s="295"/>
      <c r="BC378" s="295"/>
      <c r="BD378" s="525"/>
      <c r="BE378" s="976"/>
      <c r="BF378" s="293"/>
      <c r="BG378" s="293"/>
      <c r="BH378" s="293"/>
      <c r="BI378" s="293"/>
      <c r="BJ378" s="293"/>
      <c r="BK378" s="293"/>
      <c r="BL378" s="294"/>
      <c r="BM378" s="293"/>
      <c r="BS378" s="294"/>
      <c r="BT378" s="294"/>
      <c r="BU378" s="294"/>
      <c r="BV378" s="295"/>
      <c r="BW378" s="295"/>
      <c r="BX378" s="295"/>
      <c r="BY378" s="293"/>
      <c r="BZ378" s="294"/>
      <c r="CD378" s="295"/>
      <c r="CE378" s="295"/>
      <c r="CF378" s="293"/>
      <c r="CG378" s="293"/>
      <c r="CH378" s="293"/>
      <c r="CI378" s="293"/>
      <c r="CJ378" s="293"/>
      <c r="CL378" s="295"/>
      <c r="CM378" s="294"/>
      <c r="CN378" s="294"/>
      <c r="CO378" s="294"/>
      <c r="CP378" s="294"/>
      <c r="CZ378" s="295"/>
      <c r="DF378" s="293"/>
      <c r="DG378" s="293"/>
      <c r="DH378" s="293"/>
      <c r="DJ378" s="295"/>
      <c r="EC378" s="454"/>
      <c r="ED378" s="454"/>
      <c r="EH378" s="439"/>
      <c r="EI378" s="439"/>
      <c r="EJ378" s="439"/>
      <c r="EK378" s="962"/>
      <c r="EL378" s="987"/>
      <c r="EM378" s="987"/>
      <c r="EN378" s="991"/>
      <c r="EO378" s="297"/>
      <c r="EP378" s="296"/>
      <c r="ER378" s="297"/>
      <c r="ES378" s="522"/>
      <c r="ET378" s="527"/>
      <c r="EU378" s="527"/>
      <c r="EV378" s="527"/>
      <c r="EW378" s="967"/>
      <c r="EX378" s="949"/>
      <c r="EY378" s="522"/>
      <c r="EZ378" s="522"/>
      <c r="FA378" s="522"/>
      <c r="FB378" s="522"/>
      <c r="FC378" s="527"/>
      <c r="FD378" s="527"/>
      <c r="FE378" s="527"/>
      <c r="FF378" s="522"/>
      <c r="FG378" s="522"/>
      <c r="FH378" s="522"/>
      <c r="FI378" s="522"/>
      <c r="FJ378" s="296"/>
      <c r="FK378" s="522"/>
      <c r="FL378" s="993"/>
      <c r="FM378" s="994"/>
      <c r="FN378" s="993"/>
      <c r="FO378" s="993"/>
      <c r="FP378" s="1023"/>
      <c r="FQ378" s="572"/>
      <c r="FR378" s="572"/>
    </row>
    <row r="379" spans="9:174" s="292" customFormat="1" x14ac:dyDescent="0.3">
      <c r="I379" s="937"/>
      <c r="J379" s="295"/>
      <c r="K379" s="294"/>
      <c r="L379" s="294"/>
      <c r="M379" s="295"/>
      <c r="S379" s="976"/>
      <c r="T379" s="1011"/>
      <c r="U379" s="290"/>
      <c r="V379" s="290"/>
      <c r="W379" s="290"/>
      <c r="X379" s="294"/>
      <c r="AB379" s="946"/>
      <c r="AE379" s="541"/>
      <c r="AF379" s="296"/>
      <c r="AG379" s="542"/>
      <c r="AH379" s="296"/>
      <c r="AI379" s="610"/>
      <c r="AJ379" s="543"/>
      <c r="AP379" s="981"/>
      <c r="AU379" s="293"/>
      <c r="AX379" s="295"/>
      <c r="BC379" s="295"/>
      <c r="BD379" s="525"/>
      <c r="BE379" s="976"/>
      <c r="BF379" s="293"/>
      <c r="BG379" s="293"/>
      <c r="BH379" s="293"/>
      <c r="BI379" s="293"/>
      <c r="BJ379" s="293"/>
      <c r="BK379" s="293"/>
      <c r="BL379" s="294"/>
      <c r="BM379" s="293"/>
      <c r="BS379" s="294"/>
      <c r="BT379" s="294"/>
      <c r="BU379" s="294"/>
      <c r="BV379" s="295"/>
      <c r="BW379" s="295"/>
      <c r="BX379" s="295"/>
      <c r="BY379" s="293"/>
      <c r="BZ379" s="294"/>
      <c r="CD379" s="295"/>
      <c r="CE379" s="295"/>
      <c r="CF379" s="293"/>
      <c r="CG379" s="293"/>
      <c r="CH379" s="293"/>
      <c r="CI379" s="293"/>
      <c r="CJ379" s="293"/>
      <c r="CL379" s="295"/>
      <c r="CM379" s="294"/>
      <c r="CN379" s="294"/>
      <c r="CO379" s="294"/>
      <c r="CP379" s="294"/>
      <c r="CZ379" s="295"/>
      <c r="DF379" s="293"/>
      <c r="DG379" s="293"/>
      <c r="DH379" s="293"/>
      <c r="DJ379" s="295"/>
      <c r="EC379" s="454"/>
      <c r="ED379" s="454"/>
      <c r="EH379" s="439"/>
      <c r="EI379" s="439"/>
      <c r="EJ379" s="439"/>
      <c r="EK379" s="962"/>
      <c r="EL379" s="987"/>
      <c r="EM379" s="987"/>
      <c r="EN379" s="991"/>
      <c r="EO379" s="297"/>
      <c r="EP379" s="296"/>
      <c r="ER379" s="297"/>
      <c r="ES379" s="522"/>
      <c r="ET379" s="527"/>
      <c r="EU379" s="527"/>
      <c r="EV379" s="527"/>
      <c r="EW379" s="967"/>
      <c r="EX379" s="949"/>
      <c r="EY379" s="522"/>
      <c r="EZ379" s="522"/>
      <c r="FA379" s="522"/>
      <c r="FB379" s="522"/>
      <c r="FC379" s="527"/>
      <c r="FD379" s="527"/>
      <c r="FE379" s="527"/>
      <c r="FF379" s="522"/>
      <c r="FG379" s="522"/>
      <c r="FH379" s="522"/>
      <c r="FI379" s="522"/>
      <c r="FJ379" s="296"/>
      <c r="FK379" s="522"/>
      <c r="FL379" s="993"/>
      <c r="FM379" s="994"/>
      <c r="FN379" s="993"/>
      <c r="FO379" s="993"/>
      <c r="FP379" s="1023"/>
      <c r="FQ379" s="572"/>
      <c r="FR379" s="572"/>
    </row>
    <row r="380" spans="9:174" s="292" customFormat="1" x14ac:dyDescent="0.3">
      <c r="I380" s="937"/>
      <c r="J380" s="295"/>
      <c r="K380" s="294"/>
      <c r="L380" s="294"/>
      <c r="M380" s="295"/>
      <c r="S380" s="976"/>
      <c r="T380" s="1011"/>
      <c r="U380" s="290"/>
      <c r="V380" s="290"/>
      <c r="W380" s="290"/>
      <c r="X380" s="294"/>
      <c r="AB380" s="946"/>
      <c r="AE380" s="541"/>
      <c r="AF380" s="296"/>
      <c r="AG380" s="542"/>
      <c r="AH380" s="296"/>
      <c r="AI380" s="610"/>
      <c r="AJ380" s="543"/>
      <c r="AP380" s="981"/>
      <c r="AU380" s="293"/>
      <c r="AX380" s="295"/>
      <c r="BC380" s="295"/>
      <c r="BD380" s="525"/>
      <c r="BE380" s="976"/>
      <c r="BF380" s="293"/>
      <c r="BG380" s="293"/>
      <c r="BH380" s="293"/>
      <c r="BI380" s="293"/>
      <c r="BJ380" s="293"/>
      <c r="BK380" s="293"/>
      <c r="BL380" s="294"/>
      <c r="BM380" s="293"/>
      <c r="BS380" s="294"/>
      <c r="BT380" s="294"/>
      <c r="BU380" s="294"/>
      <c r="BV380" s="295"/>
      <c r="BW380" s="295"/>
      <c r="BX380" s="295"/>
      <c r="BY380" s="293"/>
      <c r="BZ380" s="294"/>
      <c r="CD380" s="295"/>
      <c r="CE380" s="295"/>
      <c r="CF380" s="293"/>
      <c r="CG380" s="293"/>
      <c r="CH380" s="293"/>
      <c r="CI380" s="293"/>
      <c r="CJ380" s="293"/>
      <c r="CL380" s="295"/>
      <c r="CM380" s="294"/>
      <c r="CN380" s="294"/>
      <c r="CO380" s="294"/>
      <c r="CP380" s="294"/>
      <c r="CZ380" s="295"/>
      <c r="DF380" s="293"/>
      <c r="DG380" s="293"/>
      <c r="DH380" s="293"/>
      <c r="DJ380" s="295"/>
      <c r="EC380" s="454"/>
      <c r="ED380" s="454"/>
      <c r="EH380" s="439"/>
      <c r="EI380" s="439"/>
      <c r="EJ380" s="439"/>
      <c r="EK380" s="962"/>
      <c r="EL380" s="987"/>
      <c r="EM380" s="987"/>
      <c r="EN380" s="991"/>
      <c r="EO380" s="297"/>
      <c r="EP380" s="296"/>
      <c r="ER380" s="297"/>
      <c r="ES380" s="522"/>
      <c r="ET380" s="527"/>
      <c r="EU380" s="527"/>
      <c r="EV380" s="527"/>
      <c r="EW380" s="967"/>
      <c r="EX380" s="949"/>
      <c r="EY380" s="522"/>
      <c r="EZ380" s="522"/>
      <c r="FA380" s="522"/>
      <c r="FB380" s="522"/>
      <c r="FC380" s="527"/>
      <c r="FD380" s="527"/>
      <c r="FE380" s="527"/>
      <c r="FF380" s="522"/>
      <c r="FG380" s="522"/>
      <c r="FH380" s="522"/>
      <c r="FI380" s="522"/>
      <c r="FJ380" s="296"/>
      <c r="FK380" s="522"/>
      <c r="FL380" s="993"/>
      <c r="FM380" s="994"/>
      <c r="FN380" s="993"/>
      <c r="FO380" s="993"/>
      <c r="FP380" s="1023"/>
      <c r="FQ380" s="572"/>
      <c r="FR380" s="572"/>
    </row>
    <row r="381" spans="9:174" s="292" customFormat="1" x14ac:dyDescent="0.3">
      <c r="I381" s="937"/>
      <c r="J381" s="295"/>
      <c r="K381" s="294"/>
      <c r="L381" s="294"/>
      <c r="M381" s="295"/>
      <c r="S381" s="976"/>
      <c r="T381" s="1011"/>
      <c r="U381" s="290"/>
      <c r="V381" s="290"/>
      <c r="W381" s="290"/>
      <c r="X381" s="294"/>
      <c r="AB381" s="946"/>
      <c r="AE381" s="541"/>
      <c r="AF381" s="296"/>
      <c r="AG381" s="542"/>
      <c r="AH381" s="296"/>
      <c r="AI381" s="610"/>
      <c r="AJ381" s="543"/>
      <c r="AP381" s="981"/>
      <c r="AU381" s="293"/>
      <c r="AX381" s="295"/>
      <c r="BC381" s="295"/>
      <c r="BD381" s="525"/>
      <c r="BE381" s="976"/>
      <c r="BF381" s="293"/>
      <c r="BG381" s="293"/>
      <c r="BH381" s="293"/>
      <c r="BI381" s="293"/>
      <c r="BJ381" s="293"/>
      <c r="BK381" s="293"/>
      <c r="BL381" s="294"/>
      <c r="BM381" s="293"/>
      <c r="BS381" s="294"/>
      <c r="BT381" s="294"/>
      <c r="BU381" s="294"/>
      <c r="BV381" s="295"/>
      <c r="BW381" s="295"/>
      <c r="BX381" s="295"/>
      <c r="BY381" s="293"/>
      <c r="BZ381" s="294"/>
      <c r="CD381" s="295"/>
      <c r="CE381" s="295"/>
      <c r="CF381" s="293"/>
      <c r="CG381" s="293"/>
      <c r="CH381" s="293"/>
      <c r="CI381" s="293"/>
      <c r="CJ381" s="293"/>
      <c r="CL381" s="295"/>
      <c r="CM381" s="294"/>
      <c r="CN381" s="294"/>
      <c r="CO381" s="294"/>
      <c r="CP381" s="294"/>
      <c r="CZ381" s="295"/>
      <c r="DF381" s="293"/>
      <c r="DG381" s="293"/>
      <c r="DH381" s="293"/>
      <c r="DJ381" s="295"/>
      <c r="EC381" s="454"/>
      <c r="ED381" s="454"/>
      <c r="EH381" s="439"/>
      <c r="EI381" s="439"/>
      <c r="EJ381" s="439"/>
      <c r="EK381" s="962"/>
      <c r="EL381" s="987"/>
      <c r="EM381" s="987"/>
      <c r="EN381" s="991"/>
      <c r="EO381" s="297"/>
      <c r="EP381" s="296"/>
      <c r="ER381" s="297"/>
      <c r="ES381" s="522"/>
      <c r="ET381" s="527"/>
      <c r="EU381" s="527"/>
      <c r="EV381" s="527"/>
      <c r="EW381" s="967"/>
      <c r="EX381" s="949"/>
      <c r="EY381" s="522"/>
      <c r="EZ381" s="522"/>
      <c r="FA381" s="522"/>
      <c r="FB381" s="522"/>
      <c r="FC381" s="527"/>
      <c r="FD381" s="527"/>
      <c r="FE381" s="527"/>
      <c r="FF381" s="522"/>
      <c r="FG381" s="522"/>
      <c r="FH381" s="522"/>
      <c r="FI381" s="522"/>
      <c r="FJ381" s="296"/>
      <c r="FK381" s="522"/>
      <c r="FL381" s="993"/>
      <c r="FM381" s="994"/>
      <c r="FN381" s="993"/>
      <c r="FO381" s="993"/>
      <c r="FP381" s="1023"/>
      <c r="FQ381" s="572"/>
      <c r="FR381" s="572"/>
    </row>
    <row r="382" spans="9:174" s="292" customFormat="1" x14ac:dyDescent="0.3">
      <c r="I382" s="937"/>
      <c r="J382" s="295"/>
      <c r="K382" s="294"/>
      <c r="L382" s="294"/>
      <c r="M382" s="295"/>
      <c r="S382" s="976"/>
      <c r="T382" s="1011"/>
      <c r="U382" s="290"/>
      <c r="V382" s="290"/>
      <c r="W382" s="290"/>
      <c r="X382" s="294"/>
      <c r="AB382" s="946"/>
      <c r="AE382" s="541"/>
      <c r="AF382" s="296"/>
      <c r="AG382" s="542"/>
      <c r="AH382" s="296"/>
      <c r="AI382" s="610"/>
      <c r="AJ382" s="543"/>
      <c r="AP382" s="981"/>
      <c r="AU382" s="293"/>
      <c r="AX382" s="295"/>
      <c r="BC382" s="295"/>
      <c r="BD382" s="525"/>
      <c r="BE382" s="976"/>
      <c r="BF382" s="293"/>
      <c r="BG382" s="293"/>
      <c r="BH382" s="293"/>
      <c r="BI382" s="293"/>
      <c r="BJ382" s="293"/>
      <c r="BK382" s="293"/>
      <c r="BL382" s="294"/>
      <c r="BM382" s="293"/>
      <c r="BS382" s="294"/>
      <c r="BT382" s="294"/>
      <c r="BU382" s="294"/>
      <c r="BV382" s="295"/>
      <c r="BW382" s="295"/>
      <c r="BX382" s="295"/>
      <c r="BY382" s="293"/>
      <c r="BZ382" s="294"/>
      <c r="CD382" s="295"/>
      <c r="CE382" s="295"/>
      <c r="CF382" s="293"/>
      <c r="CG382" s="293"/>
      <c r="CH382" s="293"/>
      <c r="CI382" s="293"/>
      <c r="CJ382" s="293"/>
      <c r="CL382" s="295"/>
      <c r="CM382" s="294"/>
      <c r="CN382" s="294"/>
      <c r="CO382" s="294"/>
      <c r="CP382" s="294"/>
      <c r="CZ382" s="295"/>
      <c r="DF382" s="293"/>
      <c r="DG382" s="293"/>
      <c r="DH382" s="293"/>
      <c r="DJ382" s="295"/>
      <c r="EC382" s="454"/>
      <c r="ED382" s="454"/>
      <c r="EH382" s="439"/>
      <c r="EI382" s="439"/>
      <c r="EJ382" s="439"/>
      <c r="EK382" s="962"/>
      <c r="EL382" s="987"/>
      <c r="EM382" s="987"/>
      <c r="EN382" s="991"/>
      <c r="EO382" s="297"/>
      <c r="EP382" s="296"/>
      <c r="ER382" s="297"/>
      <c r="ES382" s="522"/>
      <c r="ET382" s="527"/>
      <c r="EU382" s="527"/>
      <c r="EV382" s="527"/>
      <c r="EW382" s="967"/>
      <c r="EX382" s="949"/>
      <c r="EY382" s="522"/>
      <c r="EZ382" s="522"/>
      <c r="FA382" s="522"/>
      <c r="FB382" s="522"/>
      <c r="FC382" s="527"/>
      <c r="FD382" s="527"/>
      <c r="FE382" s="527"/>
      <c r="FF382" s="522"/>
      <c r="FG382" s="522"/>
      <c r="FH382" s="522"/>
      <c r="FI382" s="522"/>
      <c r="FJ382" s="296"/>
      <c r="FK382" s="522"/>
      <c r="FL382" s="993"/>
      <c r="FM382" s="994"/>
      <c r="FN382" s="993"/>
      <c r="FO382" s="993"/>
      <c r="FP382" s="1023"/>
      <c r="FQ382" s="572"/>
      <c r="FR382" s="572"/>
    </row>
    <row r="383" spans="9:174" s="292" customFormat="1" x14ac:dyDescent="0.3">
      <c r="I383" s="937"/>
      <c r="J383" s="295"/>
      <c r="K383" s="294"/>
      <c r="L383" s="294"/>
      <c r="M383" s="295"/>
      <c r="S383" s="976"/>
      <c r="T383" s="1011"/>
      <c r="U383" s="290"/>
      <c r="V383" s="290"/>
      <c r="W383" s="290"/>
      <c r="X383" s="294"/>
      <c r="AB383" s="946"/>
      <c r="AE383" s="541"/>
      <c r="AF383" s="296"/>
      <c r="AG383" s="542"/>
      <c r="AH383" s="296"/>
      <c r="AI383" s="610"/>
      <c r="AJ383" s="543"/>
      <c r="AP383" s="981"/>
      <c r="AU383" s="293"/>
      <c r="AX383" s="295"/>
      <c r="BC383" s="295"/>
      <c r="BD383" s="525"/>
      <c r="BE383" s="976"/>
      <c r="BF383" s="293"/>
      <c r="BG383" s="293"/>
      <c r="BH383" s="293"/>
      <c r="BI383" s="293"/>
      <c r="BJ383" s="293"/>
      <c r="BK383" s="293"/>
      <c r="BL383" s="294"/>
      <c r="BM383" s="293"/>
      <c r="BS383" s="294"/>
      <c r="BT383" s="294"/>
      <c r="BU383" s="294"/>
      <c r="BV383" s="295"/>
      <c r="BW383" s="295"/>
      <c r="BX383" s="295"/>
      <c r="BY383" s="293"/>
      <c r="BZ383" s="294"/>
      <c r="CD383" s="295"/>
      <c r="CE383" s="295"/>
      <c r="CF383" s="293"/>
      <c r="CG383" s="293"/>
      <c r="CH383" s="293"/>
      <c r="CI383" s="293"/>
      <c r="CJ383" s="293"/>
      <c r="CL383" s="295"/>
      <c r="CM383" s="294"/>
      <c r="CN383" s="294"/>
      <c r="CO383" s="294"/>
      <c r="CP383" s="294"/>
      <c r="CZ383" s="295"/>
      <c r="DF383" s="293"/>
      <c r="DG383" s="293"/>
      <c r="DH383" s="293"/>
      <c r="DJ383" s="295"/>
      <c r="EC383" s="454"/>
      <c r="ED383" s="454"/>
      <c r="EH383" s="439"/>
      <c r="EI383" s="439"/>
      <c r="EJ383" s="439"/>
      <c r="EK383" s="962"/>
      <c r="EL383" s="987"/>
      <c r="EM383" s="987"/>
      <c r="EN383" s="991"/>
      <c r="EO383" s="297"/>
      <c r="EP383" s="296"/>
      <c r="ER383" s="297"/>
      <c r="ES383" s="522"/>
      <c r="ET383" s="527"/>
      <c r="EU383" s="527"/>
      <c r="EV383" s="527"/>
      <c r="EW383" s="967"/>
      <c r="EX383" s="949"/>
      <c r="EY383" s="522"/>
      <c r="EZ383" s="522"/>
      <c r="FA383" s="522"/>
      <c r="FB383" s="522"/>
      <c r="FC383" s="527"/>
      <c r="FD383" s="527"/>
      <c r="FE383" s="527"/>
      <c r="FF383" s="522"/>
      <c r="FG383" s="522"/>
      <c r="FH383" s="522"/>
      <c r="FI383" s="522"/>
      <c r="FJ383" s="296"/>
      <c r="FK383" s="522"/>
      <c r="FL383" s="993"/>
      <c r="FM383" s="994"/>
      <c r="FN383" s="993"/>
      <c r="FO383" s="993"/>
      <c r="FP383" s="1023"/>
      <c r="FQ383" s="572"/>
      <c r="FR383" s="572"/>
    </row>
    <row r="384" spans="9:174" s="292" customFormat="1" x14ac:dyDescent="0.3">
      <c r="I384" s="937"/>
      <c r="J384" s="295"/>
      <c r="K384" s="294"/>
      <c r="L384" s="294"/>
      <c r="M384" s="295"/>
      <c r="S384" s="976"/>
      <c r="T384" s="1011"/>
      <c r="U384" s="290"/>
      <c r="V384" s="290"/>
      <c r="W384" s="290"/>
      <c r="X384" s="294"/>
      <c r="AB384" s="946"/>
      <c r="AE384" s="541"/>
      <c r="AF384" s="296"/>
      <c r="AG384" s="542"/>
      <c r="AH384" s="296"/>
      <c r="AI384" s="610"/>
      <c r="AJ384" s="543"/>
      <c r="AP384" s="981"/>
      <c r="AU384" s="293"/>
      <c r="AX384" s="295"/>
      <c r="BC384" s="295"/>
      <c r="BD384" s="525"/>
      <c r="BE384" s="976"/>
      <c r="BF384" s="293"/>
      <c r="BG384" s="293"/>
      <c r="BH384" s="293"/>
      <c r="BI384" s="293"/>
      <c r="BJ384" s="293"/>
      <c r="BK384" s="293"/>
      <c r="BL384" s="294"/>
      <c r="BM384" s="293"/>
      <c r="BS384" s="294"/>
      <c r="BT384" s="294"/>
      <c r="BU384" s="294"/>
      <c r="BV384" s="295"/>
      <c r="BW384" s="295"/>
      <c r="BX384" s="295"/>
      <c r="BY384" s="293"/>
      <c r="BZ384" s="294"/>
      <c r="CD384" s="295"/>
      <c r="CE384" s="295"/>
      <c r="CF384" s="293"/>
      <c r="CG384" s="293"/>
      <c r="CH384" s="293"/>
      <c r="CI384" s="293"/>
      <c r="CJ384" s="293"/>
      <c r="CL384" s="295"/>
      <c r="CM384" s="294"/>
      <c r="CN384" s="294"/>
      <c r="CO384" s="294"/>
      <c r="CP384" s="294"/>
      <c r="CZ384" s="295"/>
      <c r="DF384" s="293"/>
      <c r="DG384" s="293"/>
      <c r="DH384" s="293"/>
      <c r="DJ384" s="295"/>
      <c r="EC384" s="454"/>
      <c r="ED384" s="454"/>
      <c r="EH384" s="439"/>
      <c r="EI384" s="439"/>
      <c r="EJ384" s="439"/>
      <c r="EK384" s="962"/>
      <c r="EL384" s="987"/>
      <c r="EM384" s="987"/>
      <c r="EN384" s="991"/>
      <c r="EO384" s="297"/>
      <c r="EP384" s="296"/>
      <c r="ER384" s="297"/>
      <c r="ES384" s="522"/>
      <c r="ET384" s="527"/>
      <c r="EU384" s="527"/>
      <c r="EV384" s="527"/>
      <c r="EW384" s="967"/>
      <c r="EX384" s="949"/>
      <c r="EY384" s="522"/>
      <c r="EZ384" s="522"/>
      <c r="FA384" s="522"/>
      <c r="FB384" s="522"/>
      <c r="FC384" s="527"/>
      <c r="FD384" s="527"/>
      <c r="FE384" s="527"/>
      <c r="FF384" s="522"/>
      <c r="FG384" s="522"/>
      <c r="FH384" s="522"/>
      <c r="FI384" s="522"/>
      <c r="FJ384" s="296"/>
      <c r="FK384" s="522"/>
      <c r="FL384" s="993"/>
      <c r="FM384" s="994"/>
      <c r="FN384" s="993"/>
      <c r="FO384" s="993"/>
      <c r="FP384" s="1023"/>
      <c r="FQ384" s="572"/>
      <c r="FR384" s="572"/>
    </row>
    <row r="385" spans="9:174" s="292" customFormat="1" x14ac:dyDescent="0.3">
      <c r="I385" s="937"/>
      <c r="J385" s="295"/>
      <c r="K385" s="294"/>
      <c r="L385" s="294"/>
      <c r="M385" s="295"/>
      <c r="S385" s="976"/>
      <c r="T385" s="1011"/>
      <c r="U385" s="290"/>
      <c r="V385" s="290"/>
      <c r="W385" s="290"/>
      <c r="X385" s="294"/>
      <c r="AB385" s="946"/>
      <c r="AE385" s="541"/>
      <c r="AF385" s="296"/>
      <c r="AG385" s="542"/>
      <c r="AH385" s="296"/>
      <c r="AI385" s="610"/>
      <c r="AJ385" s="543"/>
      <c r="AP385" s="981"/>
      <c r="AU385" s="293"/>
      <c r="AX385" s="295"/>
      <c r="BC385" s="295"/>
      <c r="BD385" s="525"/>
      <c r="BE385" s="976"/>
      <c r="BF385" s="293"/>
      <c r="BG385" s="293"/>
      <c r="BH385" s="293"/>
      <c r="BI385" s="293"/>
      <c r="BJ385" s="293"/>
      <c r="BK385" s="293"/>
      <c r="BL385" s="294"/>
      <c r="BM385" s="293"/>
      <c r="BS385" s="294"/>
      <c r="BT385" s="294"/>
      <c r="BU385" s="294"/>
      <c r="BV385" s="295"/>
      <c r="BW385" s="295"/>
      <c r="BX385" s="295"/>
      <c r="BY385" s="293"/>
      <c r="BZ385" s="294"/>
      <c r="CD385" s="295"/>
      <c r="CE385" s="295"/>
      <c r="CF385" s="293"/>
      <c r="CG385" s="293"/>
      <c r="CH385" s="293"/>
      <c r="CI385" s="293"/>
      <c r="CJ385" s="293"/>
      <c r="CL385" s="295"/>
      <c r="CM385" s="294"/>
      <c r="CN385" s="294"/>
      <c r="CO385" s="294"/>
      <c r="CP385" s="294"/>
      <c r="CZ385" s="295"/>
      <c r="DF385" s="293"/>
      <c r="DG385" s="293"/>
      <c r="DH385" s="293"/>
      <c r="DJ385" s="295"/>
      <c r="EC385" s="454"/>
      <c r="ED385" s="454"/>
      <c r="EH385" s="439"/>
      <c r="EI385" s="439"/>
      <c r="EJ385" s="439"/>
      <c r="EK385" s="962"/>
      <c r="EL385" s="987"/>
      <c r="EM385" s="987"/>
      <c r="EN385" s="991"/>
      <c r="EO385" s="297"/>
      <c r="EP385" s="296"/>
      <c r="ER385" s="297"/>
      <c r="ES385" s="522"/>
      <c r="ET385" s="527"/>
      <c r="EU385" s="527"/>
      <c r="EV385" s="527"/>
      <c r="EW385" s="967"/>
      <c r="EX385" s="949"/>
      <c r="EY385" s="522"/>
      <c r="EZ385" s="522"/>
      <c r="FA385" s="522"/>
      <c r="FB385" s="522"/>
      <c r="FC385" s="527"/>
      <c r="FD385" s="527"/>
      <c r="FE385" s="527"/>
      <c r="FF385" s="522"/>
      <c r="FG385" s="522"/>
      <c r="FH385" s="522"/>
      <c r="FI385" s="522"/>
      <c r="FJ385" s="296"/>
      <c r="FK385" s="522"/>
      <c r="FL385" s="993"/>
      <c r="FM385" s="994"/>
      <c r="FN385" s="993"/>
      <c r="FO385" s="993"/>
      <c r="FP385" s="1023"/>
      <c r="FQ385" s="572"/>
      <c r="FR385" s="572"/>
    </row>
    <row r="386" spans="9:174" s="292" customFormat="1" x14ac:dyDescent="0.3">
      <c r="I386" s="937"/>
      <c r="J386" s="295"/>
      <c r="K386" s="294"/>
      <c r="L386" s="294"/>
      <c r="M386" s="295"/>
      <c r="S386" s="976"/>
      <c r="T386" s="1011"/>
      <c r="U386" s="290"/>
      <c r="V386" s="290"/>
      <c r="W386" s="290"/>
      <c r="X386" s="294"/>
      <c r="AB386" s="946"/>
      <c r="AE386" s="541"/>
      <c r="AF386" s="296"/>
      <c r="AG386" s="542"/>
      <c r="AH386" s="296"/>
      <c r="AI386" s="610"/>
      <c r="AJ386" s="543"/>
      <c r="AP386" s="981"/>
      <c r="AU386" s="293"/>
      <c r="AX386" s="295"/>
      <c r="BC386" s="295"/>
      <c r="BD386" s="525"/>
      <c r="BE386" s="976"/>
      <c r="BF386" s="293"/>
      <c r="BG386" s="293"/>
      <c r="BH386" s="293"/>
      <c r="BI386" s="293"/>
      <c r="BJ386" s="293"/>
      <c r="BK386" s="293"/>
      <c r="BL386" s="294"/>
      <c r="BM386" s="293"/>
      <c r="BS386" s="294"/>
      <c r="BT386" s="294"/>
      <c r="BU386" s="294"/>
      <c r="BV386" s="295"/>
      <c r="BW386" s="295"/>
      <c r="BX386" s="295"/>
      <c r="BY386" s="293"/>
      <c r="BZ386" s="294"/>
      <c r="CD386" s="295"/>
      <c r="CE386" s="295"/>
      <c r="CF386" s="293"/>
      <c r="CG386" s="293"/>
      <c r="CH386" s="293"/>
      <c r="CI386" s="293"/>
      <c r="CJ386" s="293"/>
      <c r="CL386" s="295"/>
      <c r="CM386" s="294"/>
      <c r="CN386" s="294"/>
      <c r="CO386" s="294"/>
      <c r="CP386" s="294"/>
      <c r="CZ386" s="295"/>
      <c r="DF386" s="293"/>
      <c r="DG386" s="293"/>
      <c r="DH386" s="293"/>
      <c r="DJ386" s="295"/>
      <c r="EC386" s="454"/>
      <c r="ED386" s="454"/>
      <c r="EH386" s="439"/>
      <c r="EI386" s="439"/>
      <c r="EJ386" s="439"/>
      <c r="EK386" s="962"/>
      <c r="EL386" s="987"/>
      <c r="EM386" s="987"/>
      <c r="EN386" s="991"/>
      <c r="EO386" s="297"/>
      <c r="EP386" s="296"/>
      <c r="ER386" s="297"/>
      <c r="ES386" s="522"/>
      <c r="ET386" s="527"/>
      <c r="EU386" s="527"/>
      <c r="EV386" s="527"/>
      <c r="EW386" s="967"/>
      <c r="EX386" s="949"/>
      <c r="EY386" s="522"/>
      <c r="EZ386" s="522"/>
      <c r="FA386" s="522"/>
      <c r="FB386" s="522"/>
      <c r="FC386" s="527"/>
      <c r="FD386" s="527"/>
      <c r="FE386" s="527"/>
      <c r="FF386" s="522"/>
      <c r="FG386" s="522"/>
      <c r="FH386" s="522"/>
      <c r="FI386" s="522"/>
      <c r="FJ386" s="296"/>
      <c r="FK386" s="522"/>
      <c r="FL386" s="993"/>
      <c r="FM386" s="994"/>
      <c r="FN386" s="993"/>
      <c r="FO386" s="993"/>
      <c r="FP386" s="1023"/>
      <c r="FQ386" s="572"/>
      <c r="FR386" s="572"/>
    </row>
    <row r="387" spans="9:174" s="292" customFormat="1" x14ac:dyDescent="0.3">
      <c r="I387" s="937"/>
      <c r="J387" s="295"/>
      <c r="K387" s="294"/>
      <c r="L387" s="294"/>
      <c r="M387" s="295"/>
      <c r="S387" s="976"/>
      <c r="T387" s="1011"/>
      <c r="U387" s="290"/>
      <c r="V387" s="290"/>
      <c r="W387" s="290"/>
      <c r="X387" s="294"/>
      <c r="AB387" s="946"/>
      <c r="AE387" s="541"/>
      <c r="AF387" s="296"/>
      <c r="AG387" s="542"/>
      <c r="AH387" s="296"/>
      <c r="AI387" s="610"/>
      <c r="AJ387" s="543"/>
      <c r="AP387" s="981"/>
      <c r="AU387" s="293"/>
      <c r="AX387" s="295"/>
      <c r="BC387" s="295"/>
      <c r="BD387" s="525"/>
      <c r="BE387" s="976"/>
      <c r="BF387" s="293"/>
      <c r="BG387" s="293"/>
      <c r="BH387" s="293"/>
      <c r="BI387" s="293"/>
      <c r="BJ387" s="293"/>
      <c r="BK387" s="293"/>
      <c r="BL387" s="294"/>
      <c r="BM387" s="293"/>
      <c r="BS387" s="294"/>
      <c r="BT387" s="294"/>
      <c r="BU387" s="294"/>
      <c r="BV387" s="295"/>
      <c r="BW387" s="295"/>
      <c r="BX387" s="295"/>
      <c r="BY387" s="293"/>
      <c r="BZ387" s="294"/>
      <c r="CD387" s="295"/>
      <c r="CE387" s="295"/>
      <c r="CF387" s="293"/>
      <c r="CG387" s="293"/>
      <c r="CH387" s="293"/>
      <c r="CI387" s="293"/>
      <c r="CJ387" s="293"/>
      <c r="CL387" s="295"/>
      <c r="CM387" s="294"/>
      <c r="CN387" s="294"/>
      <c r="CO387" s="294"/>
      <c r="CP387" s="294"/>
      <c r="CZ387" s="295"/>
      <c r="DF387" s="293"/>
      <c r="DG387" s="293"/>
      <c r="DH387" s="293"/>
      <c r="DJ387" s="295"/>
      <c r="EC387" s="454"/>
      <c r="ED387" s="454"/>
      <c r="EH387" s="439"/>
      <c r="EI387" s="439"/>
      <c r="EJ387" s="439"/>
      <c r="EK387" s="962"/>
      <c r="EL387" s="987"/>
      <c r="EM387" s="987"/>
      <c r="EN387" s="991"/>
      <c r="EO387" s="297"/>
      <c r="EP387" s="296"/>
      <c r="ER387" s="297"/>
      <c r="ES387" s="522"/>
      <c r="ET387" s="527"/>
      <c r="EU387" s="527"/>
      <c r="EV387" s="527"/>
      <c r="EW387" s="967"/>
      <c r="EX387" s="949"/>
      <c r="EY387" s="522"/>
      <c r="EZ387" s="522"/>
      <c r="FA387" s="522"/>
      <c r="FB387" s="522"/>
      <c r="FC387" s="527"/>
      <c r="FD387" s="527"/>
      <c r="FE387" s="527"/>
      <c r="FF387" s="522"/>
      <c r="FG387" s="522"/>
      <c r="FH387" s="522"/>
      <c r="FI387" s="522"/>
      <c r="FJ387" s="296"/>
      <c r="FK387" s="522"/>
      <c r="FL387" s="993"/>
      <c r="FM387" s="994"/>
      <c r="FN387" s="993"/>
      <c r="FO387" s="993"/>
      <c r="FP387" s="1023"/>
      <c r="FQ387" s="572"/>
      <c r="FR387" s="572"/>
    </row>
    <row r="388" spans="9:174" s="292" customFormat="1" x14ac:dyDescent="0.3">
      <c r="I388" s="937"/>
      <c r="J388" s="295"/>
      <c r="K388" s="294"/>
      <c r="L388" s="294"/>
      <c r="M388" s="295"/>
      <c r="S388" s="976"/>
      <c r="T388" s="1011"/>
      <c r="U388" s="290"/>
      <c r="V388" s="290"/>
      <c r="W388" s="290"/>
      <c r="X388" s="294"/>
      <c r="AB388" s="946"/>
      <c r="AE388" s="541"/>
      <c r="AF388" s="296"/>
      <c r="AG388" s="542"/>
      <c r="AH388" s="296"/>
      <c r="AI388" s="610"/>
      <c r="AJ388" s="543"/>
      <c r="AP388" s="981"/>
      <c r="AU388" s="293"/>
      <c r="AX388" s="295"/>
      <c r="BC388" s="295"/>
      <c r="BD388" s="525"/>
      <c r="BE388" s="976"/>
      <c r="BF388" s="293"/>
      <c r="BG388" s="293"/>
      <c r="BH388" s="293"/>
      <c r="BI388" s="293"/>
      <c r="BJ388" s="293"/>
      <c r="BK388" s="293"/>
      <c r="BL388" s="294"/>
      <c r="BM388" s="293"/>
      <c r="BS388" s="294"/>
      <c r="BT388" s="294"/>
      <c r="BU388" s="294"/>
      <c r="BV388" s="295"/>
      <c r="BW388" s="295"/>
      <c r="BX388" s="295"/>
      <c r="BY388" s="293"/>
      <c r="BZ388" s="294"/>
      <c r="CD388" s="295"/>
      <c r="CE388" s="295"/>
      <c r="CF388" s="293"/>
      <c r="CG388" s="293"/>
      <c r="CH388" s="293"/>
      <c r="CI388" s="293"/>
      <c r="CJ388" s="293"/>
      <c r="CL388" s="295"/>
      <c r="CM388" s="294"/>
      <c r="CN388" s="294"/>
      <c r="CO388" s="294"/>
      <c r="CP388" s="294"/>
      <c r="CZ388" s="295"/>
      <c r="DF388" s="293"/>
      <c r="DG388" s="293"/>
      <c r="DH388" s="293"/>
      <c r="DJ388" s="295"/>
      <c r="EC388" s="454"/>
      <c r="ED388" s="454"/>
      <c r="EH388" s="439"/>
      <c r="EI388" s="439"/>
      <c r="EJ388" s="439"/>
      <c r="EK388" s="962"/>
      <c r="EL388" s="987"/>
      <c r="EM388" s="987"/>
      <c r="EN388" s="991"/>
      <c r="EO388" s="297"/>
      <c r="EP388" s="296"/>
      <c r="ER388" s="297"/>
      <c r="ES388" s="522"/>
      <c r="ET388" s="527"/>
      <c r="EU388" s="527"/>
      <c r="EV388" s="527"/>
      <c r="EW388" s="967"/>
      <c r="EX388" s="949"/>
      <c r="EY388" s="522"/>
      <c r="EZ388" s="522"/>
      <c r="FA388" s="522"/>
      <c r="FB388" s="522"/>
      <c r="FC388" s="527"/>
      <c r="FD388" s="527"/>
      <c r="FE388" s="527"/>
      <c r="FF388" s="522"/>
      <c r="FG388" s="522"/>
      <c r="FH388" s="522"/>
      <c r="FI388" s="522"/>
      <c r="FJ388" s="296"/>
      <c r="FK388" s="522"/>
      <c r="FL388" s="993"/>
      <c r="FM388" s="994"/>
      <c r="FN388" s="993"/>
      <c r="FO388" s="993"/>
      <c r="FP388" s="1023"/>
      <c r="FQ388" s="572"/>
      <c r="FR388" s="572"/>
    </row>
    <row r="389" spans="9:174" s="292" customFormat="1" x14ac:dyDescent="0.3">
      <c r="I389" s="937"/>
      <c r="J389" s="295"/>
      <c r="K389" s="294"/>
      <c r="L389" s="294"/>
      <c r="M389" s="295"/>
      <c r="S389" s="976"/>
      <c r="T389" s="1011"/>
      <c r="U389" s="290"/>
      <c r="V389" s="290"/>
      <c r="W389" s="290"/>
      <c r="X389" s="294"/>
      <c r="AB389" s="946"/>
      <c r="AE389" s="541"/>
      <c r="AF389" s="296"/>
      <c r="AG389" s="542"/>
      <c r="AH389" s="296"/>
      <c r="AI389" s="610"/>
      <c r="AJ389" s="543"/>
      <c r="AP389" s="981"/>
      <c r="AU389" s="293"/>
      <c r="AX389" s="295"/>
      <c r="BC389" s="295"/>
      <c r="BD389" s="525"/>
      <c r="BE389" s="976"/>
      <c r="BF389" s="293"/>
      <c r="BG389" s="293"/>
      <c r="BH389" s="293"/>
      <c r="BI389" s="293"/>
      <c r="BJ389" s="293"/>
      <c r="BK389" s="293"/>
      <c r="BL389" s="294"/>
      <c r="BM389" s="293"/>
      <c r="BS389" s="294"/>
      <c r="BT389" s="294"/>
      <c r="BU389" s="294"/>
      <c r="BV389" s="295"/>
      <c r="BW389" s="295"/>
      <c r="BX389" s="295"/>
      <c r="BY389" s="293"/>
      <c r="BZ389" s="294"/>
      <c r="CD389" s="295"/>
      <c r="CE389" s="295"/>
      <c r="CF389" s="293"/>
      <c r="CG389" s="293"/>
      <c r="CH389" s="293"/>
      <c r="CI389" s="293"/>
      <c r="CJ389" s="293"/>
      <c r="CL389" s="295"/>
      <c r="CM389" s="294"/>
      <c r="CN389" s="294"/>
      <c r="CO389" s="294"/>
      <c r="CP389" s="294"/>
      <c r="CZ389" s="295"/>
      <c r="DF389" s="293"/>
      <c r="DG389" s="293"/>
      <c r="DH389" s="293"/>
      <c r="DJ389" s="295"/>
      <c r="EC389" s="454"/>
      <c r="ED389" s="454"/>
      <c r="EH389" s="439"/>
      <c r="EI389" s="439"/>
      <c r="EJ389" s="439"/>
      <c r="EK389" s="962"/>
      <c r="EL389" s="987"/>
      <c r="EM389" s="987"/>
      <c r="EN389" s="991"/>
      <c r="EO389" s="297"/>
      <c r="EP389" s="296"/>
      <c r="ER389" s="297"/>
      <c r="ES389" s="522"/>
      <c r="ET389" s="527"/>
      <c r="EU389" s="527"/>
      <c r="EV389" s="527"/>
      <c r="EW389" s="967"/>
      <c r="EX389" s="949"/>
      <c r="EY389" s="522"/>
      <c r="EZ389" s="522"/>
      <c r="FA389" s="522"/>
      <c r="FB389" s="522"/>
      <c r="FC389" s="527"/>
      <c r="FD389" s="527"/>
      <c r="FE389" s="527"/>
      <c r="FF389" s="522"/>
      <c r="FG389" s="522"/>
      <c r="FH389" s="522"/>
      <c r="FI389" s="522"/>
      <c r="FJ389" s="296"/>
      <c r="FK389" s="522"/>
      <c r="FL389" s="993"/>
      <c r="FM389" s="994"/>
      <c r="FN389" s="993"/>
      <c r="FO389" s="993"/>
      <c r="FP389" s="1023"/>
      <c r="FQ389" s="572"/>
      <c r="FR389" s="572"/>
    </row>
    <row r="390" spans="9:174" s="292" customFormat="1" x14ac:dyDescent="0.3">
      <c r="I390" s="937"/>
      <c r="J390" s="295"/>
      <c r="K390" s="294"/>
      <c r="L390" s="294"/>
      <c r="M390" s="295"/>
      <c r="S390" s="976"/>
      <c r="T390" s="1011"/>
      <c r="U390" s="290"/>
      <c r="V390" s="290"/>
      <c r="W390" s="290"/>
      <c r="X390" s="294"/>
      <c r="AB390" s="946"/>
      <c r="AE390" s="541"/>
      <c r="AF390" s="296"/>
      <c r="AG390" s="542"/>
      <c r="AH390" s="296"/>
      <c r="AI390" s="610"/>
      <c r="AJ390" s="543"/>
      <c r="AP390" s="981"/>
      <c r="AU390" s="293"/>
      <c r="AX390" s="295"/>
      <c r="BC390" s="295"/>
      <c r="BD390" s="525"/>
      <c r="BE390" s="976"/>
      <c r="BF390" s="293"/>
      <c r="BG390" s="293"/>
      <c r="BH390" s="293"/>
      <c r="BI390" s="293"/>
      <c r="BJ390" s="293"/>
      <c r="BK390" s="293"/>
      <c r="BL390" s="294"/>
      <c r="BM390" s="293"/>
      <c r="BS390" s="294"/>
      <c r="BT390" s="294"/>
      <c r="BU390" s="294"/>
      <c r="BV390" s="295"/>
      <c r="BW390" s="295"/>
      <c r="BX390" s="295"/>
      <c r="BY390" s="293"/>
      <c r="BZ390" s="294"/>
      <c r="CD390" s="295"/>
      <c r="CE390" s="295"/>
      <c r="CF390" s="293"/>
      <c r="CG390" s="293"/>
      <c r="CH390" s="293"/>
      <c r="CI390" s="293"/>
      <c r="CJ390" s="293"/>
      <c r="CL390" s="295"/>
      <c r="CM390" s="294"/>
      <c r="CN390" s="294"/>
      <c r="CO390" s="294"/>
      <c r="CP390" s="294"/>
      <c r="CZ390" s="295"/>
      <c r="DF390" s="293"/>
      <c r="DG390" s="293"/>
      <c r="DH390" s="293"/>
      <c r="DJ390" s="295"/>
      <c r="EC390" s="454"/>
      <c r="ED390" s="454"/>
      <c r="EH390" s="439"/>
      <c r="EI390" s="439"/>
      <c r="EJ390" s="439"/>
      <c r="EK390" s="962"/>
      <c r="EL390" s="987"/>
      <c r="EM390" s="987"/>
      <c r="EN390" s="991"/>
      <c r="EO390" s="297"/>
      <c r="EP390" s="296"/>
      <c r="ER390" s="297"/>
      <c r="ES390" s="522"/>
      <c r="ET390" s="527"/>
      <c r="EU390" s="527"/>
      <c r="EV390" s="527"/>
      <c r="EW390" s="967"/>
      <c r="EX390" s="949"/>
      <c r="EY390" s="522"/>
      <c r="EZ390" s="522"/>
      <c r="FA390" s="522"/>
      <c r="FB390" s="522"/>
      <c r="FC390" s="527"/>
      <c r="FD390" s="527"/>
      <c r="FE390" s="527"/>
      <c r="FF390" s="522"/>
      <c r="FG390" s="522"/>
      <c r="FH390" s="522"/>
      <c r="FI390" s="522"/>
      <c r="FJ390" s="296"/>
      <c r="FK390" s="522"/>
      <c r="FL390" s="993"/>
      <c r="FM390" s="994"/>
      <c r="FN390" s="993"/>
      <c r="FO390" s="993"/>
      <c r="FP390" s="1023"/>
      <c r="FQ390" s="572"/>
      <c r="FR390" s="572"/>
    </row>
    <row r="391" spans="9:174" s="292" customFormat="1" x14ac:dyDescent="0.3">
      <c r="I391" s="937"/>
      <c r="J391" s="295"/>
      <c r="K391" s="294"/>
      <c r="L391" s="294"/>
      <c r="M391" s="295"/>
      <c r="S391" s="976"/>
      <c r="T391" s="1011"/>
      <c r="U391" s="290"/>
      <c r="V391" s="290"/>
      <c r="W391" s="290"/>
      <c r="X391" s="294"/>
      <c r="AB391" s="946"/>
      <c r="AE391" s="541"/>
      <c r="AF391" s="296"/>
      <c r="AG391" s="542"/>
      <c r="AH391" s="296"/>
      <c r="AI391" s="610"/>
      <c r="AJ391" s="543"/>
      <c r="AP391" s="981"/>
      <c r="AU391" s="293"/>
      <c r="AX391" s="295"/>
      <c r="BC391" s="295"/>
      <c r="BD391" s="525"/>
      <c r="BE391" s="976"/>
      <c r="BF391" s="293"/>
      <c r="BG391" s="293"/>
      <c r="BH391" s="293"/>
      <c r="BI391" s="293"/>
      <c r="BJ391" s="293"/>
      <c r="BK391" s="293"/>
      <c r="BL391" s="294"/>
      <c r="BM391" s="293"/>
      <c r="BS391" s="294"/>
      <c r="BT391" s="294"/>
      <c r="BU391" s="294"/>
      <c r="BV391" s="295"/>
      <c r="BW391" s="295"/>
      <c r="BX391" s="295"/>
      <c r="BY391" s="293"/>
      <c r="BZ391" s="294"/>
      <c r="CD391" s="295"/>
      <c r="CE391" s="295"/>
      <c r="CF391" s="293"/>
      <c r="CG391" s="293"/>
      <c r="CH391" s="293"/>
      <c r="CI391" s="293"/>
      <c r="CJ391" s="293"/>
      <c r="CL391" s="295"/>
      <c r="CM391" s="294"/>
      <c r="CN391" s="294"/>
      <c r="CO391" s="294"/>
      <c r="CP391" s="294"/>
      <c r="CZ391" s="295"/>
      <c r="DF391" s="293"/>
      <c r="DG391" s="293"/>
      <c r="DH391" s="293"/>
      <c r="DJ391" s="295"/>
      <c r="EC391" s="454"/>
      <c r="ED391" s="454"/>
      <c r="EH391" s="439"/>
      <c r="EI391" s="439"/>
      <c r="EJ391" s="439"/>
      <c r="EK391" s="962"/>
      <c r="EL391" s="987"/>
      <c r="EM391" s="987"/>
      <c r="EN391" s="991"/>
      <c r="EO391" s="297"/>
      <c r="EP391" s="296"/>
      <c r="ER391" s="297"/>
      <c r="ES391" s="522"/>
      <c r="ET391" s="527"/>
      <c r="EU391" s="527"/>
      <c r="EV391" s="527"/>
      <c r="EW391" s="967"/>
      <c r="EX391" s="949"/>
      <c r="EY391" s="522"/>
      <c r="EZ391" s="522"/>
      <c r="FA391" s="522"/>
      <c r="FB391" s="522"/>
      <c r="FC391" s="527"/>
      <c r="FD391" s="527"/>
      <c r="FE391" s="527"/>
      <c r="FF391" s="522"/>
      <c r="FG391" s="522"/>
      <c r="FH391" s="522"/>
      <c r="FI391" s="522"/>
      <c r="FJ391" s="296"/>
      <c r="FK391" s="522"/>
      <c r="FL391" s="993"/>
      <c r="FM391" s="994"/>
      <c r="FN391" s="993"/>
      <c r="FO391" s="993"/>
      <c r="FP391" s="1023"/>
      <c r="FQ391" s="572"/>
      <c r="FR391" s="572"/>
    </row>
    <row r="392" spans="9:174" s="292" customFormat="1" x14ac:dyDescent="0.3">
      <c r="I392" s="937"/>
      <c r="J392" s="295"/>
      <c r="K392" s="294"/>
      <c r="L392" s="294"/>
      <c r="M392" s="295"/>
      <c r="S392" s="976"/>
      <c r="T392" s="1011"/>
      <c r="U392" s="290"/>
      <c r="V392" s="290"/>
      <c r="W392" s="290"/>
      <c r="X392" s="294"/>
      <c r="AB392" s="946"/>
      <c r="AE392" s="541"/>
      <c r="AF392" s="296"/>
      <c r="AG392" s="542"/>
      <c r="AH392" s="296"/>
      <c r="AI392" s="610"/>
      <c r="AJ392" s="543"/>
      <c r="AP392" s="981"/>
      <c r="AU392" s="293"/>
      <c r="AX392" s="295"/>
      <c r="BC392" s="295"/>
      <c r="BD392" s="525"/>
      <c r="BE392" s="976"/>
      <c r="BF392" s="293"/>
      <c r="BG392" s="293"/>
      <c r="BH392" s="293"/>
      <c r="BI392" s="293"/>
      <c r="BJ392" s="293"/>
      <c r="BK392" s="293"/>
      <c r="BL392" s="294"/>
      <c r="BM392" s="293"/>
      <c r="BS392" s="294"/>
      <c r="BT392" s="294"/>
      <c r="BU392" s="294"/>
      <c r="BV392" s="295"/>
      <c r="BW392" s="295"/>
      <c r="BX392" s="295"/>
      <c r="BY392" s="293"/>
      <c r="BZ392" s="294"/>
      <c r="CD392" s="295"/>
      <c r="CE392" s="295"/>
      <c r="CF392" s="293"/>
      <c r="CG392" s="293"/>
      <c r="CH392" s="293"/>
      <c r="CI392" s="293"/>
      <c r="CJ392" s="293"/>
      <c r="CL392" s="295"/>
      <c r="CM392" s="294"/>
      <c r="CN392" s="294"/>
      <c r="CO392" s="294"/>
      <c r="CP392" s="294"/>
      <c r="CZ392" s="295"/>
      <c r="DF392" s="293"/>
      <c r="DG392" s="293"/>
      <c r="DH392" s="293"/>
      <c r="DJ392" s="295"/>
      <c r="EC392" s="454"/>
      <c r="ED392" s="454"/>
      <c r="EH392" s="439"/>
      <c r="EI392" s="439"/>
      <c r="EJ392" s="439"/>
      <c r="EK392" s="962"/>
      <c r="EL392" s="987"/>
      <c r="EM392" s="987"/>
      <c r="EN392" s="991"/>
      <c r="EO392" s="297"/>
      <c r="EP392" s="296"/>
      <c r="ER392" s="297"/>
      <c r="ES392" s="522"/>
      <c r="ET392" s="527"/>
      <c r="EU392" s="527"/>
      <c r="EV392" s="527"/>
      <c r="EW392" s="967"/>
      <c r="EX392" s="949"/>
      <c r="EY392" s="522"/>
      <c r="EZ392" s="522"/>
      <c r="FA392" s="522"/>
      <c r="FB392" s="522"/>
      <c r="FC392" s="527"/>
      <c r="FD392" s="527"/>
      <c r="FE392" s="527"/>
      <c r="FF392" s="522"/>
      <c r="FG392" s="522"/>
      <c r="FH392" s="522"/>
      <c r="FI392" s="522"/>
      <c r="FJ392" s="296"/>
      <c r="FK392" s="522"/>
      <c r="FL392" s="993"/>
      <c r="FM392" s="994"/>
      <c r="FN392" s="993"/>
      <c r="FO392" s="993"/>
      <c r="FP392" s="1023"/>
      <c r="FQ392" s="572"/>
      <c r="FR392" s="572"/>
    </row>
    <row r="393" spans="9:174" s="292" customFormat="1" x14ac:dyDescent="0.3">
      <c r="I393" s="937"/>
      <c r="J393" s="295"/>
      <c r="K393" s="294"/>
      <c r="L393" s="294"/>
      <c r="M393" s="295"/>
      <c r="S393" s="976"/>
      <c r="T393" s="1011"/>
      <c r="U393" s="290"/>
      <c r="V393" s="290"/>
      <c r="W393" s="290"/>
      <c r="X393" s="294"/>
      <c r="AB393" s="946"/>
      <c r="AE393" s="541"/>
      <c r="AF393" s="296"/>
      <c r="AG393" s="542"/>
      <c r="AH393" s="296"/>
      <c r="AI393" s="610"/>
      <c r="AJ393" s="543"/>
      <c r="AP393" s="981"/>
      <c r="AU393" s="293"/>
      <c r="AX393" s="295"/>
      <c r="BC393" s="295"/>
      <c r="BD393" s="525"/>
      <c r="BE393" s="976"/>
      <c r="BF393" s="293"/>
      <c r="BG393" s="293"/>
      <c r="BH393" s="293"/>
      <c r="BI393" s="293"/>
      <c r="BJ393" s="293"/>
      <c r="BK393" s="293"/>
      <c r="BL393" s="294"/>
      <c r="BM393" s="293"/>
      <c r="BS393" s="294"/>
      <c r="BT393" s="294"/>
      <c r="BU393" s="294"/>
      <c r="BV393" s="295"/>
      <c r="BW393" s="295"/>
      <c r="BX393" s="295"/>
      <c r="BY393" s="293"/>
      <c r="BZ393" s="294"/>
      <c r="CD393" s="295"/>
      <c r="CE393" s="295"/>
      <c r="CF393" s="293"/>
      <c r="CG393" s="293"/>
      <c r="CH393" s="293"/>
      <c r="CI393" s="293"/>
      <c r="CJ393" s="293"/>
      <c r="CL393" s="295"/>
      <c r="CM393" s="294"/>
      <c r="CN393" s="294"/>
      <c r="CO393" s="294"/>
      <c r="CP393" s="294"/>
      <c r="CZ393" s="295"/>
      <c r="DF393" s="293"/>
      <c r="DG393" s="293"/>
      <c r="DH393" s="293"/>
      <c r="DJ393" s="295"/>
      <c r="EC393" s="454"/>
      <c r="ED393" s="454"/>
      <c r="EH393" s="439"/>
      <c r="EI393" s="439"/>
      <c r="EJ393" s="439"/>
      <c r="EK393" s="962"/>
      <c r="EL393" s="987"/>
      <c r="EM393" s="987"/>
      <c r="EN393" s="991"/>
      <c r="EO393" s="297"/>
      <c r="EP393" s="296"/>
      <c r="ER393" s="297"/>
      <c r="ES393" s="522"/>
      <c r="ET393" s="527"/>
      <c r="EU393" s="527"/>
      <c r="EV393" s="527"/>
      <c r="EW393" s="967"/>
      <c r="EX393" s="949"/>
      <c r="EY393" s="522"/>
      <c r="EZ393" s="522"/>
      <c r="FA393" s="522"/>
      <c r="FB393" s="522"/>
      <c r="FC393" s="527"/>
      <c r="FD393" s="527"/>
      <c r="FE393" s="527"/>
      <c r="FF393" s="522"/>
      <c r="FG393" s="522"/>
      <c r="FH393" s="522"/>
      <c r="FI393" s="522"/>
      <c r="FJ393" s="296"/>
      <c r="FK393" s="522"/>
      <c r="FL393" s="993"/>
      <c r="FM393" s="994"/>
      <c r="FN393" s="993"/>
      <c r="FO393" s="993"/>
      <c r="FP393" s="1023"/>
      <c r="FQ393" s="572"/>
      <c r="FR393" s="572"/>
    </row>
    <row r="394" spans="9:174" s="292" customFormat="1" x14ac:dyDescent="0.3">
      <c r="I394" s="937"/>
      <c r="J394" s="295"/>
      <c r="K394" s="294"/>
      <c r="L394" s="294"/>
      <c r="M394" s="295"/>
      <c r="S394" s="976"/>
      <c r="T394" s="1011"/>
      <c r="U394" s="290"/>
      <c r="V394" s="290"/>
      <c r="W394" s="290"/>
      <c r="X394" s="294"/>
      <c r="AB394" s="946"/>
      <c r="AE394" s="541"/>
      <c r="AF394" s="296"/>
      <c r="AG394" s="542"/>
      <c r="AH394" s="296"/>
      <c r="AI394" s="610"/>
      <c r="AJ394" s="543"/>
      <c r="AP394" s="981"/>
      <c r="AU394" s="293"/>
      <c r="AX394" s="295"/>
      <c r="BC394" s="295"/>
      <c r="BD394" s="525"/>
      <c r="BE394" s="976"/>
      <c r="BF394" s="293"/>
      <c r="BG394" s="293"/>
      <c r="BH394" s="293"/>
      <c r="BI394" s="293"/>
      <c r="BJ394" s="293"/>
      <c r="BK394" s="293"/>
      <c r="BL394" s="294"/>
      <c r="BM394" s="293"/>
      <c r="BS394" s="294"/>
      <c r="BT394" s="294"/>
      <c r="BU394" s="294"/>
      <c r="BV394" s="295"/>
      <c r="BW394" s="295"/>
      <c r="BX394" s="295"/>
      <c r="BY394" s="293"/>
      <c r="BZ394" s="294"/>
      <c r="CD394" s="295"/>
      <c r="CE394" s="295"/>
      <c r="CF394" s="293"/>
      <c r="CG394" s="293"/>
      <c r="CH394" s="293"/>
      <c r="CI394" s="293"/>
      <c r="CJ394" s="293"/>
      <c r="CL394" s="295"/>
      <c r="CM394" s="294"/>
      <c r="CN394" s="294"/>
      <c r="CO394" s="294"/>
      <c r="CP394" s="294"/>
      <c r="CZ394" s="295"/>
      <c r="DF394" s="293"/>
      <c r="DG394" s="293"/>
      <c r="DH394" s="293"/>
      <c r="DJ394" s="295"/>
      <c r="EC394" s="454"/>
      <c r="ED394" s="454"/>
      <c r="EH394" s="439"/>
      <c r="EI394" s="439"/>
      <c r="EJ394" s="439"/>
      <c r="EK394" s="962"/>
      <c r="EL394" s="987"/>
      <c r="EM394" s="987"/>
      <c r="EN394" s="991"/>
      <c r="EO394" s="297"/>
      <c r="EP394" s="296"/>
      <c r="ER394" s="297"/>
      <c r="ES394" s="522"/>
      <c r="ET394" s="527"/>
      <c r="EU394" s="527"/>
      <c r="EV394" s="527"/>
      <c r="EW394" s="967"/>
      <c r="EX394" s="949"/>
      <c r="EY394" s="522"/>
      <c r="EZ394" s="522"/>
      <c r="FA394" s="522"/>
      <c r="FB394" s="522"/>
      <c r="FC394" s="527"/>
      <c r="FD394" s="527"/>
      <c r="FE394" s="527"/>
      <c r="FF394" s="522"/>
      <c r="FG394" s="522"/>
      <c r="FH394" s="522"/>
      <c r="FI394" s="522"/>
      <c r="FJ394" s="296"/>
      <c r="FK394" s="522"/>
      <c r="FL394" s="993"/>
      <c r="FM394" s="994"/>
      <c r="FN394" s="993"/>
      <c r="FO394" s="993"/>
      <c r="FP394" s="1023"/>
      <c r="FQ394" s="572"/>
      <c r="FR394" s="572"/>
    </row>
    <row r="395" spans="9:174" s="292" customFormat="1" x14ac:dyDescent="0.3">
      <c r="I395" s="937"/>
      <c r="J395" s="295"/>
      <c r="K395" s="294"/>
      <c r="L395" s="294"/>
      <c r="M395" s="295"/>
      <c r="S395" s="976"/>
      <c r="T395" s="1011"/>
      <c r="U395" s="290"/>
      <c r="V395" s="290"/>
      <c r="W395" s="290"/>
      <c r="X395" s="294"/>
      <c r="AB395" s="946"/>
      <c r="AE395" s="541"/>
      <c r="AF395" s="296"/>
      <c r="AG395" s="542"/>
      <c r="AH395" s="296"/>
      <c r="AI395" s="610"/>
      <c r="AJ395" s="543"/>
      <c r="AP395" s="981"/>
      <c r="AU395" s="293"/>
      <c r="AX395" s="295"/>
      <c r="BC395" s="295"/>
      <c r="BD395" s="525"/>
      <c r="BE395" s="976"/>
      <c r="BF395" s="293"/>
      <c r="BG395" s="293"/>
      <c r="BH395" s="293"/>
      <c r="BI395" s="293"/>
      <c r="BJ395" s="293"/>
      <c r="BK395" s="293"/>
      <c r="BL395" s="294"/>
      <c r="BM395" s="293"/>
      <c r="BS395" s="294"/>
      <c r="BT395" s="294"/>
      <c r="BU395" s="294"/>
      <c r="BV395" s="295"/>
      <c r="BW395" s="295"/>
      <c r="BX395" s="295"/>
      <c r="BY395" s="293"/>
      <c r="BZ395" s="294"/>
      <c r="CD395" s="295"/>
      <c r="CE395" s="295"/>
      <c r="CF395" s="293"/>
      <c r="CG395" s="293"/>
      <c r="CH395" s="293"/>
      <c r="CI395" s="293"/>
      <c r="CJ395" s="293"/>
      <c r="CL395" s="295"/>
      <c r="CM395" s="294"/>
      <c r="CN395" s="294"/>
      <c r="CO395" s="294"/>
      <c r="CP395" s="294"/>
      <c r="CZ395" s="295"/>
      <c r="DF395" s="293"/>
      <c r="DG395" s="293"/>
      <c r="DH395" s="293"/>
      <c r="DJ395" s="295"/>
      <c r="EC395" s="454"/>
      <c r="ED395" s="454"/>
      <c r="EH395" s="439"/>
      <c r="EI395" s="439"/>
      <c r="EJ395" s="439"/>
      <c r="EK395" s="962"/>
      <c r="EL395" s="987"/>
      <c r="EM395" s="987"/>
      <c r="EN395" s="991"/>
      <c r="EO395" s="297"/>
      <c r="EP395" s="296"/>
      <c r="ER395" s="297"/>
      <c r="ES395" s="522"/>
      <c r="ET395" s="527"/>
      <c r="EU395" s="527"/>
      <c r="EV395" s="527"/>
      <c r="EW395" s="967"/>
      <c r="EX395" s="949"/>
      <c r="EY395" s="522"/>
      <c r="EZ395" s="522"/>
      <c r="FA395" s="522"/>
      <c r="FB395" s="522"/>
      <c r="FC395" s="527"/>
      <c r="FD395" s="527"/>
      <c r="FE395" s="527"/>
      <c r="FF395" s="522"/>
      <c r="FG395" s="522"/>
      <c r="FH395" s="522"/>
      <c r="FI395" s="522"/>
      <c r="FJ395" s="296"/>
      <c r="FK395" s="522"/>
      <c r="FL395" s="993"/>
      <c r="FM395" s="994"/>
      <c r="FN395" s="993"/>
      <c r="FO395" s="993"/>
      <c r="FP395" s="1023"/>
      <c r="FQ395" s="572"/>
      <c r="FR395" s="572"/>
    </row>
    <row r="396" spans="9:174" s="292" customFormat="1" x14ac:dyDescent="0.3">
      <c r="I396" s="937"/>
      <c r="J396" s="295"/>
      <c r="K396" s="294"/>
      <c r="L396" s="294"/>
      <c r="M396" s="295"/>
      <c r="S396" s="976"/>
      <c r="T396" s="1011"/>
      <c r="U396" s="290"/>
      <c r="V396" s="290"/>
      <c r="W396" s="290"/>
      <c r="X396" s="294"/>
      <c r="AB396" s="946"/>
      <c r="AE396" s="541"/>
      <c r="AF396" s="296"/>
      <c r="AG396" s="542"/>
      <c r="AH396" s="296"/>
      <c r="AI396" s="610"/>
      <c r="AJ396" s="543"/>
      <c r="AP396" s="981"/>
      <c r="AU396" s="293"/>
      <c r="AX396" s="295"/>
      <c r="BC396" s="295"/>
      <c r="BD396" s="525"/>
      <c r="BE396" s="976"/>
      <c r="BF396" s="293"/>
      <c r="BG396" s="293"/>
      <c r="BH396" s="293"/>
      <c r="BI396" s="293"/>
      <c r="BJ396" s="293"/>
      <c r="BK396" s="293"/>
      <c r="BL396" s="294"/>
      <c r="BM396" s="293"/>
      <c r="BS396" s="294"/>
      <c r="BT396" s="294"/>
      <c r="BU396" s="294"/>
      <c r="BV396" s="295"/>
      <c r="BW396" s="295"/>
      <c r="BX396" s="295"/>
      <c r="BY396" s="293"/>
      <c r="BZ396" s="294"/>
      <c r="CD396" s="295"/>
      <c r="CE396" s="295"/>
      <c r="CF396" s="293"/>
      <c r="CG396" s="293"/>
      <c r="CH396" s="293"/>
      <c r="CI396" s="293"/>
      <c r="CJ396" s="293"/>
      <c r="CL396" s="295"/>
      <c r="CM396" s="294"/>
      <c r="CN396" s="294"/>
      <c r="CO396" s="294"/>
      <c r="CP396" s="294"/>
      <c r="CZ396" s="295"/>
      <c r="DF396" s="293"/>
      <c r="DG396" s="293"/>
      <c r="DH396" s="293"/>
      <c r="DJ396" s="295"/>
      <c r="EC396" s="454"/>
      <c r="ED396" s="454"/>
      <c r="EH396" s="439"/>
      <c r="EI396" s="439"/>
      <c r="EJ396" s="439"/>
      <c r="EK396" s="962"/>
      <c r="EL396" s="987"/>
      <c r="EM396" s="987"/>
      <c r="EN396" s="991"/>
      <c r="EO396" s="297"/>
      <c r="EP396" s="296"/>
      <c r="ER396" s="297"/>
      <c r="ES396" s="522"/>
      <c r="ET396" s="527"/>
      <c r="EU396" s="527"/>
      <c r="EV396" s="527"/>
      <c r="EW396" s="967"/>
      <c r="EX396" s="949"/>
      <c r="EY396" s="522"/>
      <c r="EZ396" s="522"/>
      <c r="FA396" s="522"/>
      <c r="FB396" s="522"/>
      <c r="FC396" s="527"/>
      <c r="FD396" s="527"/>
      <c r="FE396" s="527"/>
      <c r="FF396" s="522"/>
      <c r="FG396" s="522"/>
      <c r="FH396" s="522"/>
      <c r="FI396" s="522"/>
      <c r="FJ396" s="296"/>
      <c r="FK396" s="522"/>
      <c r="FL396" s="993"/>
      <c r="FM396" s="994"/>
      <c r="FN396" s="993"/>
      <c r="FO396" s="993"/>
      <c r="FP396" s="1023"/>
      <c r="FQ396" s="572"/>
      <c r="FR396" s="572"/>
    </row>
    <row r="397" spans="9:174" s="292" customFormat="1" x14ac:dyDescent="0.3">
      <c r="I397" s="937"/>
      <c r="J397" s="295"/>
      <c r="K397" s="294"/>
      <c r="L397" s="294"/>
      <c r="M397" s="295"/>
      <c r="S397" s="976"/>
      <c r="T397" s="1011"/>
      <c r="U397" s="290"/>
      <c r="V397" s="290"/>
      <c r="W397" s="290"/>
      <c r="X397" s="294"/>
      <c r="AB397" s="946"/>
      <c r="AE397" s="541"/>
      <c r="AF397" s="296"/>
      <c r="AG397" s="542"/>
      <c r="AH397" s="296"/>
      <c r="AI397" s="610"/>
      <c r="AJ397" s="543"/>
      <c r="AP397" s="981"/>
      <c r="AU397" s="293"/>
      <c r="AX397" s="295"/>
      <c r="BC397" s="295"/>
      <c r="BD397" s="525"/>
      <c r="BE397" s="976"/>
      <c r="BF397" s="293"/>
      <c r="BG397" s="293"/>
      <c r="BH397" s="293"/>
      <c r="BI397" s="293"/>
      <c r="BJ397" s="293"/>
      <c r="BK397" s="293"/>
      <c r="BL397" s="294"/>
      <c r="BM397" s="293"/>
      <c r="BS397" s="294"/>
      <c r="BT397" s="294"/>
      <c r="BU397" s="294"/>
      <c r="BV397" s="295"/>
      <c r="BW397" s="295"/>
      <c r="BX397" s="295"/>
      <c r="BY397" s="293"/>
      <c r="BZ397" s="294"/>
      <c r="CD397" s="295"/>
      <c r="CE397" s="295"/>
      <c r="CF397" s="293"/>
      <c r="CG397" s="293"/>
      <c r="CH397" s="293"/>
      <c r="CI397" s="293"/>
      <c r="CJ397" s="293"/>
      <c r="CL397" s="295"/>
      <c r="CM397" s="294"/>
      <c r="CN397" s="294"/>
      <c r="CO397" s="294"/>
      <c r="CP397" s="294"/>
      <c r="CZ397" s="295"/>
      <c r="DF397" s="293"/>
      <c r="DG397" s="293"/>
      <c r="DH397" s="293"/>
      <c r="DJ397" s="295"/>
      <c r="EC397" s="454"/>
      <c r="ED397" s="454"/>
      <c r="EH397" s="439"/>
      <c r="EI397" s="439"/>
      <c r="EJ397" s="439"/>
      <c r="EK397" s="962"/>
      <c r="EL397" s="987"/>
      <c r="EM397" s="987"/>
      <c r="EN397" s="991"/>
      <c r="EO397" s="297"/>
      <c r="EP397" s="296"/>
      <c r="ER397" s="297"/>
      <c r="ES397" s="522"/>
      <c r="ET397" s="527"/>
      <c r="EU397" s="527"/>
      <c r="EV397" s="527"/>
      <c r="EW397" s="967"/>
      <c r="EX397" s="949"/>
      <c r="EY397" s="522"/>
      <c r="EZ397" s="522"/>
      <c r="FA397" s="522"/>
      <c r="FB397" s="522"/>
      <c r="FC397" s="527"/>
      <c r="FD397" s="527"/>
      <c r="FE397" s="527"/>
      <c r="FF397" s="522"/>
      <c r="FG397" s="522"/>
      <c r="FH397" s="522"/>
      <c r="FI397" s="522"/>
      <c r="FJ397" s="296"/>
      <c r="FK397" s="522"/>
      <c r="FL397" s="993"/>
      <c r="FM397" s="994"/>
      <c r="FN397" s="993"/>
      <c r="FO397" s="993"/>
      <c r="FP397" s="1023"/>
      <c r="FQ397" s="572"/>
      <c r="FR397" s="572"/>
    </row>
    <row r="398" spans="9:174" s="292" customFormat="1" x14ac:dyDescent="0.3">
      <c r="I398" s="937"/>
      <c r="J398" s="295"/>
      <c r="K398" s="294"/>
      <c r="L398" s="294"/>
      <c r="M398" s="295"/>
      <c r="S398" s="976"/>
      <c r="T398" s="1011"/>
      <c r="U398" s="290"/>
      <c r="V398" s="290"/>
      <c r="W398" s="290"/>
      <c r="X398" s="294"/>
      <c r="AB398" s="946"/>
      <c r="AE398" s="541"/>
      <c r="AF398" s="296"/>
      <c r="AG398" s="542"/>
      <c r="AH398" s="296"/>
      <c r="AI398" s="610"/>
      <c r="AJ398" s="543"/>
      <c r="AP398" s="981"/>
      <c r="AU398" s="293"/>
      <c r="AX398" s="295"/>
      <c r="BC398" s="295"/>
      <c r="BD398" s="525"/>
      <c r="BE398" s="976"/>
      <c r="BF398" s="293"/>
      <c r="BG398" s="293"/>
      <c r="BH398" s="293"/>
      <c r="BI398" s="293"/>
      <c r="BJ398" s="293"/>
      <c r="BK398" s="293"/>
      <c r="BL398" s="294"/>
      <c r="BM398" s="293"/>
      <c r="BS398" s="294"/>
      <c r="BT398" s="294"/>
      <c r="BU398" s="294"/>
      <c r="BV398" s="295"/>
      <c r="BW398" s="295"/>
      <c r="BX398" s="295"/>
      <c r="BY398" s="293"/>
      <c r="BZ398" s="294"/>
      <c r="CD398" s="295"/>
      <c r="CE398" s="295"/>
      <c r="CF398" s="293"/>
      <c r="CG398" s="293"/>
      <c r="CH398" s="293"/>
      <c r="CI398" s="293"/>
      <c r="CJ398" s="293"/>
      <c r="CL398" s="295"/>
      <c r="CM398" s="294"/>
      <c r="CN398" s="294"/>
      <c r="CO398" s="294"/>
      <c r="CP398" s="294"/>
      <c r="CZ398" s="295"/>
      <c r="DF398" s="293"/>
      <c r="DG398" s="293"/>
      <c r="DH398" s="293"/>
      <c r="DJ398" s="295"/>
      <c r="EC398" s="454"/>
      <c r="ED398" s="454"/>
      <c r="EH398" s="439"/>
      <c r="EI398" s="439"/>
      <c r="EJ398" s="439"/>
      <c r="EK398" s="962"/>
      <c r="EL398" s="987"/>
      <c r="EM398" s="987"/>
      <c r="EN398" s="991"/>
      <c r="EO398" s="297"/>
      <c r="EP398" s="296"/>
      <c r="ER398" s="297"/>
      <c r="ES398" s="522"/>
      <c r="ET398" s="527"/>
      <c r="EU398" s="527"/>
      <c r="EV398" s="527"/>
      <c r="EW398" s="967"/>
      <c r="EX398" s="949"/>
      <c r="EY398" s="522"/>
      <c r="EZ398" s="522"/>
      <c r="FA398" s="522"/>
      <c r="FB398" s="522"/>
      <c r="FC398" s="527"/>
      <c r="FD398" s="527"/>
      <c r="FE398" s="527"/>
      <c r="FF398" s="522"/>
      <c r="FG398" s="522"/>
      <c r="FH398" s="522"/>
      <c r="FI398" s="522"/>
      <c r="FJ398" s="296"/>
      <c r="FK398" s="522"/>
      <c r="FL398" s="993"/>
      <c r="FM398" s="994"/>
      <c r="FN398" s="993"/>
      <c r="FO398" s="993"/>
      <c r="FP398" s="1023"/>
      <c r="FQ398" s="572"/>
      <c r="FR398" s="572"/>
    </row>
    <row r="399" spans="9:174" s="292" customFormat="1" x14ac:dyDescent="0.3">
      <c r="I399" s="937"/>
      <c r="J399" s="295"/>
      <c r="K399" s="294"/>
      <c r="L399" s="294"/>
      <c r="M399" s="295"/>
      <c r="S399" s="976"/>
      <c r="T399" s="1011"/>
      <c r="U399" s="290"/>
      <c r="V399" s="290"/>
      <c r="W399" s="290"/>
      <c r="X399" s="294"/>
      <c r="AB399" s="946"/>
      <c r="AE399" s="541"/>
      <c r="AF399" s="296"/>
      <c r="AG399" s="542"/>
      <c r="AH399" s="296"/>
      <c r="AI399" s="610"/>
      <c r="AJ399" s="543"/>
      <c r="AP399" s="981"/>
      <c r="AU399" s="293"/>
      <c r="AX399" s="295"/>
      <c r="BC399" s="295"/>
      <c r="BD399" s="525"/>
      <c r="BE399" s="976"/>
      <c r="BF399" s="293"/>
      <c r="BG399" s="293"/>
      <c r="BH399" s="293"/>
      <c r="BI399" s="293"/>
      <c r="BJ399" s="293"/>
      <c r="BK399" s="293"/>
      <c r="BL399" s="294"/>
      <c r="BM399" s="293"/>
      <c r="BS399" s="294"/>
      <c r="BT399" s="294"/>
      <c r="BU399" s="294"/>
      <c r="BV399" s="295"/>
      <c r="BW399" s="295"/>
      <c r="BX399" s="295"/>
      <c r="BY399" s="293"/>
      <c r="BZ399" s="294"/>
      <c r="CD399" s="295"/>
      <c r="CE399" s="295"/>
      <c r="CF399" s="293"/>
      <c r="CG399" s="293"/>
      <c r="CH399" s="293"/>
      <c r="CI399" s="293"/>
      <c r="CJ399" s="293"/>
      <c r="CL399" s="295"/>
      <c r="CM399" s="294"/>
      <c r="CN399" s="294"/>
      <c r="CO399" s="294"/>
      <c r="CP399" s="294"/>
      <c r="CZ399" s="295"/>
      <c r="DF399" s="293"/>
      <c r="DG399" s="293"/>
      <c r="DH399" s="293"/>
      <c r="DJ399" s="295"/>
      <c r="EC399" s="454"/>
      <c r="ED399" s="454"/>
      <c r="EH399" s="439"/>
      <c r="EI399" s="439"/>
      <c r="EJ399" s="439"/>
      <c r="EK399" s="962"/>
      <c r="EL399" s="987"/>
      <c r="EM399" s="987"/>
      <c r="EN399" s="991"/>
      <c r="EO399" s="297"/>
      <c r="EP399" s="296"/>
      <c r="ER399" s="297"/>
      <c r="ES399" s="522"/>
      <c r="ET399" s="527"/>
      <c r="EU399" s="527"/>
      <c r="EV399" s="527"/>
      <c r="EW399" s="967"/>
      <c r="EX399" s="949"/>
      <c r="EY399" s="522"/>
      <c r="EZ399" s="522"/>
      <c r="FA399" s="522"/>
      <c r="FB399" s="522"/>
      <c r="FC399" s="527"/>
      <c r="FD399" s="527"/>
      <c r="FE399" s="527"/>
      <c r="FF399" s="522"/>
      <c r="FG399" s="522"/>
      <c r="FH399" s="522"/>
      <c r="FI399" s="522"/>
      <c r="FJ399" s="296"/>
      <c r="FK399" s="522"/>
      <c r="FL399" s="993"/>
      <c r="FM399" s="994"/>
      <c r="FN399" s="993"/>
      <c r="FO399" s="993"/>
      <c r="FP399" s="1023"/>
      <c r="FQ399" s="572"/>
      <c r="FR399" s="572"/>
    </row>
    <row r="400" spans="9:174" s="292" customFormat="1" x14ac:dyDescent="0.3">
      <c r="I400" s="937"/>
      <c r="J400" s="295"/>
      <c r="K400" s="294"/>
      <c r="L400" s="294"/>
      <c r="M400" s="295"/>
      <c r="S400" s="976"/>
      <c r="T400" s="1011"/>
      <c r="U400" s="290"/>
      <c r="V400" s="290"/>
      <c r="W400" s="290"/>
      <c r="X400" s="294"/>
      <c r="AB400" s="946"/>
      <c r="AE400" s="541"/>
      <c r="AF400" s="296"/>
      <c r="AG400" s="542"/>
      <c r="AH400" s="296"/>
      <c r="AI400" s="610"/>
      <c r="AJ400" s="543"/>
      <c r="AP400" s="981"/>
      <c r="AU400" s="293"/>
      <c r="AX400" s="295"/>
      <c r="BC400" s="295"/>
      <c r="BD400" s="525"/>
      <c r="BE400" s="976"/>
      <c r="BF400" s="293"/>
      <c r="BG400" s="293"/>
      <c r="BH400" s="293"/>
      <c r="BI400" s="293"/>
      <c r="BJ400" s="293"/>
      <c r="BK400" s="293"/>
      <c r="BL400" s="294"/>
      <c r="BM400" s="293"/>
      <c r="BS400" s="294"/>
      <c r="BT400" s="294"/>
      <c r="BU400" s="294"/>
      <c r="BV400" s="295"/>
      <c r="BW400" s="295"/>
      <c r="BX400" s="295"/>
      <c r="BY400" s="293"/>
      <c r="BZ400" s="294"/>
      <c r="CD400" s="295"/>
      <c r="CE400" s="295"/>
      <c r="CF400" s="293"/>
      <c r="CG400" s="293"/>
      <c r="CH400" s="293"/>
      <c r="CI400" s="293"/>
      <c r="CJ400" s="293"/>
      <c r="CL400" s="295"/>
      <c r="CM400" s="294"/>
      <c r="CN400" s="294"/>
      <c r="CO400" s="294"/>
      <c r="CP400" s="294"/>
      <c r="CZ400" s="295"/>
      <c r="DF400" s="293"/>
      <c r="DG400" s="293"/>
      <c r="DH400" s="293"/>
      <c r="DJ400" s="295"/>
      <c r="EC400" s="454"/>
      <c r="ED400" s="454"/>
      <c r="EH400" s="439"/>
      <c r="EI400" s="439"/>
      <c r="EJ400" s="439"/>
      <c r="EK400" s="962"/>
      <c r="EL400" s="987"/>
      <c r="EM400" s="987"/>
      <c r="EN400" s="991"/>
      <c r="EO400" s="297"/>
      <c r="EP400" s="296"/>
      <c r="ER400" s="297"/>
      <c r="ES400" s="522"/>
      <c r="ET400" s="527"/>
      <c r="EU400" s="527"/>
      <c r="EV400" s="527"/>
      <c r="EW400" s="967"/>
      <c r="EX400" s="949"/>
      <c r="EY400" s="522"/>
      <c r="EZ400" s="522"/>
      <c r="FA400" s="522"/>
      <c r="FB400" s="522"/>
      <c r="FC400" s="527"/>
      <c r="FD400" s="527"/>
      <c r="FE400" s="527"/>
      <c r="FF400" s="522"/>
      <c r="FG400" s="522"/>
      <c r="FH400" s="522"/>
      <c r="FI400" s="522"/>
      <c r="FJ400" s="296"/>
      <c r="FK400" s="522"/>
      <c r="FL400" s="993"/>
      <c r="FM400" s="994"/>
      <c r="FN400" s="993"/>
      <c r="FO400" s="993"/>
      <c r="FP400" s="1023"/>
      <c r="FQ400" s="572"/>
      <c r="FR400" s="572"/>
    </row>
    <row r="401" spans="9:174" s="292" customFormat="1" x14ac:dyDescent="0.3">
      <c r="I401" s="937"/>
      <c r="J401" s="295"/>
      <c r="K401" s="294"/>
      <c r="L401" s="294"/>
      <c r="M401" s="295"/>
      <c r="S401" s="976"/>
      <c r="T401" s="1011"/>
      <c r="U401" s="290"/>
      <c r="V401" s="290"/>
      <c r="W401" s="290"/>
      <c r="X401" s="294"/>
      <c r="AB401" s="946"/>
      <c r="AE401" s="541"/>
      <c r="AF401" s="296"/>
      <c r="AG401" s="542"/>
      <c r="AH401" s="296"/>
      <c r="AI401" s="610"/>
      <c r="AJ401" s="543"/>
      <c r="AP401" s="981"/>
      <c r="AU401" s="293"/>
      <c r="AX401" s="295"/>
      <c r="BC401" s="295"/>
      <c r="BD401" s="525"/>
      <c r="BE401" s="976"/>
      <c r="BF401" s="293"/>
      <c r="BG401" s="293"/>
      <c r="BH401" s="293"/>
      <c r="BI401" s="293"/>
      <c r="BJ401" s="293"/>
      <c r="BK401" s="293"/>
      <c r="BL401" s="294"/>
      <c r="BM401" s="293"/>
      <c r="BS401" s="294"/>
      <c r="BT401" s="294"/>
      <c r="BU401" s="294"/>
      <c r="BV401" s="295"/>
      <c r="BW401" s="295"/>
      <c r="BX401" s="295"/>
      <c r="BY401" s="293"/>
      <c r="BZ401" s="294"/>
      <c r="CD401" s="295"/>
      <c r="CE401" s="295"/>
      <c r="CF401" s="293"/>
      <c r="CG401" s="293"/>
      <c r="CH401" s="293"/>
      <c r="CI401" s="293"/>
      <c r="CJ401" s="293"/>
      <c r="CL401" s="295"/>
      <c r="CM401" s="294"/>
      <c r="CN401" s="294"/>
      <c r="CO401" s="294"/>
      <c r="CP401" s="294"/>
      <c r="CZ401" s="295"/>
      <c r="DF401" s="293"/>
      <c r="DG401" s="293"/>
      <c r="DH401" s="293"/>
      <c r="DJ401" s="295"/>
      <c r="EC401" s="454"/>
      <c r="ED401" s="454"/>
      <c r="EH401" s="439"/>
      <c r="EI401" s="439"/>
      <c r="EJ401" s="439"/>
      <c r="EK401" s="962"/>
      <c r="EL401" s="987"/>
      <c r="EM401" s="987"/>
      <c r="EN401" s="991"/>
      <c r="EO401" s="297"/>
      <c r="EP401" s="296"/>
      <c r="ER401" s="297"/>
      <c r="ES401" s="522"/>
      <c r="ET401" s="527"/>
      <c r="EU401" s="527"/>
      <c r="EV401" s="527"/>
      <c r="EW401" s="967"/>
      <c r="EX401" s="949"/>
      <c r="EY401" s="522"/>
      <c r="EZ401" s="522"/>
      <c r="FA401" s="522"/>
      <c r="FB401" s="522"/>
      <c r="FC401" s="527"/>
      <c r="FD401" s="527"/>
      <c r="FE401" s="527"/>
      <c r="FF401" s="522"/>
      <c r="FG401" s="522"/>
      <c r="FH401" s="522"/>
      <c r="FI401" s="522"/>
      <c r="FJ401" s="296"/>
      <c r="FK401" s="522"/>
      <c r="FL401" s="993"/>
      <c r="FM401" s="994"/>
      <c r="FN401" s="993"/>
      <c r="FO401" s="993"/>
      <c r="FP401" s="1023"/>
      <c r="FQ401" s="572"/>
      <c r="FR401" s="572"/>
    </row>
    <row r="402" spans="9:174" s="292" customFormat="1" x14ac:dyDescent="0.3">
      <c r="I402" s="937"/>
      <c r="J402" s="295"/>
      <c r="K402" s="294"/>
      <c r="L402" s="294"/>
      <c r="M402" s="295"/>
      <c r="S402" s="976"/>
      <c r="T402" s="1011"/>
      <c r="U402" s="290"/>
      <c r="V402" s="290"/>
      <c r="W402" s="290"/>
      <c r="X402" s="294"/>
      <c r="AB402" s="946"/>
      <c r="AE402" s="541"/>
      <c r="AF402" s="296"/>
      <c r="AG402" s="542"/>
      <c r="AH402" s="296"/>
      <c r="AI402" s="610"/>
      <c r="AJ402" s="543"/>
      <c r="AP402" s="981"/>
      <c r="AU402" s="293"/>
      <c r="AX402" s="295"/>
      <c r="BC402" s="295"/>
      <c r="BD402" s="525"/>
      <c r="BE402" s="976"/>
      <c r="BF402" s="293"/>
      <c r="BG402" s="293"/>
      <c r="BH402" s="293"/>
      <c r="BI402" s="293"/>
      <c r="BJ402" s="293"/>
      <c r="BK402" s="293"/>
      <c r="BL402" s="294"/>
      <c r="BM402" s="293"/>
      <c r="BS402" s="294"/>
      <c r="BT402" s="294"/>
      <c r="BU402" s="294"/>
      <c r="BV402" s="295"/>
      <c r="BW402" s="295"/>
      <c r="BX402" s="295"/>
      <c r="BY402" s="293"/>
      <c r="BZ402" s="294"/>
      <c r="CD402" s="295"/>
      <c r="CE402" s="295"/>
      <c r="CF402" s="293"/>
      <c r="CG402" s="293"/>
      <c r="CH402" s="293"/>
      <c r="CI402" s="293"/>
      <c r="CJ402" s="293"/>
      <c r="CL402" s="295"/>
      <c r="CM402" s="294"/>
      <c r="CN402" s="294"/>
      <c r="CO402" s="294"/>
      <c r="CP402" s="294"/>
      <c r="CZ402" s="295"/>
      <c r="DF402" s="293"/>
      <c r="DG402" s="293"/>
      <c r="DH402" s="293"/>
      <c r="DJ402" s="295"/>
      <c r="EC402" s="454"/>
      <c r="ED402" s="454"/>
      <c r="EH402" s="439"/>
      <c r="EI402" s="439"/>
      <c r="EJ402" s="439"/>
      <c r="EK402" s="962"/>
      <c r="EL402" s="987"/>
      <c r="EM402" s="987"/>
      <c r="EN402" s="991"/>
      <c r="EO402" s="297"/>
      <c r="EP402" s="296"/>
      <c r="ER402" s="297"/>
      <c r="ES402" s="522"/>
      <c r="ET402" s="527"/>
      <c r="EU402" s="527"/>
      <c r="EV402" s="527"/>
      <c r="EW402" s="967"/>
      <c r="EX402" s="949"/>
      <c r="EY402" s="522"/>
      <c r="EZ402" s="522"/>
      <c r="FA402" s="522"/>
      <c r="FB402" s="522"/>
      <c r="FC402" s="527"/>
      <c r="FD402" s="527"/>
      <c r="FE402" s="527"/>
      <c r="FF402" s="522"/>
      <c r="FG402" s="522"/>
      <c r="FH402" s="522"/>
      <c r="FI402" s="522"/>
      <c r="FJ402" s="296"/>
      <c r="FK402" s="522"/>
      <c r="FL402" s="993"/>
      <c r="FM402" s="994"/>
      <c r="FN402" s="993"/>
      <c r="FO402" s="993"/>
      <c r="FP402" s="1023"/>
      <c r="FQ402" s="572"/>
      <c r="FR402" s="572"/>
    </row>
    <row r="403" spans="9:174" s="292" customFormat="1" x14ac:dyDescent="0.3">
      <c r="I403" s="937"/>
      <c r="J403" s="295"/>
      <c r="K403" s="294"/>
      <c r="L403" s="294"/>
      <c r="M403" s="295"/>
      <c r="S403" s="976"/>
      <c r="T403" s="1011"/>
      <c r="U403" s="290"/>
      <c r="V403" s="290"/>
      <c r="W403" s="290"/>
      <c r="X403" s="294"/>
      <c r="AB403" s="946"/>
      <c r="AE403" s="541"/>
      <c r="AF403" s="296"/>
      <c r="AG403" s="542"/>
      <c r="AH403" s="296"/>
      <c r="AI403" s="610"/>
      <c r="AJ403" s="543"/>
      <c r="AP403" s="981"/>
      <c r="AU403" s="293"/>
      <c r="AX403" s="295"/>
      <c r="BC403" s="295"/>
      <c r="BD403" s="525"/>
      <c r="BE403" s="976"/>
      <c r="BF403" s="293"/>
      <c r="BG403" s="293"/>
      <c r="BH403" s="293"/>
      <c r="BI403" s="293"/>
      <c r="BJ403" s="293"/>
      <c r="BK403" s="293"/>
      <c r="BL403" s="294"/>
      <c r="BM403" s="293"/>
      <c r="BS403" s="294"/>
      <c r="BT403" s="294"/>
      <c r="BU403" s="294"/>
      <c r="BV403" s="295"/>
      <c r="BW403" s="295"/>
      <c r="BX403" s="295"/>
      <c r="BY403" s="293"/>
      <c r="BZ403" s="294"/>
      <c r="CD403" s="295"/>
      <c r="CE403" s="295"/>
      <c r="CF403" s="293"/>
      <c r="CG403" s="293"/>
      <c r="CH403" s="293"/>
      <c r="CI403" s="293"/>
      <c r="CJ403" s="293"/>
      <c r="CL403" s="295"/>
      <c r="CM403" s="294"/>
      <c r="CN403" s="294"/>
      <c r="CO403" s="294"/>
      <c r="CP403" s="294"/>
      <c r="CZ403" s="295"/>
      <c r="DF403" s="293"/>
      <c r="DG403" s="293"/>
      <c r="DH403" s="293"/>
      <c r="DJ403" s="295"/>
      <c r="EC403" s="454"/>
      <c r="ED403" s="454"/>
      <c r="EH403" s="439"/>
      <c r="EI403" s="439"/>
      <c r="EJ403" s="439"/>
      <c r="EK403" s="962"/>
      <c r="EL403" s="987"/>
      <c r="EM403" s="987"/>
      <c r="EN403" s="991"/>
      <c r="EO403" s="297"/>
      <c r="EP403" s="296"/>
      <c r="ER403" s="297"/>
      <c r="ES403" s="522"/>
      <c r="ET403" s="527"/>
      <c r="EU403" s="527"/>
      <c r="EV403" s="527"/>
      <c r="EW403" s="967"/>
      <c r="EX403" s="949"/>
      <c r="EY403" s="522"/>
      <c r="EZ403" s="522"/>
      <c r="FA403" s="522"/>
      <c r="FB403" s="522"/>
      <c r="FC403" s="527"/>
      <c r="FD403" s="527"/>
      <c r="FE403" s="527"/>
      <c r="FF403" s="522"/>
      <c r="FG403" s="522"/>
      <c r="FH403" s="522"/>
      <c r="FI403" s="522"/>
      <c r="FJ403" s="296"/>
      <c r="FK403" s="522"/>
      <c r="FL403" s="993"/>
      <c r="FM403" s="994"/>
      <c r="FN403" s="993"/>
      <c r="FO403" s="993"/>
      <c r="FP403" s="1023"/>
      <c r="FQ403" s="572"/>
      <c r="FR403" s="572"/>
    </row>
    <row r="404" spans="9:174" s="292" customFormat="1" x14ac:dyDescent="0.3">
      <c r="I404" s="937"/>
      <c r="J404" s="295"/>
      <c r="K404" s="294"/>
      <c r="L404" s="294"/>
      <c r="M404" s="295"/>
      <c r="S404" s="976"/>
      <c r="T404" s="1011"/>
      <c r="U404" s="290"/>
      <c r="V404" s="290"/>
      <c r="W404" s="290"/>
      <c r="X404" s="294"/>
      <c r="AB404" s="946"/>
      <c r="AE404" s="541"/>
      <c r="AF404" s="296"/>
      <c r="AG404" s="542"/>
      <c r="AH404" s="296"/>
      <c r="AI404" s="610"/>
      <c r="AJ404" s="543"/>
      <c r="AP404" s="981"/>
      <c r="AU404" s="293"/>
      <c r="AX404" s="295"/>
      <c r="BC404" s="295"/>
      <c r="BD404" s="525"/>
      <c r="BE404" s="976"/>
      <c r="BF404" s="293"/>
      <c r="BG404" s="293"/>
      <c r="BH404" s="293"/>
      <c r="BI404" s="293"/>
      <c r="BJ404" s="293"/>
      <c r="BK404" s="293"/>
      <c r="BL404" s="294"/>
      <c r="BM404" s="293"/>
      <c r="BS404" s="294"/>
      <c r="BT404" s="294"/>
      <c r="BU404" s="294"/>
      <c r="BV404" s="295"/>
      <c r="BW404" s="295"/>
      <c r="BX404" s="295"/>
      <c r="BY404" s="293"/>
      <c r="BZ404" s="294"/>
      <c r="CD404" s="295"/>
      <c r="CE404" s="295"/>
      <c r="CF404" s="293"/>
      <c r="CG404" s="293"/>
      <c r="CH404" s="293"/>
      <c r="CI404" s="293"/>
      <c r="CJ404" s="293"/>
      <c r="CL404" s="295"/>
      <c r="CM404" s="294"/>
      <c r="CN404" s="294"/>
      <c r="CO404" s="294"/>
      <c r="CP404" s="294"/>
      <c r="CZ404" s="295"/>
      <c r="DF404" s="293"/>
      <c r="DG404" s="293"/>
      <c r="DH404" s="293"/>
      <c r="DJ404" s="295"/>
      <c r="EC404" s="454"/>
      <c r="ED404" s="454"/>
      <c r="EH404" s="439"/>
      <c r="EI404" s="439"/>
      <c r="EJ404" s="439"/>
      <c r="EK404" s="962"/>
      <c r="EL404" s="987"/>
      <c r="EM404" s="987"/>
      <c r="EN404" s="991"/>
      <c r="EO404" s="297"/>
      <c r="EP404" s="296"/>
      <c r="ER404" s="297"/>
      <c r="ES404" s="522"/>
      <c r="ET404" s="527"/>
      <c r="EU404" s="527"/>
      <c r="EV404" s="527"/>
      <c r="EW404" s="967"/>
      <c r="EX404" s="949"/>
      <c r="EY404" s="522"/>
      <c r="EZ404" s="522"/>
      <c r="FA404" s="522"/>
      <c r="FB404" s="522"/>
      <c r="FC404" s="527"/>
      <c r="FD404" s="527"/>
      <c r="FE404" s="527"/>
      <c r="FF404" s="522"/>
      <c r="FG404" s="522"/>
      <c r="FH404" s="522"/>
      <c r="FI404" s="522"/>
      <c r="FJ404" s="296"/>
      <c r="FK404" s="522"/>
      <c r="FL404" s="993"/>
      <c r="FM404" s="994"/>
      <c r="FN404" s="993"/>
      <c r="FO404" s="993"/>
      <c r="FP404" s="1023"/>
      <c r="FQ404" s="572"/>
      <c r="FR404" s="572"/>
    </row>
    <row r="405" spans="9:174" s="292" customFormat="1" x14ac:dyDescent="0.3">
      <c r="I405" s="937"/>
      <c r="J405" s="295"/>
      <c r="K405" s="294"/>
      <c r="L405" s="294"/>
      <c r="M405" s="295"/>
      <c r="S405" s="976"/>
      <c r="T405" s="1011"/>
      <c r="U405" s="290"/>
      <c r="V405" s="290"/>
      <c r="W405" s="290"/>
      <c r="X405" s="294"/>
      <c r="AB405" s="946"/>
      <c r="AE405" s="541"/>
      <c r="AF405" s="296"/>
      <c r="AG405" s="542"/>
      <c r="AH405" s="296"/>
      <c r="AI405" s="610"/>
      <c r="AJ405" s="543"/>
      <c r="AP405" s="981"/>
      <c r="AU405" s="293"/>
      <c r="AX405" s="295"/>
      <c r="BC405" s="295"/>
      <c r="BD405" s="525"/>
      <c r="BE405" s="976"/>
      <c r="BF405" s="293"/>
      <c r="BG405" s="293"/>
      <c r="BH405" s="293"/>
      <c r="BI405" s="293"/>
      <c r="BJ405" s="293"/>
      <c r="BK405" s="293"/>
      <c r="BL405" s="294"/>
      <c r="BM405" s="293"/>
      <c r="BS405" s="294"/>
      <c r="BT405" s="294"/>
      <c r="BU405" s="294"/>
      <c r="BV405" s="295"/>
      <c r="BW405" s="295"/>
      <c r="BX405" s="295"/>
      <c r="BY405" s="293"/>
      <c r="BZ405" s="294"/>
      <c r="CD405" s="295"/>
      <c r="CE405" s="295"/>
      <c r="CF405" s="293"/>
      <c r="CG405" s="293"/>
      <c r="CH405" s="293"/>
      <c r="CI405" s="293"/>
      <c r="CJ405" s="293"/>
      <c r="CL405" s="295"/>
      <c r="CM405" s="294"/>
      <c r="CN405" s="294"/>
      <c r="CO405" s="294"/>
      <c r="CP405" s="294"/>
      <c r="CZ405" s="295"/>
      <c r="DF405" s="293"/>
      <c r="DG405" s="293"/>
      <c r="DH405" s="293"/>
      <c r="DJ405" s="295"/>
      <c r="EC405" s="454"/>
      <c r="ED405" s="454"/>
      <c r="EH405" s="439"/>
      <c r="EI405" s="439"/>
      <c r="EJ405" s="439"/>
      <c r="EK405" s="962"/>
      <c r="EL405" s="987"/>
      <c r="EM405" s="987"/>
      <c r="EN405" s="991"/>
      <c r="EO405" s="297"/>
      <c r="EP405" s="296"/>
      <c r="ER405" s="297"/>
      <c r="ES405" s="522"/>
      <c r="ET405" s="527"/>
      <c r="EU405" s="527"/>
      <c r="EV405" s="527"/>
      <c r="EW405" s="967"/>
      <c r="EX405" s="949"/>
      <c r="EY405" s="522"/>
      <c r="EZ405" s="522"/>
      <c r="FA405" s="522"/>
      <c r="FB405" s="522"/>
      <c r="FC405" s="527"/>
      <c r="FD405" s="527"/>
      <c r="FE405" s="527"/>
      <c r="FF405" s="522"/>
      <c r="FG405" s="522"/>
      <c r="FH405" s="522"/>
      <c r="FI405" s="522"/>
      <c r="FJ405" s="296"/>
      <c r="FK405" s="522"/>
      <c r="FL405" s="993"/>
      <c r="FM405" s="994"/>
      <c r="FN405" s="993"/>
      <c r="FO405" s="993"/>
      <c r="FP405" s="1023"/>
      <c r="FQ405" s="572"/>
      <c r="FR405" s="572"/>
    </row>
    <row r="406" spans="9:174" s="292" customFormat="1" x14ac:dyDescent="0.3">
      <c r="I406" s="937"/>
      <c r="J406" s="295"/>
      <c r="K406" s="294"/>
      <c r="L406" s="294"/>
      <c r="M406" s="295"/>
      <c r="S406" s="976"/>
      <c r="T406" s="1011"/>
      <c r="U406" s="290"/>
      <c r="V406" s="290"/>
      <c r="W406" s="290"/>
      <c r="X406" s="294"/>
      <c r="AB406" s="946"/>
      <c r="AE406" s="541"/>
      <c r="AF406" s="296"/>
      <c r="AG406" s="542"/>
      <c r="AH406" s="296"/>
      <c r="AI406" s="610"/>
      <c r="AJ406" s="543"/>
      <c r="AP406" s="981"/>
      <c r="AU406" s="293"/>
      <c r="AX406" s="295"/>
      <c r="BC406" s="295"/>
      <c r="BD406" s="525"/>
      <c r="BE406" s="976"/>
      <c r="BF406" s="293"/>
      <c r="BG406" s="293"/>
      <c r="BH406" s="293"/>
      <c r="BI406" s="293"/>
      <c r="BJ406" s="293"/>
      <c r="BK406" s="293"/>
      <c r="BL406" s="294"/>
      <c r="BM406" s="293"/>
      <c r="BS406" s="294"/>
      <c r="BT406" s="294"/>
      <c r="BU406" s="294"/>
      <c r="BV406" s="295"/>
      <c r="BW406" s="295"/>
      <c r="BX406" s="295"/>
      <c r="BY406" s="293"/>
      <c r="BZ406" s="294"/>
      <c r="CD406" s="295"/>
      <c r="CE406" s="295"/>
      <c r="CF406" s="293"/>
      <c r="CG406" s="293"/>
      <c r="CH406" s="293"/>
      <c r="CI406" s="293"/>
      <c r="CJ406" s="293"/>
      <c r="CL406" s="295"/>
      <c r="CM406" s="294"/>
      <c r="CN406" s="294"/>
      <c r="CO406" s="294"/>
      <c r="CP406" s="294"/>
      <c r="CZ406" s="295"/>
      <c r="DF406" s="293"/>
      <c r="DG406" s="293"/>
      <c r="DH406" s="293"/>
      <c r="DJ406" s="295"/>
      <c r="EC406" s="454"/>
      <c r="ED406" s="454"/>
      <c r="EH406" s="439"/>
      <c r="EI406" s="439"/>
      <c r="EJ406" s="439"/>
      <c r="EK406" s="962"/>
      <c r="EL406" s="987"/>
      <c r="EM406" s="987"/>
      <c r="EN406" s="991"/>
      <c r="EO406" s="297"/>
      <c r="EP406" s="296"/>
      <c r="ER406" s="297"/>
      <c r="ES406" s="522"/>
      <c r="ET406" s="527"/>
      <c r="EU406" s="527"/>
      <c r="EV406" s="527"/>
      <c r="EW406" s="967"/>
      <c r="EX406" s="949"/>
      <c r="EY406" s="522"/>
      <c r="EZ406" s="522"/>
      <c r="FA406" s="522"/>
      <c r="FB406" s="522"/>
      <c r="FC406" s="527"/>
      <c r="FD406" s="527"/>
      <c r="FE406" s="527"/>
      <c r="FF406" s="522"/>
      <c r="FG406" s="522"/>
      <c r="FH406" s="522"/>
      <c r="FI406" s="522"/>
      <c r="FJ406" s="296"/>
      <c r="FK406" s="522"/>
      <c r="FL406" s="993"/>
      <c r="FM406" s="994"/>
      <c r="FN406" s="993"/>
      <c r="FO406" s="993"/>
      <c r="FP406" s="1023"/>
      <c r="FQ406" s="572"/>
      <c r="FR406" s="572"/>
    </row>
    <row r="407" spans="9:174" s="292" customFormat="1" x14ac:dyDescent="0.3">
      <c r="I407" s="937"/>
      <c r="J407" s="295"/>
      <c r="K407" s="294"/>
      <c r="L407" s="294"/>
      <c r="M407" s="295"/>
      <c r="S407" s="976"/>
      <c r="T407" s="1011"/>
      <c r="U407" s="290"/>
      <c r="V407" s="290"/>
      <c r="W407" s="290"/>
      <c r="X407" s="294"/>
      <c r="AB407" s="946"/>
      <c r="AE407" s="541"/>
      <c r="AF407" s="296"/>
      <c r="AG407" s="542"/>
      <c r="AH407" s="296"/>
      <c r="AI407" s="610"/>
      <c r="AJ407" s="543"/>
      <c r="AP407" s="981"/>
      <c r="AU407" s="293"/>
      <c r="AX407" s="295"/>
      <c r="BC407" s="295"/>
      <c r="BD407" s="525"/>
      <c r="BE407" s="976"/>
      <c r="BF407" s="293"/>
      <c r="BG407" s="293"/>
      <c r="BH407" s="293"/>
      <c r="BI407" s="293"/>
      <c r="BJ407" s="293"/>
      <c r="BK407" s="293"/>
      <c r="BL407" s="294"/>
      <c r="BM407" s="293"/>
      <c r="BS407" s="294"/>
      <c r="BT407" s="294"/>
      <c r="BU407" s="294"/>
      <c r="BV407" s="295"/>
      <c r="BW407" s="295"/>
      <c r="BX407" s="295"/>
      <c r="BY407" s="293"/>
      <c r="BZ407" s="294"/>
      <c r="CD407" s="295"/>
      <c r="CE407" s="295"/>
      <c r="CF407" s="293"/>
      <c r="CG407" s="293"/>
      <c r="CH407" s="293"/>
      <c r="CI407" s="293"/>
      <c r="CJ407" s="293"/>
      <c r="CL407" s="295"/>
      <c r="CM407" s="294"/>
      <c r="CN407" s="294"/>
      <c r="CO407" s="294"/>
      <c r="CP407" s="294"/>
      <c r="CZ407" s="295"/>
      <c r="DF407" s="293"/>
      <c r="DG407" s="293"/>
      <c r="DH407" s="293"/>
      <c r="DJ407" s="295"/>
      <c r="EC407" s="454"/>
      <c r="ED407" s="454"/>
      <c r="EH407" s="439"/>
      <c r="EI407" s="439"/>
      <c r="EJ407" s="439"/>
      <c r="EK407" s="962"/>
      <c r="EL407" s="987"/>
      <c r="EM407" s="987"/>
      <c r="EN407" s="991"/>
      <c r="EO407" s="297"/>
      <c r="EP407" s="296"/>
      <c r="ER407" s="297"/>
      <c r="ES407" s="522"/>
      <c r="ET407" s="527"/>
      <c r="EU407" s="527"/>
      <c r="EV407" s="527"/>
      <c r="EW407" s="967"/>
      <c r="EX407" s="949"/>
      <c r="EY407" s="522"/>
      <c r="EZ407" s="522"/>
      <c r="FA407" s="522"/>
      <c r="FB407" s="522"/>
      <c r="FC407" s="527"/>
      <c r="FD407" s="527"/>
      <c r="FE407" s="527"/>
      <c r="FF407" s="522"/>
      <c r="FG407" s="522"/>
      <c r="FH407" s="522"/>
      <c r="FI407" s="522"/>
      <c r="FJ407" s="296"/>
      <c r="FK407" s="522"/>
      <c r="FL407" s="993"/>
      <c r="FM407" s="994"/>
      <c r="FN407" s="993"/>
      <c r="FO407" s="993"/>
      <c r="FP407" s="1023"/>
      <c r="FQ407" s="572"/>
      <c r="FR407" s="572"/>
    </row>
    <row r="408" spans="9:174" s="292" customFormat="1" x14ac:dyDescent="0.3">
      <c r="I408" s="937"/>
      <c r="J408" s="295"/>
      <c r="K408" s="294"/>
      <c r="L408" s="294"/>
      <c r="M408" s="295"/>
      <c r="S408" s="976"/>
      <c r="T408" s="1011"/>
      <c r="U408" s="290"/>
      <c r="V408" s="290"/>
      <c r="W408" s="290"/>
      <c r="X408" s="294"/>
      <c r="AB408" s="946"/>
      <c r="AE408" s="541"/>
      <c r="AF408" s="296"/>
      <c r="AG408" s="542"/>
      <c r="AH408" s="296"/>
      <c r="AI408" s="610"/>
      <c r="AJ408" s="543"/>
      <c r="AP408" s="981"/>
      <c r="AU408" s="293"/>
      <c r="AX408" s="295"/>
      <c r="BC408" s="295"/>
      <c r="BD408" s="525"/>
      <c r="BE408" s="976"/>
      <c r="BF408" s="293"/>
      <c r="BG408" s="293"/>
      <c r="BH408" s="293"/>
      <c r="BI408" s="293"/>
      <c r="BJ408" s="293"/>
      <c r="BK408" s="293"/>
      <c r="BL408" s="294"/>
      <c r="BM408" s="293"/>
      <c r="BS408" s="294"/>
      <c r="BT408" s="294"/>
      <c r="BU408" s="294"/>
      <c r="BV408" s="295"/>
      <c r="BW408" s="295"/>
      <c r="BX408" s="295"/>
      <c r="BY408" s="293"/>
      <c r="BZ408" s="294"/>
      <c r="CD408" s="295"/>
      <c r="CE408" s="295"/>
      <c r="CF408" s="293"/>
      <c r="CG408" s="293"/>
      <c r="CH408" s="293"/>
      <c r="CI408" s="293"/>
      <c r="CJ408" s="293"/>
      <c r="CL408" s="295"/>
      <c r="CM408" s="294"/>
      <c r="CN408" s="294"/>
      <c r="CO408" s="294"/>
      <c r="CP408" s="294"/>
      <c r="CZ408" s="295"/>
      <c r="DF408" s="293"/>
      <c r="DG408" s="293"/>
      <c r="DH408" s="293"/>
      <c r="DJ408" s="295"/>
      <c r="EC408" s="454"/>
      <c r="ED408" s="454"/>
      <c r="EH408" s="439"/>
      <c r="EI408" s="439"/>
      <c r="EJ408" s="439"/>
      <c r="EK408" s="962"/>
      <c r="EL408" s="987"/>
      <c r="EM408" s="987"/>
      <c r="EN408" s="991"/>
      <c r="EO408" s="297"/>
      <c r="EP408" s="296"/>
      <c r="ER408" s="297"/>
      <c r="ES408" s="522"/>
      <c r="ET408" s="527"/>
      <c r="EU408" s="527"/>
      <c r="EV408" s="527"/>
      <c r="EW408" s="967"/>
      <c r="EX408" s="949"/>
      <c r="EY408" s="522"/>
      <c r="EZ408" s="522"/>
      <c r="FA408" s="522"/>
      <c r="FB408" s="522"/>
      <c r="FC408" s="527"/>
      <c r="FD408" s="527"/>
      <c r="FE408" s="527"/>
      <c r="FF408" s="522"/>
      <c r="FG408" s="522"/>
      <c r="FH408" s="522"/>
      <c r="FI408" s="522"/>
      <c r="FJ408" s="296"/>
      <c r="FK408" s="522"/>
      <c r="FL408" s="993"/>
      <c r="FM408" s="994"/>
      <c r="FN408" s="993"/>
      <c r="FO408" s="993"/>
      <c r="FP408" s="1023"/>
      <c r="FQ408" s="572"/>
      <c r="FR408" s="572"/>
    </row>
    <row r="409" spans="9:174" s="292" customFormat="1" x14ac:dyDescent="0.3">
      <c r="I409" s="937"/>
      <c r="J409" s="295"/>
      <c r="K409" s="294"/>
      <c r="L409" s="294"/>
      <c r="M409" s="295"/>
      <c r="S409" s="976"/>
      <c r="T409" s="1011"/>
      <c r="U409" s="290"/>
      <c r="V409" s="290"/>
      <c r="W409" s="290"/>
      <c r="X409" s="294"/>
      <c r="AB409" s="946"/>
      <c r="AE409" s="541"/>
      <c r="AF409" s="296"/>
      <c r="AG409" s="542"/>
      <c r="AH409" s="296"/>
      <c r="AI409" s="610"/>
      <c r="AJ409" s="543"/>
      <c r="AP409" s="981"/>
      <c r="AU409" s="293"/>
      <c r="AX409" s="295"/>
      <c r="BC409" s="295"/>
      <c r="BD409" s="525"/>
      <c r="BE409" s="976"/>
      <c r="BF409" s="293"/>
      <c r="BG409" s="293"/>
      <c r="BH409" s="293"/>
      <c r="BI409" s="293"/>
      <c r="BJ409" s="293"/>
      <c r="BK409" s="293"/>
      <c r="BL409" s="294"/>
      <c r="BM409" s="293"/>
      <c r="BS409" s="294"/>
      <c r="BT409" s="294"/>
      <c r="BU409" s="294"/>
      <c r="BV409" s="295"/>
      <c r="BW409" s="295"/>
      <c r="BX409" s="295"/>
      <c r="BY409" s="293"/>
      <c r="BZ409" s="294"/>
      <c r="CD409" s="295"/>
      <c r="CE409" s="295"/>
      <c r="CF409" s="293"/>
      <c r="CG409" s="293"/>
      <c r="CH409" s="293"/>
      <c r="CI409" s="293"/>
      <c r="CJ409" s="293"/>
      <c r="CL409" s="295"/>
      <c r="CM409" s="294"/>
      <c r="CN409" s="294"/>
      <c r="CO409" s="294"/>
      <c r="CP409" s="294"/>
      <c r="CZ409" s="295"/>
      <c r="DF409" s="293"/>
      <c r="DG409" s="293"/>
      <c r="DH409" s="293"/>
      <c r="DJ409" s="295"/>
      <c r="EC409" s="454"/>
      <c r="ED409" s="454"/>
      <c r="EH409" s="439"/>
      <c r="EI409" s="439"/>
      <c r="EJ409" s="439"/>
      <c r="EK409" s="962"/>
      <c r="EL409" s="987"/>
      <c r="EM409" s="987"/>
      <c r="EN409" s="991"/>
      <c r="EO409" s="297"/>
      <c r="EP409" s="296"/>
      <c r="ER409" s="297"/>
      <c r="ES409" s="522"/>
      <c r="ET409" s="527"/>
      <c r="EU409" s="527"/>
      <c r="EV409" s="527"/>
      <c r="EW409" s="967"/>
      <c r="EX409" s="949"/>
      <c r="EY409" s="522"/>
      <c r="EZ409" s="522"/>
      <c r="FA409" s="522"/>
      <c r="FB409" s="522"/>
      <c r="FC409" s="527"/>
      <c r="FD409" s="527"/>
      <c r="FE409" s="527"/>
      <c r="FF409" s="522"/>
      <c r="FG409" s="522"/>
      <c r="FH409" s="522"/>
      <c r="FI409" s="522"/>
      <c r="FJ409" s="296"/>
      <c r="FK409" s="522"/>
      <c r="FL409" s="993"/>
      <c r="FM409" s="994"/>
      <c r="FN409" s="993"/>
      <c r="FO409" s="993"/>
      <c r="FP409" s="1023"/>
      <c r="FQ409" s="572"/>
      <c r="FR409" s="572"/>
    </row>
    <row r="410" spans="9:174" s="292" customFormat="1" x14ac:dyDescent="0.3">
      <c r="I410" s="937"/>
      <c r="J410" s="295"/>
      <c r="K410" s="294"/>
      <c r="L410" s="294"/>
      <c r="M410" s="295"/>
      <c r="S410" s="976"/>
      <c r="T410" s="1011"/>
      <c r="U410" s="290"/>
      <c r="V410" s="290"/>
      <c r="W410" s="290"/>
      <c r="X410" s="294"/>
      <c r="AB410" s="946"/>
      <c r="AE410" s="541"/>
      <c r="AF410" s="296"/>
      <c r="AG410" s="542"/>
      <c r="AH410" s="296"/>
      <c r="AI410" s="610"/>
      <c r="AJ410" s="543"/>
      <c r="AP410" s="981"/>
      <c r="AU410" s="293"/>
      <c r="AX410" s="295"/>
      <c r="BC410" s="295"/>
      <c r="BD410" s="525"/>
      <c r="BE410" s="976"/>
      <c r="BF410" s="293"/>
      <c r="BG410" s="293"/>
      <c r="BH410" s="293"/>
      <c r="BI410" s="293"/>
      <c r="BJ410" s="293"/>
      <c r="BK410" s="293"/>
      <c r="BL410" s="294"/>
      <c r="BM410" s="293"/>
      <c r="BS410" s="294"/>
      <c r="BT410" s="294"/>
      <c r="BU410" s="294"/>
      <c r="BV410" s="295"/>
      <c r="BW410" s="295"/>
      <c r="BX410" s="295"/>
      <c r="BY410" s="293"/>
      <c r="BZ410" s="294"/>
      <c r="CD410" s="295"/>
      <c r="CE410" s="295"/>
      <c r="CF410" s="293"/>
      <c r="CG410" s="293"/>
      <c r="CH410" s="293"/>
      <c r="CI410" s="293"/>
      <c r="CJ410" s="293"/>
      <c r="CL410" s="295"/>
      <c r="CM410" s="294"/>
      <c r="CN410" s="294"/>
      <c r="CO410" s="294"/>
      <c r="CP410" s="294"/>
      <c r="CZ410" s="295"/>
      <c r="DF410" s="293"/>
      <c r="DG410" s="293"/>
      <c r="DH410" s="293"/>
      <c r="DJ410" s="295"/>
      <c r="EC410" s="454"/>
      <c r="ED410" s="454"/>
      <c r="EH410" s="439"/>
      <c r="EI410" s="439"/>
      <c r="EJ410" s="439"/>
      <c r="EK410" s="962"/>
      <c r="EL410" s="987"/>
      <c r="EM410" s="987"/>
      <c r="EN410" s="991"/>
      <c r="EO410" s="297"/>
      <c r="EP410" s="296"/>
      <c r="ER410" s="297"/>
      <c r="ES410" s="522"/>
      <c r="ET410" s="527"/>
      <c r="EU410" s="527"/>
      <c r="EV410" s="527"/>
      <c r="EW410" s="967"/>
      <c r="EX410" s="949"/>
      <c r="EY410" s="522"/>
      <c r="EZ410" s="522"/>
      <c r="FA410" s="522"/>
      <c r="FB410" s="522"/>
      <c r="FC410" s="527"/>
      <c r="FD410" s="527"/>
      <c r="FE410" s="527"/>
      <c r="FF410" s="522"/>
      <c r="FG410" s="522"/>
      <c r="FH410" s="522"/>
      <c r="FI410" s="522"/>
      <c r="FJ410" s="296"/>
      <c r="FK410" s="522"/>
      <c r="FL410" s="993"/>
      <c r="FM410" s="994"/>
      <c r="FN410" s="993"/>
      <c r="FO410" s="993"/>
      <c r="FP410" s="1023"/>
      <c r="FQ410" s="572"/>
      <c r="FR410" s="572"/>
    </row>
    <row r="411" spans="9:174" s="292" customFormat="1" x14ac:dyDescent="0.3">
      <c r="I411" s="937"/>
      <c r="J411" s="295"/>
      <c r="K411" s="294"/>
      <c r="L411" s="294"/>
      <c r="M411" s="295"/>
      <c r="S411" s="976"/>
      <c r="T411" s="1011"/>
      <c r="U411" s="290"/>
      <c r="V411" s="290"/>
      <c r="W411" s="290"/>
      <c r="X411" s="294"/>
      <c r="AB411" s="946"/>
      <c r="AE411" s="541"/>
      <c r="AF411" s="296"/>
      <c r="AG411" s="542"/>
      <c r="AH411" s="296"/>
      <c r="AI411" s="610"/>
      <c r="AJ411" s="543"/>
      <c r="AP411" s="981"/>
      <c r="AU411" s="293"/>
      <c r="AX411" s="295"/>
      <c r="BC411" s="295"/>
      <c r="BD411" s="525"/>
      <c r="BE411" s="976"/>
      <c r="BF411" s="293"/>
      <c r="BG411" s="293"/>
      <c r="BH411" s="293"/>
      <c r="BI411" s="293"/>
      <c r="BJ411" s="293"/>
      <c r="BK411" s="293"/>
      <c r="BL411" s="294"/>
      <c r="BM411" s="293"/>
      <c r="BS411" s="294"/>
      <c r="BT411" s="294"/>
      <c r="BU411" s="294"/>
      <c r="BV411" s="295"/>
      <c r="BW411" s="295"/>
      <c r="BX411" s="295"/>
      <c r="BY411" s="293"/>
      <c r="BZ411" s="294"/>
      <c r="CD411" s="295"/>
      <c r="CE411" s="295"/>
      <c r="CF411" s="293"/>
      <c r="CG411" s="293"/>
      <c r="CH411" s="293"/>
      <c r="CI411" s="293"/>
      <c r="CJ411" s="293"/>
      <c r="CL411" s="295"/>
      <c r="CM411" s="294"/>
      <c r="CN411" s="294"/>
      <c r="CO411" s="294"/>
      <c r="CP411" s="294"/>
      <c r="CZ411" s="295"/>
      <c r="DF411" s="293"/>
      <c r="DG411" s="293"/>
      <c r="DH411" s="293"/>
      <c r="DJ411" s="295"/>
      <c r="EC411" s="454"/>
      <c r="ED411" s="454"/>
      <c r="EH411" s="439"/>
      <c r="EI411" s="439"/>
      <c r="EJ411" s="439"/>
      <c r="EK411" s="962"/>
      <c r="EL411" s="987"/>
      <c r="EM411" s="987"/>
      <c r="EN411" s="991"/>
      <c r="EO411" s="297"/>
      <c r="EP411" s="296"/>
      <c r="ER411" s="297"/>
      <c r="ES411" s="522"/>
      <c r="ET411" s="527"/>
      <c r="EU411" s="527"/>
      <c r="EV411" s="527"/>
      <c r="EW411" s="967"/>
      <c r="EX411" s="949"/>
      <c r="EY411" s="522"/>
      <c r="EZ411" s="522"/>
      <c r="FA411" s="522"/>
      <c r="FB411" s="522"/>
      <c r="FC411" s="527"/>
      <c r="FD411" s="527"/>
      <c r="FE411" s="527"/>
      <c r="FF411" s="522"/>
      <c r="FG411" s="522"/>
      <c r="FH411" s="522"/>
      <c r="FI411" s="522"/>
      <c r="FJ411" s="296"/>
      <c r="FK411" s="522"/>
      <c r="FL411" s="993"/>
      <c r="FM411" s="994"/>
      <c r="FN411" s="993"/>
      <c r="FO411" s="993"/>
      <c r="FP411" s="1023"/>
      <c r="FQ411" s="572"/>
      <c r="FR411" s="572"/>
    </row>
    <row r="412" spans="9:174" s="292" customFormat="1" x14ac:dyDescent="0.3">
      <c r="I412" s="937"/>
      <c r="J412" s="295"/>
      <c r="K412" s="294"/>
      <c r="L412" s="294"/>
      <c r="M412" s="295"/>
      <c r="S412" s="976"/>
      <c r="T412" s="1011"/>
      <c r="U412" s="290"/>
      <c r="V412" s="290"/>
      <c r="W412" s="290"/>
      <c r="X412" s="294"/>
      <c r="AB412" s="946"/>
      <c r="AE412" s="541"/>
      <c r="AF412" s="296"/>
      <c r="AG412" s="542"/>
      <c r="AH412" s="296"/>
      <c r="AI412" s="610"/>
      <c r="AJ412" s="543"/>
      <c r="AP412" s="981"/>
      <c r="AU412" s="293"/>
      <c r="AX412" s="295"/>
      <c r="BC412" s="295"/>
      <c r="BD412" s="525"/>
      <c r="BE412" s="976"/>
      <c r="BF412" s="293"/>
      <c r="BG412" s="293"/>
      <c r="BH412" s="293"/>
      <c r="BI412" s="293"/>
      <c r="BJ412" s="293"/>
      <c r="BK412" s="293"/>
      <c r="BL412" s="294"/>
      <c r="BM412" s="293"/>
      <c r="BS412" s="294"/>
      <c r="BT412" s="294"/>
      <c r="BU412" s="294"/>
      <c r="BV412" s="295"/>
      <c r="BW412" s="295"/>
      <c r="BX412" s="295"/>
      <c r="BY412" s="293"/>
      <c r="BZ412" s="294"/>
      <c r="CD412" s="295"/>
      <c r="CE412" s="295"/>
      <c r="CF412" s="293"/>
      <c r="CG412" s="293"/>
      <c r="CH412" s="293"/>
      <c r="CI412" s="293"/>
      <c r="CJ412" s="293"/>
      <c r="CL412" s="295"/>
      <c r="CM412" s="294"/>
      <c r="CN412" s="294"/>
      <c r="CO412" s="294"/>
      <c r="CP412" s="294"/>
      <c r="CZ412" s="295"/>
      <c r="DF412" s="293"/>
      <c r="DG412" s="293"/>
      <c r="DH412" s="293"/>
      <c r="DJ412" s="295"/>
      <c r="EC412" s="454"/>
      <c r="ED412" s="454"/>
      <c r="EH412" s="439"/>
      <c r="EI412" s="439"/>
      <c r="EJ412" s="439"/>
      <c r="EK412" s="962"/>
      <c r="EL412" s="987"/>
      <c r="EM412" s="987"/>
      <c r="EN412" s="991"/>
      <c r="EO412" s="297"/>
      <c r="EP412" s="296"/>
      <c r="ER412" s="297"/>
      <c r="ES412" s="522"/>
      <c r="ET412" s="527"/>
      <c r="EU412" s="527"/>
      <c r="EV412" s="527"/>
      <c r="EW412" s="967"/>
      <c r="EX412" s="949"/>
      <c r="EY412" s="522"/>
      <c r="EZ412" s="522"/>
      <c r="FA412" s="522"/>
      <c r="FB412" s="522"/>
      <c r="FC412" s="527"/>
      <c r="FD412" s="527"/>
      <c r="FE412" s="527"/>
      <c r="FF412" s="522"/>
      <c r="FG412" s="522"/>
      <c r="FH412" s="522"/>
      <c r="FI412" s="522"/>
      <c r="FJ412" s="296"/>
      <c r="FK412" s="522"/>
      <c r="FL412" s="993"/>
      <c r="FM412" s="994"/>
      <c r="FN412" s="993"/>
      <c r="FO412" s="993"/>
      <c r="FP412" s="1023"/>
      <c r="FQ412" s="572"/>
      <c r="FR412" s="572"/>
    </row>
    <row r="413" spans="9:174" s="292" customFormat="1" x14ac:dyDescent="0.3">
      <c r="I413" s="937"/>
      <c r="J413" s="295"/>
      <c r="K413" s="294"/>
      <c r="L413" s="294"/>
      <c r="M413" s="295"/>
      <c r="S413" s="976"/>
      <c r="T413" s="1011"/>
      <c r="U413" s="290"/>
      <c r="V413" s="290"/>
      <c r="W413" s="290"/>
      <c r="X413" s="294"/>
      <c r="AB413" s="946"/>
      <c r="AE413" s="541"/>
      <c r="AF413" s="296"/>
      <c r="AG413" s="542"/>
      <c r="AH413" s="296"/>
      <c r="AI413" s="610"/>
      <c r="AJ413" s="543"/>
      <c r="AP413" s="981"/>
      <c r="AU413" s="293"/>
      <c r="AX413" s="295"/>
      <c r="BC413" s="295"/>
      <c r="BD413" s="525"/>
      <c r="BE413" s="976"/>
      <c r="BF413" s="293"/>
      <c r="BG413" s="293"/>
      <c r="BH413" s="293"/>
      <c r="BI413" s="293"/>
      <c r="BJ413" s="293"/>
      <c r="BK413" s="293"/>
      <c r="BL413" s="294"/>
      <c r="BM413" s="293"/>
      <c r="BS413" s="294"/>
      <c r="BT413" s="294"/>
      <c r="BU413" s="294"/>
      <c r="BV413" s="295"/>
      <c r="BW413" s="295"/>
      <c r="BX413" s="295"/>
      <c r="BY413" s="293"/>
      <c r="BZ413" s="294"/>
      <c r="CD413" s="295"/>
      <c r="CE413" s="295"/>
      <c r="CF413" s="293"/>
      <c r="CG413" s="293"/>
      <c r="CH413" s="293"/>
      <c r="CI413" s="293"/>
      <c r="CJ413" s="293"/>
      <c r="CL413" s="295"/>
      <c r="CM413" s="294"/>
      <c r="CN413" s="294"/>
      <c r="CO413" s="294"/>
      <c r="CP413" s="294"/>
      <c r="CZ413" s="295"/>
      <c r="DF413" s="293"/>
      <c r="DG413" s="293"/>
      <c r="DH413" s="293"/>
      <c r="DJ413" s="295"/>
      <c r="EC413" s="454"/>
      <c r="ED413" s="454"/>
      <c r="EH413" s="439"/>
      <c r="EI413" s="439"/>
      <c r="EJ413" s="439"/>
      <c r="EK413" s="962"/>
      <c r="EL413" s="987"/>
      <c r="EM413" s="987"/>
      <c r="EN413" s="991"/>
      <c r="EO413" s="297"/>
      <c r="EP413" s="296"/>
      <c r="ER413" s="297"/>
      <c r="ES413" s="522"/>
      <c r="ET413" s="527"/>
      <c r="EU413" s="527"/>
      <c r="EV413" s="527"/>
      <c r="EW413" s="967"/>
      <c r="EX413" s="949"/>
      <c r="EY413" s="522"/>
      <c r="EZ413" s="522"/>
      <c r="FA413" s="522"/>
      <c r="FB413" s="522"/>
      <c r="FC413" s="527"/>
      <c r="FD413" s="527"/>
      <c r="FE413" s="527"/>
      <c r="FF413" s="522"/>
      <c r="FG413" s="522"/>
      <c r="FH413" s="522"/>
      <c r="FI413" s="522"/>
      <c r="FJ413" s="296"/>
      <c r="FK413" s="522"/>
      <c r="FL413" s="993"/>
      <c r="FM413" s="994"/>
      <c r="FN413" s="993"/>
      <c r="FO413" s="993"/>
      <c r="FP413" s="1023"/>
      <c r="FQ413" s="572"/>
      <c r="FR413" s="572"/>
    </row>
    <row r="414" spans="9:174" s="292" customFormat="1" x14ac:dyDescent="0.3">
      <c r="I414" s="937"/>
      <c r="J414" s="295"/>
      <c r="K414" s="294"/>
      <c r="L414" s="294"/>
      <c r="M414" s="295"/>
      <c r="S414" s="976"/>
      <c r="T414" s="1011"/>
      <c r="U414" s="290"/>
      <c r="V414" s="290"/>
      <c r="W414" s="290"/>
      <c r="X414" s="294"/>
      <c r="AB414" s="946"/>
      <c r="AE414" s="541"/>
      <c r="AF414" s="296"/>
      <c r="AG414" s="542"/>
      <c r="AH414" s="296"/>
      <c r="AI414" s="610"/>
      <c r="AJ414" s="543"/>
      <c r="AP414" s="981"/>
      <c r="AU414" s="293"/>
      <c r="AX414" s="295"/>
      <c r="BC414" s="295"/>
      <c r="BD414" s="525"/>
      <c r="BE414" s="976"/>
      <c r="BF414" s="293"/>
      <c r="BG414" s="293"/>
      <c r="BH414" s="293"/>
      <c r="BI414" s="293"/>
      <c r="BJ414" s="293"/>
      <c r="BK414" s="293"/>
      <c r="BL414" s="294"/>
      <c r="BM414" s="293"/>
      <c r="BS414" s="294"/>
      <c r="BT414" s="294"/>
      <c r="BU414" s="294"/>
      <c r="BV414" s="295"/>
      <c r="BW414" s="295"/>
      <c r="BX414" s="295"/>
      <c r="BY414" s="293"/>
      <c r="BZ414" s="294"/>
      <c r="CD414" s="295"/>
      <c r="CE414" s="295"/>
      <c r="CF414" s="293"/>
      <c r="CG414" s="293"/>
      <c r="CH414" s="293"/>
      <c r="CI414" s="293"/>
      <c r="CJ414" s="293"/>
      <c r="CL414" s="295"/>
      <c r="CM414" s="294"/>
      <c r="CN414" s="294"/>
      <c r="CO414" s="294"/>
      <c r="CP414" s="294"/>
      <c r="CZ414" s="295"/>
      <c r="DF414" s="293"/>
      <c r="DG414" s="293"/>
      <c r="DH414" s="293"/>
      <c r="DJ414" s="295"/>
      <c r="EC414" s="454"/>
      <c r="ED414" s="454"/>
      <c r="EH414" s="439"/>
      <c r="EI414" s="439"/>
      <c r="EJ414" s="439"/>
      <c r="EK414" s="962"/>
      <c r="EL414" s="987"/>
      <c r="EM414" s="987"/>
      <c r="EN414" s="991"/>
      <c r="EO414" s="297"/>
      <c r="EP414" s="296"/>
      <c r="ER414" s="297"/>
      <c r="ES414" s="522"/>
      <c r="ET414" s="527"/>
      <c r="EU414" s="527"/>
      <c r="EV414" s="527"/>
      <c r="EW414" s="967"/>
      <c r="EX414" s="949"/>
      <c r="EY414" s="522"/>
      <c r="EZ414" s="522"/>
      <c r="FA414" s="522"/>
      <c r="FB414" s="522"/>
      <c r="FC414" s="527"/>
      <c r="FD414" s="527"/>
      <c r="FE414" s="527"/>
      <c r="FF414" s="522"/>
      <c r="FG414" s="522"/>
      <c r="FH414" s="522"/>
      <c r="FI414" s="522"/>
      <c r="FJ414" s="296"/>
      <c r="FK414" s="522"/>
      <c r="FL414" s="993"/>
      <c r="FM414" s="994"/>
      <c r="FN414" s="993"/>
      <c r="FO414" s="993"/>
      <c r="FP414" s="1023"/>
      <c r="FQ414" s="572"/>
      <c r="FR414" s="572"/>
    </row>
    <row r="415" spans="9:174" s="292" customFormat="1" x14ac:dyDescent="0.3">
      <c r="I415" s="937"/>
      <c r="J415" s="295"/>
      <c r="K415" s="294"/>
      <c r="L415" s="294"/>
      <c r="M415" s="295"/>
      <c r="S415" s="976"/>
      <c r="T415" s="1011"/>
      <c r="U415" s="290"/>
      <c r="V415" s="290"/>
      <c r="W415" s="290"/>
      <c r="X415" s="294"/>
      <c r="AB415" s="946"/>
      <c r="AE415" s="541"/>
      <c r="AF415" s="296"/>
      <c r="AG415" s="542"/>
      <c r="AH415" s="296"/>
      <c r="AI415" s="610"/>
      <c r="AJ415" s="543"/>
      <c r="AP415" s="981"/>
      <c r="AU415" s="293"/>
      <c r="AX415" s="295"/>
      <c r="BC415" s="295"/>
      <c r="BD415" s="525"/>
      <c r="BE415" s="976"/>
      <c r="BF415" s="293"/>
      <c r="BG415" s="293"/>
      <c r="BH415" s="293"/>
      <c r="BI415" s="293"/>
      <c r="BJ415" s="293"/>
      <c r="BK415" s="293"/>
      <c r="BL415" s="294"/>
      <c r="BM415" s="293"/>
      <c r="BS415" s="294"/>
      <c r="BT415" s="294"/>
      <c r="BU415" s="294"/>
      <c r="BV415" s="295"/>
      <c r="BW415" s="295"/>
      <c r="BX415" s="295"/>
      <c r="BY415" s="293"/>
      <c r="BZ415" s="294"/>
      <c r="CD415" s="295"/>
      <c r="CE415" s="295"/>
      <c r="CF415" s="293"/>
      <c r="CG415" s="293"/>
      <c r="CH415" s="293"/>
      <c r="CI415" s="293"/>
      <c r="CJ415" s="293"/>
      <c r="CL415" s="295"/>
      <c r="CM415" s="294"/>
      <c r="CN415" s="294"/>
      <c r="CO415" s="294"/>
      <c r="CP415" s="294"/>
      <c r="CZ415" s="295"/>
      <c r="DF415" s="293"/>
      <c r="DG415" s="293"/>
      <c r="DH415" s="293"/>
      <c r="DJ415" s="295"/>
      <c r="EC415" s="454"/>
      <c r="ED415" s="454"/>
      <c r="EH415" s="439"/>
      <c r="EI415" s="439"/>
      <c r="EJ415" s="439"/>
      <c r="EK415" s="962"/>
      <c r="EL415" s="987"/>
      <c r="EM415" s="987"/>
      <c r="EN415" s="991"/>
      <c r="EO415" s="297"/>
      <c r="EP415" s="296"/>
      <c r="ER415" s="297"/>
      <c r="ES415" s="522"/>
      <c r="ET415" s="527"/>
      <c r="EU415" s="527"/>
      <c r="EV415" s="527"/>
      <c r="EW415" s="967"/>
      <c r="EX415" s="949"/>
      <c r="EY415" s="522"/>
      <c r="EZ415" s="522"/>
      <c r="FA415" s="522"/>
      <c r="FB415" s="522"/>
      <c r="FC415" s="527"/>
      <c r="FD415" s="527"/>
      <c r="FE415" s="527"/>
      <c r="FF415" s="522"/>
      <c r="FG415" s="522"/>
      <c r="FH415" s="522"/>
      <c r="FI415" s="522"/>
      <c r="FJ415" s="296"/>
      <c r="FK415" s="522"/>
      <c r="FL415" s="993"/>
      <c r="FM415" s="994"/>
      <c r="FN415" s="993"/>
      <c r="FO415" s="993"/>
      <c r="FP415" s="1023"/>
      <c r="FQ415" s="572"/>
      <c r="FR415" s="572"/>
    </row>
    <row r="416" spans="9:174" s="292" customFormat="1" x14ac:dyDescent="0.3">
      <c r="I416" s="937"/>
      <c r="J416" s="295"/>
      <c r="K416" s="294"/>
      <c r="L416" s="294"/>
      <c r="M416" s="295"/>
      <c r="S416" s="976"/>
      <c r="T416" s="1011"/>
      <c r="U416" s="290"/>
      <c r="V416" s="290"/>
      <c r="W416" s="290"/>
      <c r="X416" s="294"/>
      <c r="AB416" s="946"/>
      <c r="AE416" s="541"/>
      <c r="AF416" s="296"/>
      <c r="AG416" s="542"/>
      <c r="AH416" s="296"/>
      <c r="AI416" s="610"/>
      <c r="AJ416" s="543"/>
      <c r="AP416" s="981"/>
      <c r="AU416" s="293"/>
      <c r="AX416" s="295"/>
      <c r="BC416" s="295"/>
      <c r="BD416" s="525"/>
      <c r="BE416" s="976"/>
      <c r="BF416" s="293"/>
      <c r="BG416" s="293"/>
      <c r="BH416" s="293"/>
      <c r="BI416" s="293"/>
      <c r="BJ416" s="293"/>
      <c r="BK416" s="293"/>
      <c r="BL416" s="294"/>
      <c r="BM416" s="293"/>
      <c r="BS416" s="294"/>
      <c r="BT416" s="294"/>
      <c r="BU416" s="294"/>
      <c r="BV416" s="295"/>
      <c r="BW416" s="295"/>
      <c r="BX416" s="295"/>
      <c r="BY416" s="293"/>
      <c r="BZ416" s="294"/>
      <c r="CD416" s="295"/>
      <c r="CE416" s="295"/>
      <c r="CF416" s="293"/>
      <c r="CG416" s="293"/>
      <c r="CH416" s="293"/>
      <c r="CI416" s="293"/>
      <c r="CJ416" s="293"/>
      <c r="CL416" s="295"/>
      <c r="CM416" s="294"/>
      <c r="CN416" s="294"/>
      <c r="CO416" s="294"/>
      <c r="CP416" s="294"/>
      <c r="CZ416" s="295"/>
      <c r="DF416" s="293"/>
      <c r="DG416" s="293"/>
      <c r="DH416" s="293"/>
      <c r="DJ416" s="295"/>
      <c r="EC416" s="454"/>
      <c r="ED416" s="454"/>
      <c r="EH416" s="439"/>
      <c r="EI416" s="439"/>
      <c r="EJ416" s="439"/>
      <c r="EK416" s="962"/>
      <c r="EL416" s="987"/>
      <c r="EM416" s="987"/>
      <c r="EN416" s="991"/>
      <c r="EO416" s="297"/>
      <c r="EP416" s="296"/>
      <c r="ER416" s="297"/>
      <c r="ES416" s="522"/>
      <c r="ET416" s="527"/>
      <c r="EU416" s="527"/>
      <c r="EV416" s="527"/>
      <c r="EW416" s="967"/>
      <c r="EX416" s="949"/>
      <c r="EY416" s="522"/>
      <c r="EZ416" s="522"/>
      <c r="FA416" s="522"/>
      <c r="FB416" s="522"/>
      <c r="FC416" s="527"/>
      <c r="FD416" s="527"/>
      <c r="FE416" s="527"/>
      <c r="FF416" s="522"/>
      <c r="FG416" s="522"/>
      <c r="FH416" s="522"/>
      <c r="FI416" s="522"/>
      <c r="FJ416" s="296"/>
      <c r="FK416" s="522"/>
      <c r="FL416" s="993"/>
      <c r="FM416" s="994"/>
      <c r="FN416" s="993"/>
      <c r="FO416" s="993"/>
      <c r="FP416" s="1023"/>
      <c r="FQ416" s="572"/>
      <c r="FR416" s="572"/>
    </row>
    <row r="417" spans="9:174" s="292" customFormat="1" x14ac:dyDescent="0.3">
      <c r="I417" s="937"/>
      <c r="J417" s="295"/>
      <c r="K417" s="294"/>
      <c r="L417" s="294"/>
      <c r="M417" s="295"/>
      <c r="S417" s="976"/>
      <c r="T417" s="1011"/>
      <c r="U417" s="290"/>
      <c r="V417" s="290"/>
      <c r="W417" s="290"/>
      <c r="X417" s="294"/>
      <c r="AB417" s="946"/>
      <c r="AE417" s="541"/>
      <c r="AF417" s="296"/>
      <c r="AG417" s="542"/>
      <c r="AH417" s="296"/>
      <c r="AI417" s="610"/>
      <c r="AJ417" s="543"/>
      <c r="AP417" s="981"/>
      <c r="AU417" s="293"/>
      <c r="AX417" s="295"/>
      <c r="BC417" s="295"/>
      <c r="BD417" s="525"/>
      <c r="BE417" s="976"/>
      <c r="BF417" s="293"/>
      <c r="BG417" s="293"/>
      <c r="BH417" s="293"/>
      <c r="BI417" s="293"/>
      <c r="BJ417" s="293"/>
      <c r="BK417" s="293"/>
      <c r="BL417" s="294"/>
      <c r="BM417" s="293"/>
      <c r="BS417" s="294"/>
      <c r="BT417" s="294"/>
      <c r="BU417" s="294"/>
      <c r="BV417" s="295"/>
      <c r="BW417" s="295"/>
      <c r="BX417" s="295"/>
      <c r="BY417" s="293"/>
      <c r="BZ417" s="294"/>
      <c r="CD417" s="295"/>
      <c r="CE417" s="295"/>
      <c r="CF417" s="293"/>
      <c r="CG417" s="293"/>
      <c r="CH417" s="293"/>
      <c r="CI417" s="293"/>
      <c r="CJ417" s="293"/>
      <c r="CL417" s="295"/>
      <c r="CM417" s="294"/>
      <c r="CN417" s="294"/>
      <c r="CO417" s="294"/>
      <c r="CP417" s="294"/>
      <c r="CZ417" s="295"/>
      <c r="DF417" s="293"/>
      <c r="DG417" s="293"/>
      <c r="DH417" s="293"/>
      <c r="DJ417" s="295"/>
      <c r="EC417" s="454"/>
      <c r="ED417" s="454"/>
      <c r="EH417" s="439"/>
      <c r="EI417" s="439"/>
      <c r="EJ417" s="439"/>
      <c r="EK417" s="962"/>
      <c r="EL417" s="987"/>
      <c r="EM417" s="987"/>
      <c r="EN417" s="991"/>
      <c r="EO417" s="297"/>
      <c r="EP417" s="296"/>
      <c r="ER417" s="297"/>
      <c r="ES417" s="522"/>
      <c r="ET417" s="527"/>
      <c r="EU417" s="527"/>
      <c r="EV417" s="527"/>
      <c r="EW417" s="967"/>
      <c r="EX417" s="949"/>
      <c r="EY417" s="522"/>
      <c r="EZ417" s="522"/>
      <c r="FA417" s="522"/>
      <c r="FB417" s="522"/>
      <c r="FC417" s="527"/>
      <c r="FD417" s="527"/>
      <c r="FE417" s="527"/>
      <c r="FF417" s="522"/>
      <c r="FG417" s="522"/>
      <c r="FH417" s="522"/>
      <c r="FI417" s="522"/>
      <c r="FJ417" s="296"/>
      <c r="FK417" s="522"/>
      <c r="FL417" s="993"/>
      <c r="FM417" s="994"/>
      <c r="FN417" s="993"/>
      <c r="FO417" s="993"/>
      <c r="FP417" s="1023"/>
      <c r="FQ417" s="572"/>
      <c r="FR417" s="572"/>
    </row>
    <row r="418" spans="9:174" s="292" customFormat="1" x14ac:dyDescent="0.3">
      <c r="I418" s="937"/>
      <c r="J418" s="295"/>
      <c r="K418" s="294"/>
      <c r="L418" s="294"/>
      <c r="M418" s="295"/>
      <c r="S418" s="976"/>
      <c r="T418" s="1011"/>
      <c r="U418" s="290"/>
      <c r="V418" s="290"/>
      <c r="W418" s="290"/>
      <c r="X418" s="294"/>
      <c r="AB418" s="946"/>
      <c r="AE418" s="541"/>
      <c r="AF418" s="296"/>
      <c r="AG418" s="542"/>
      <c r="AH418" s="296"/>
      <c r="AI418" s="610"/>
      <c r="AJ418" s="543"/>
      <c r="AP418" s="981"/>
      <c r="AU418" s="293"/>
      <c r="AX418" s="295"/>
      <c r="BC418" s="295"/>
      <c r="BD418" s="525"/>
      <c r="BE418" s="976"/>
      <c r="BF418" s="293"/>
      <c r="BG418" s="293"/>
      <c r="BH418" s="293"/>
      <c r="BI418" s="293"/>
      <c r="BJ418" s="293"/>
      <c r="BK418" s="293"/>
      <c r="BL418" s="294"/>
      <c r="BM418" s="293"/>
      <c r="BS418" s="294"/>
      <c r="BT418" s="294"/>
      <c r="BU418" s="294"/>
      <c r="BV418" s="295"/>
      <c r="BW418" s="295"/>
      <c r="BX418" s="295"/>
      <c r="BY418" s="293"/>
      <c r="BZ418" s="294"/>
      <c r="CD418" s="295"/>
      <c r="CE418" s="295"/>
      <c r="CF418" s="293"/>
      <c r="CG418" s="293"/>
      <c r="CH418" s="293"/>
      <c r="CI418" s="293"/>
      <c r="CJ418" s="293"/>
      <c r="CL418" s="295"/>
      <c r="CM418" s="294"/>
      <c r="CN418" s="294"/>
      <c r="CO418" s="294"/>
      <c r="CP418" s="294"/>
      <c r="CZ418" s="295"/>
      <c r="DF418" s="293"/>
      <c r="DG418" s="293"/>
      <c r="DH418" s="293"/>
      <c r="DJ418" s="295"/>
      <c r="EC418" s="454"/>
      <c r="ED418" s="454"/>
      <c r="EH418" s="439"/>
      <c r="EI418" s="439"/>
      <c r="EJ418" s="439"/>
      <c r="EK418" s="962"/>
      <c r="EL418" s="987"/>
      <c r="EM418" s="987"/>
      <c r="EN418" s="991"/>
      <c r="EO418" s="297"/>
      <c r="EP418" s="296"/>
      <c r="ER418" s="297"/>
      <c r="ES418" s="522"/>
      <c r="ET418" s="527"/>
      <c r="EU418" s="527"/>
      <c r="EV418" s="527"/>
      <c r="EW418" s="967"/>
      <c r="EX418" s="949"/>
      <c r="EY418" s="522"/>
      <c r="EZ418" s="522"/>
      <c r="FA418" s="522"/>
      <c r="FB418" s="522"/>
      <c r="FC418" s="527"/>
      <c r="FD418" s="527"/>
      <c r="FE418" s="527"/>
      <c r="FF418" s="522"/>
      <c r="FG418" s="522"/>
      <c r="FH418" s="522"/>
      <c r="FI418" s="522"/>
      <c r="FJ418" s="296"/>
      <c r="FK418" s="522"/>
      <c r="FL418" s="993"/>
      <c r="FM418" s="994"/>
      <c r="FN418" s="993"/>
      <c r="FO418" s="993"/>
      <c r="FP418" s="1023"/>
      <c r="FQ418" s="572"/>
      <c r="FR418" s="572"/>
    </row>
    <row r="419" spans="9:174" s="292" customFormat="1" x14ac:dyDescent="0.3">
      <c r="I419" s="937"/>
      <c r="J419" s="295"/>
      <c r="K419" s="294"/>
      <c r="L419" s="294"/>
      <c r="M419" s="295"/>
      <c r="S419" s="976"/>
      <c r="T419" s="1011"/>
      <c r="U419" s="290"/>
      <c r="V419" s="290"/>
      <c r="W419" s="290"/>
      <c r="X419" s="294"/>
      <c r="AB419" s="946"/>
      <c r="AE419" s="541"/>
      <c r="AF419" s="296"/>
      <c r="AG419" s="542"/>
      <c r="AH419" s="296"/>
      <c r="AI419" s="610"/>
      <c r="AJ419" s="543"/>
      <c r="AP419" s="981"/>
      <c r="AU419" s="293"/>
      <c r="AX419" s="295"/>
      <c r="BC419" s="295"/>
      <c r="BD419" s="525"/>
      <c r="BE419" s="976"/>
      <c r="BF419" s="293"/>
      <c r="BG419" s="293"/>
      <c r="BH419" s="293"/>
      <c r="BI419" s="293"/>
      <c r="BJ419" s="293"/>
      <c r="BK419" s="293"/>
      <c r="BL419" s="294"/>
      <c r="BM419" s="293"/>
      <c r="BS419" s="294"/>
      <c r="BT419" s="294"/>
      <c r="BU419" s="294"/>
      <c r="BV419" s="295"/>
      <c r="BW419" s="295"/>
      <c r="BX419" s="295"/>
      <c r="BY419" s="293"/>
      <c r="BZ419" s="294"/>
      <c r="CD419" s="295"/>
      <c r="CE419" s="295"/>
      <c r="CF419" s="293"/>
      <c r="CG419" s="293"/>
      <c r="CH419" s="293"/>
      <c r="CI419" s="293"/>
      <c r="CJ419" s="293"/>
      <c r="CL419" s="295"/>
      <c r="CM419" s="294"/>
      <c r="CN419" s="294"/>
      <c r="CO419" s="294"/>
      <c r="CP419" s="294"/>
      <c r="CZ419" s="295"/>
      <c r="DF419" s="293"/>
      <c r="DG419" s="293"/>
      <c r="DH419" s="293"/>
      <c r="DJ419" s="295"/>
      <c r="EC419" s="454"/>
      <c r="ED419" s="454"/>
      <c r="EH419" s="439"/>
      <c r="EI419" s="439"/>
      <c r="EJ419" s="439"/>
      <c r="EK419" s="962"/>
      <c r="EL419" s="987"/>
      <c r="EM419" s="987"/>
      <c r="EN419" s="991"/>
      <c r="EO419" s="297"/>
      <c r="EP419" s="296"/>
      <c r="ER419" s="297"/>
      <c r="ES419" s="522"/>
      <c r="ET419" s="527"/>
      <c r="EU419" s="527"/>
      <c r="EV419" s="527"/>
      <c r="EW419" s="967"/>
      <c r="EX419" s="949"/>
      <c r="EY419" s="522"/>
      <c r="EZ419" s="522"/>
      <c r="FA419" s="522"/>
      <c r="FB419" s="522"/>
      <c r="FC419" s="527"/>
      <c r="FD419" s="527"/>
      <c r="FE419" s="527"/>
      <c r="FF419" s="522"/>
      <c r="FG419" s="522"/>
      <c r="FH419" s="522"/>
      <c r="FI419" s="522"/>
      <c r="FJ419" s="296"/>
      <c r="FK419" s="522"/>
      <c r="FL419" s="993"/>
      <c r="FM419" s="994"/>
      <c r="FN419" s="993"/>
      <c r="FO419" s="993"/>
      <c r="FP419" s="1023"/>
      <c r="FQ419" s="572"/>
      <c r="FR419" s="572"/>
    </row>
    <row r="420" spans="9:174" s="292" customFormat="1" x14ac:dyDescent="0.3">
      <c r="I420" s="937"/>
      <c r="J420" s="295"/>
      <c r="K420" s="294"/>
      <c r="L420" s="294"/>
      <c r="M420" s="295"/>
      <c r="S420" s="976"/>
      <c r="T420" s="1011"/>
      <c r="U420" s="290"/>
      <c r="V420" s="290"/>
      <c r="W420" s="290"/>
      <c r="X420" s="294"/>
      <c r="AB420" s="946"/>
      <c r="AE420" s="541"/>
      <c r="AF420" s="296"/>
      <c r="AG420" s="542"/>
      <c r="AH420" s="296"/>
      <c r="AI420" s="610"/>
      <c r="AJ420" s="543"/>
      <c r="AP420" s="981"/>
      <c r="AU420" s="293"/>
      <c r="AX420" s="295"/>
      <c r="BC420" s="295"/>
      <c r="BD420" s="525"/>
      <c r="BE420" s="976"/>
      <c r="BF420" s="293"/>
      <c r="BG420" s="293"/>
      <c r="BH420" s="293"/>
      <c r="BI420" s="293"/>
      <c r="BJ420" s="293"/>
      <c r="BK420" s="293"/>
      <c r="BL420" s="294"/>
      <c r="BM420" s="293"/>
      <c r="BS420" s="294"/>
      <c r="BT420" s="294"/>
      <c r="BU420" s="294"/>
      <c r="BV420" s="295"/>
      <c r="BW420" s="295"/>
      <c r="BX420" s="295"/>
      <c r="BY420" s="293"/>
      <c r="BZ420" s="294"/>
      <c r="CD420" s="295"/>
      <c r="CE420" s="295"/>
      <c r="CF420" s="293"/>
      <c r="CG420" s="293"/>
      <c r="CH420" s="293"/>
      <c r="CI420" s="293"/>
      <c r="CJ420" s="293"/>
      <c r="CL420" s="295"/>
      <c r="CM420" s="294"/>
      <c r="CN420" s="294"/>
      <c r="CO420" s="294"/>
      <c r="CP420" s="294"/>
      <c r="CZ420" s="295"/>
      <c r="DF420" s="293"/>
      <c r="DG420" s="293"/>
      <c r="DH420" s="293"/>
      <c r="DJ420" s="295"/>
      <c r="EC420" s="454"/>
      <c r="ED420" s="454"/>
      <c r="EH420" s="439"/>
      <c r="EI420" s="439"/>
      <c r="EJ420" s="439"/>
      <c r="EK420" s="962"/>
      <c r="EL420" s="987"/>
      <c r="EM420" s="987"/>
      <c r="EN420" s="991"/>
      <c r="EO420" s="297"/>
      <c r="EP420" s="296"/>
      <c r="ER420" s="297"/>
      <c r="ES420" s="522"/>
      <c r="ET420" s="527"/>
      <c r="EU420" s="527"/>
      <c r="EV420" s="527"/>
      <c r="EW420" s="967"/>
      <c r="EX420" s="949"/>
      <c r="EY420" s="522"/>
      <c r="EZ420" s="522"/>
      <c r="FA420" s="522"/>
      <c r="FB420" s="522"/>
      <c r="FC420" s="527"/>
      <c r="FD420" s="527"/>
      <c r="FE420" s="527"/>
      <c r="FF420" s="522"/>
      <c r="FG420" s="522"/>
      <c r="FH420" s="522"/>
      <c r="FI420" s="522"/>
      <c r="FJ420" s="296"/>
      <c r="FK420" s="522"/>
      <c r="FL420" s="993"/>
      <c r="FM420" s="994"/>
      <c r="FN420" s="993"/>
      <c r="FO420" s="993"/>
      <c r="FP420" s="1023"/>
      <c r="FQ420" s="572"/>
      <c r="FR420" s="572"/>
    </row>
    <row r="421" spans="9:174" s="292" customFormat="1" x14ac:dyDescent="0.3">
      <c r="I421" s="937"/>
      <c r="J421" s="295"/>
      <c r="K421" s="294"/>
      <c r="L421" s="294"/>
      <c r="M421" s="295"/>
      <c r="S421" s="976"/>
      <c r="T421" s="1011"/>
      <c r="U421" s="290"/>
      <c r="V421" s="290"/>
      <c r="W421" s="290"/>
      <c r="X421" s="294"/>
      <c r="AB421" s="946"/>
      <c r="AE421" s="541"/>
      <c r="AF421" s="296"/>
      <c r="AG421" s="542"/>
      <c r="AH421" s="296"/>
      <c r="AI421" s="610"/>
      <c r="AJ421" s="543"/>
      <c r="AP421" s="981"/>
      <c r="AU421" s="293"/>
      <c r="AX421" s="295"/>
      <c r="BC421" s="295"/>
      <c r="BD421" s="525"/>
      <c r="BE421" s="976"/>
      <c r="BF421" s="293"/>
      <c r="BG421" s="293"/>
      <c r="BH421" s="293"/>
      <c r="BI421" s="293"/>
      <c r="BJ421" s="293"/>
      <c r="BK421" s="293"/>
      <c r="BL421" s="294"/>
      <c r="BM421" s="293"/>
      <c r="BS421" s="294"/>
      <c r="BT421" s="294"/>
      <c r="BU421" s="294"/>
      <c r="BV421" s="295"/>
      <c r="BW421" s="295"/>
      <c r="BX421" s="295"/>
      <c r="BY421" s="293"/>
      <c r="BZ421" s="294"/>
      <c r="CD421" s="295"/>
      <c r="CE421" s="295"/>
      <c r="CF421" s="293"/>
      <c r="CG421" s="293"/>
      <c r="CH421" s="293"/>
      <c r="CI421" s="293"/>
      <c r="CJ421" s="293"/>
      <c r="CL421" s="295"/>
      <c r="CM421" s="294"/>
      <c r="CN421" s="294"/>
      <c r="CO421" s="294"/>
      <c r="CP421" s="294"/>
      <c r="CZ421" s="295"/>
      <c r="DF421" s="293"/>
      <c r="DG421" s="293"/>
      <c r="DH421" s="293"/>
      <c r="DJ421" s="295"/>
      <c r="EC421" s="454"/>
      <c r="ED421" s="454"/>
      <c r="EH421" s="439"/>
      <c r="EI421" s="439"/>
      <c r="EJ421" s="439"/>
      <c r="EK421" s="962"/>
      <c r="EL421" s="987"/>
      <c r="EM421" s="987"/>
      <c r="EN421" s="991"/>
      <c r="EO421" s="297"/>
      <c r="EP421" s="296"/>
      <c r="ER421" s="297"/>
      <c r="ES421" s="522"/>
      <c r="ET421" s="527"/>
      <c r="EU421" s="527"/>
      <c r="EV421" s="527"/>
      <c r="EW421" s="967"/>
      <c r="EX421" s="949"/>
      <c r="EY421" s="522"/>
      <c r="EZ421" s="522"/>
      <c r="FA421" s="522"/>
      <c r="FB421" s="522"/>
      <c r="FC421" s="527"/>
      <c r="FD421" s="527"/>
      <c r="FE421" s="527"/>
      <c r="FF421" s="522"/>
      <c r="FG421" s="522"/>
      <c r="FH421" s="522"/>
      <c r="FI421" s="522"/>
      <c r="FJ421" s="296"/>
      <c r="FK421" s="522"/>
      <c r="FL421" s="993"/>
      <c r="FM421" s="994"/>
      <c r="FN421" s="993"/>
      <c r="FO421" s="993"/>
      <c r="FP421" s="1023"/>
      <c r="FQ421" s="572"/>
      <c r="FR421" s="572"/>
    </row>
    <row r="422" spans="9:174" s="292" customFormat="1" x14ac:dyDescent="0.3">
      <c r="I422" s="937"/>
      <c r="J422" s="295"/>
      <c r="K422" s="294"/>
      <c r="L422" s="294"/>
      <c r="M422" s="295"/>
      <c r="S422" s="976"/>
      <c r="T422" s="1011"/>
      <c r="U422" s="290"/>
      <c r="V422" s="290"/>
      <c r="W422" s="290"/>
      <c r="X422" s="294"/>
      <c r="AB422" s="946"/>
      <c r="AE422" s="541"/>
      <c r="AF422" s="296"/>
      <c r="AG422" s="542"/>
      <c r="AH422" s="296"/>
      <c r="AI422" s="610"/>
      <c r="AJ422" s="543"/>
      <c r="AP422" s="981"/>
      <c r="AU422" s="293"/>
      <c r="AX422" s="295"/>
      <c r="BC422" s="295"/>
      <c r="BD422" s="525"/>
      <c r="BE422" s="976"/>
      <c r="BF422" s="293"/>
      <c r="BG422" s="293"/>
      <c r="BH422" s="293"/>
      <c r="BI422" s="293"/>
      <c r="BJ422" s="293"/>
      <c r="BK422" s="293"/>
      <c r="BL422" s="294"/>
      <c r="BM422" s="293"/>
      <c r="BS422" s="294"/>
      <c r="BT422" s="294"/>
      <c r="BU422" s="294"/>
      <c r="BV422" s="295"/>
      <c r="BW422" s="295"/>
      <c r="BX422" s="295"/>
      <c r="BY422" s="293"/>
      <c r="BZ422" s="294"/>
      <c r="CD422" s="295"/>
      <c r="CE422" s="295"/>
      <c r="CF422" s="293"/>
      <c r="CG422" s="293"/>
      <c r="CH422" s="293"/>
      <c r="CI422" s="293"/>
      <c r="CJ422" s="293"/>
      <c r="CL422" s="295"/>
      <c r="CM422" s="294"/>
      <c r="CN422" s="294"/>
      <c r="CO422" s="294"/>
      <c r="CP422" s="294"/>
      <c r="CZ422" s="295"/>
      <c r="DF422" s="293"/>
      <c r="DG422" s="293"/>
      <c r="DH422" s="293"/>
      <c r="DJ422" s="295"/>
      <c r="EC422" s="454"/>
      <c r="ED422" s="454"/>
      <c r="EH422" s="439"/>
      <c r="EI422" s="439"/>
      <c r="EJ422" s="439"/>
      <c r="EK422" s="962"/>
      <c r="EL422" s="987"/>
      <c r="EM422" s="987"/>
      <c r="EN422" s="991"/>
      <c r="EO422" s="297"/>
      <c r="EP422" s="296"/>
      <c r="ER422" s="297"/>
      <c r="ES422" s="522"/>
      <c r="ET422" s="527"/>
      <c r="EU422" s="527"/>
      <c r="EV422" s="527"/>
      <c r="EW422" s="967"/>
      <c r="EX422" s="949"/>
      <c r="EY422" s="522"/>
      <c r="EZ422" s="522"/>
      <c r="FA422" s="522"/>
      <c r="FB422" s="522"/>
      <c r="FC422" s="527"/>
      <c r="FD422" s="527"/>
      <c r="FE422" s="527"/>
      <c r="FF422" s="522"/>
      <c r="FG422" s="522"/>
      <c r="FH422" s="522"/>
      <c r="FI422" s="522"/>
      <c r="FJ422" s="296"/>
      <c r="FK422" s="522"/>
      <c r="FL422" s="993"/>
      <c r="FM422" s="994"/>
      <c r="FN422" s="993"/>
      <c r="FO422" s="993"/>
      <c r="FP422" s="1023"/>
      <c r="FQ422" s="572"/>
      <c r="FR422" s="572"/>
    </row>
    <row r="423" spans="9:174" s="292" customFormat="1" x14ac:dyDescent="0.3">
      <c r="I423" s="937"/>
      <c r="J423" s="295"/>
      <c r="K423" s="294"/>
      <c r="L423" s="294"/>
      <c r="M423" s="295"/>
      <c r="S423" s="976"/>
      <c r="T423" s="1011"/>
      <c r="U423" s="290"/>
      <c r="V423" s="290"/>
      <c r="W423" s="290"/>
      <c r="X423" s="294"/>
      <c r="AB423" s="946"/>
      <c r="AE423" s="541"/>
      <c r="AF423" s="296"/>
      <c r="AG423" s="542"/>
      <c r="AH423" s="296"/>
      <c r="AI423" s="610"/>
      <c r="AJ423" s="543"/>
      <c r="AP423" s="981"/>
      <c r="AU423" s="293"/>
      <c r="AX423" s="295"/>
      <c r="BC423" s="295"/>
      <c r="BD423" s="525"/>
      <c r="BE423" s="976"/>
      <c r="BF423" s="293"/>
      <c r="BG423" s="293"/>
      <c r="BH423" s="293"/>
      <c r="BI423" s="293"/>
      <c r="BJ423" s="293"/>
      <c r="BK423" s="293"/>
      <c r="BL423" s="294"/>
      <c r="BM423" s="293"/>
      <c r="BS423" s="294"/>
      <c r="BT423" s="294"/>
      <c r="BU423" s="294"/>
      <c r="BV423" s="295"/>
      <c r="BW423" s="295"/>
      <c r="BX423" s="295"/>
      <c r="BY423" s="293"/>
      <c r="BZ423" s="294"/>
      <c r="CD423" s="295"/>
      <c r="CE423" s="295"/>
      <c r="CF423" s="293"/>
      <c r="CG423" s="293"/>
      <c r="CH423" s="293"/>
      <c r="CI423" s="293"/>
      <c r="CJ423" s="293"/>
      <c r="CL423" s="295"/>
      <c r="CM423" s="294"/>
      <c r="CN423" s="294"/>
      <c r="CO423" s="294"/>
      <c r="CP423" s="294"/>
      <c r="CZ423" s="295"/>
      <c r="DF423" s="293"/>
      <c r="DG423" s="293"/>
      <c r="DH423" s="293"/>
      <c r="DJ423" s="295"/>
      <c r="EC423" s="454"/>
      <c r="ED423" s="454"/>
      <c r="EH423" s="439"/>
      <c r="EI423" s="439"/>
      <c r="EJ423" s="439"/>
      <c r="EK423" s="962"/>
      <c r="EL423" s="987"/>
      <c r="EM423" s="987"/>
      <c r="EN423" s="991"/>
      <c r="EO423" s="297"/>
      <c r="EP423" s="296"/>
      <c r="ER423" s="297"/>
      <c r="ES423" s="522"/>
      <c r="ET423" s="527"/>
      <c r="EU423" s="527"/>
      <c r="EV423" s="527"/>
      <c r="EW423" s="967"/>
      <c r="EX423" s="949"/>
      <c r="EY423" s="522"/>
      <c r="EZ423" s="522"/>
      <c r="FA423" s="522"/>
      <c r="FB423" s="522"/>
      <c r="FC423" s="527"/>
      <c r="FD423" s="527"/>
      <c r="FE423" s="527"/>
      <c r="FF423" s="522"/>
      <c r="FG423" s="522"/>
      <c r="FH423" s="522"/>
      <c r="FI423" s="522"/>
      <c r="FJ423" s="296"/>
      <c r="FK423" s="522"/>
      <c r="FL423" s="993"/>
      <c r="FM423" s="994"/>
      <c r="FN423" s="993"/>
      <c r="FO423" s="993"/>
      <c r="FP423" s="1023"/>
      <c r="FQ423" s="572"/>
      <c r="FR423" s="572"/>
    </row>
    <row r="424" spans="9:174" s="292" customFormat="1" x14ac:dyDescent="0.3">
      <c r="I424" s="937"/>
      <c r="J424" s="295"/>
      <c r="K424" s="294"/>
      <c r="L424" s="294"/>
      <c r="M424" s="295"/>
      <c r="S424" s="976"/>
      <c r="T424" s="1011"/>
      <c r="U424" s="290"/>
      <c r="V424" s="290"/>
      <c r="W424" s="290"/>
      <c r="X424" s="294"/>
      <c r="AB424" s="946"/>
      <c r="AE424" s="541"/>
      <c r="AF424" s="296"/>
      <c r="AG424" s="542"/>
      <c r="AH424" s="296"/>
      <c r="AI424" s="610"/>
      <c r="AJ424" s="543"/>
      <c r="AP424" s="981"/>
      <c r="AU424" s="293"/>
      <c r="AX424" s="295"/>
      <c r="BC424" s="295"/>
      <c r="BD424" s="525"/>
      <c r="BE424" s="976"/>
      <c r="BF424" s="293"/>
      <c r="BG424" s="293"/>
      <c r="BH424" s="293"/>
      <c r="BI424" s="293"/>
      <c r="BJ424" s="293"/>
      <c r="BK424" s="293"/>
      <c r="BL424" s="294"/>
      <c r="BM424" s="293"/>
      <c r="BS424" s="294"/>
      <c r="BT424" s="294"/>
      <c r="BU424" s="294"/>
      <c r="BV424" s="295"/>
      <c r="BW424" s="295"/>
      <c r="BX424" s="295"/>
      <c r="BY424" s="293"/>
      <c r="BZ424" s="294"/>
      <c r="CD424" s="295"/>
      <c r="CE424" s="295"/>
      <c r="CF424" s="293"/>
      <c r="CG424" s="293"/>
      <c r="CH424" s="293"/>
      <c r="CI424" s="293"/>
      <c r="CJ424" s="293"/>
      <c r="CL424" s="295"/>
      <c r="CM424" s="294"/>
      <c r="CN424" s="294"/>
      <c r="CO424" s="294"/>
      <c r="CP424" s="294"/>
      <c r="CZ424" s="295"/>
      <c r="DF424" s="293"/>
      <c r="DG424" s="293"/>
      <c r="DH424" s="293"/>
      <c r="DJ424" s="295"/>
      <c r="EC424" s="454"/>
      <c r="ED424" s="454"/>
      <c r="EH424" s="439"/>
      <c r="EI424" s="439"/>
      <c r="EJ424" s="439"/>
      <c r="EK424" s="962"/>
      <c r="EL424" s="987"/>
      <c r="EM424" s="987"/>
      <c r="EN424" s="991"/>
      <c r="EO424" s="297"/>
      <c r="EP424" s="296"/>
      <c r="ER424" s="297"/>
      <c r="ES424" s="522"/>
      <c r="ET424" s="527"/>
      <c r="EU424" s="527"/>
      <c r="EV424" s="527"/>
      <c r="EW424" s="967"/>
      <c r="EX424" s="949"/>
      <c r="EY424" s="522"/>
      <c r="EZ424" s="522"/>
      <c r="FA424" s="522"/>
      <c r="FB424" s="522"/>
      <c r="FC424" s="527"/>
      <c r="FD424" s="527"/>
      <c r="FE424" s="527"/>
      <c r="FF424" s="522"/>
      <c r="FG424" s="522"/>
      <c r="FH424" s="522"/>
      <c r="FI424" s="522"/>
      <c r="FJ424" s="296"/>
      <c r="FK424" s="522"/>
      <c r="FL424" s="993"/>
      <c r="FM424" s="994"/>
      <c r="FN424" s="993"/>
      <c r="FO424" s="993"/>
      <c r="FP424" s="1023"/>
      <c r="FQ424" s="572"/>
      <c r="FR424" s="572"/>
    </row>
    <row r="425" spans="9:174" s="292" customFormat="1" x14ac:dyDescent="0.3">
      <c r="I425" s="937"/>
      <c r="J425" s="295"/>
      <c r="K425" s="294"/>
      <c r="L425" s="294"/>
      <c r="M425" s="295"/>
      <c r="S425" s="976"/>
      <c r="T425" s="1011"/>
      <c r="U425" s="290"/>
      <c r="V425" s="290"/>
      <c r="W425" s="290"/>
      <c r="X425" s="294"/>
      <c r="AB425" s="946"/>
      <c r="AE425" s="541"/>
      <c r="AF425" s="296"/>
      <c r="AG425" s="542"/>
      <c r="AH425" s="296"/>
      <c r="AI425" s="610"/>
      <c r="AJ425" s="543"/>
      <c r="AP425" s="981"/>
      <c r="AU425" s="293"/>
      <c r="AX425" s="295"/>
      <c r="BC425" s="295"/>
      <c r="BD425" s="525"/>
      <c r="BE425" s="976"/>
      <c r="BF425" s="293"/>
      <c r="BG425" s="293"/>
      <c r="BH425" s="293"/>
      <c r="BI425" s="293"/>
      <c r="BJ425" s="293"/>
      <c r="BK425" s="293"/>
      <c r="BL425" s="294"/>
      <c r="BM425" s="293"/>
      <c r="BS425" s="294"/>
      <c r="BT425" s="294"/>
      <c r="BU425" s="294"/>
      <c r="BV425" s="295"/>
      <c r="BW425" s="295"/>
      <c r="BX425" s="295"/>
      <c r="BY425" s="293"/>
      <c r="BZ425" s="294"/>
      <c r="CD425" s="295"/>
      <c r="CE425" s="295"/>
      <c r="CF425" s="293"/>
      <c r="CG425" s="293"/>
      <c r="CH425" s="293"/>
      <c r="CI425" s="293"/>
      <c r="CJ425" s="293"/>
      <c r="CL425" s="295"/>
      <c r="CM425" s="294"/>
      <c r="CN425" s="294"/>
      <c r="CO425" s="294"/>
      <c r="CP425" s="294"/>
      <c r="CZ425" s="295"/>
      <c r="DF425" s="293"/>
      <c r="DG425" s="293"/>
      <c r="DH425" s="293"/>
      <c r="DJ425" s="295"/>
      <c r="EC425" s="454"/>
      <c r="ED425" s="454"/>
      <c r="EH425" s="439"/>
      <c r="EI425" s="439"/>
      <c r="EJ425" s="439"/>
      <c r="EK425" s="962"/>
      <c r="EL425" s="987"/>
      <c r="EM425" s="987"/>
      <c r="EN425" s="991"/>
      <c r="EO425" s="297"/>
      <c r="EP425" s="296"/>
      <c r="ER425" s="297"/>
      <c r="ES425" s="522"/>
      <c r="ET425" s="527"/>
      <c r="EU425" s="527"/>
      <c r="EV425" s="527"/>
      <c r="EW425" s="967"/>
      <c r="EX425" s="949"/>
      <c r="EY425" s="522"/>
      <c r="EZ425" s="522"/>
      <c r="FA425" s="522"/>
      <c r="FB425" s="522"/>
      <c r="FC425" s="527"/>
      <c r="FD425" s="527"/>
      <c r="FE425" s="527"/>
      <c r="FF425" s="522"/>
      <c r="FG425" s="522"/>
      <c r="FH425" s="522"/>
      <c r="FI425" s="522"/>
      <c r="FJ425" s="296"/>
      <c r="FK425" s="522"/>
      <c r="FL425" s="993"/>
      <c r="FM425" s="994"/>
      <c r="FN425" s="993"/>
      <c r="FO425" s="993"/>
      <c r="FP425" s="1023"/>
      <c r="FQ425" s="572"/>
      <c r="FR425" s="572"/>
    </row>
    <row r="426" spans="9:174" s="292" customFormat="1" x14ac:dyDescent="0.3">
      <c r="I426" s="937"/>
      <c r="J426" s="295"/>
      <c r="K426" s="294"/>
      <c r="L426" s="294"/>
      <c r="M426" s="295"/>
      <c r="S426" s="976"/>
      <c r="T426" s="1011"/>
      <c r="U426" s="290"/>
      <c r="V426" s="290"/>
      <c r="W426" s="290"/>
      <c r="X426" s="294"/>
      <c r="AB426" s="946"/>
      <c r="AE426" s="541"/>
      <c r="AF426" s="296"/>
      <c r="AG426" s="542"/>
      <c r="AH426" s="296"/>
      <c r="AI426" s="610"/>
      <c r="AJ426" s="543"/>
      <c r="AP426" s="981"/>
      <c r="AU426" s="293"/>
      <c r="AX426" s="295"/>
      <c r="BC426" s="295"/>
      <c r="BD426" s="525"/>
      <c r="BE426" s="976"/>
      <c r="BF426" s="293"/>
      <c r="BG426" s="293"/>
      <c r="BH426" s="293"/>
      <c r="BI426" s="293"/>
      <c r="BJ426" s="293"/>
      <c r="BK426" s="293"/>
      <c r="BL426" s="294"/>
      <c r="BM426" s="293"/>
      <c r="BS426" s="294"/>
      <c r="BT426" s="294"/>
      <c r="BU426" s="294"/>
      <c r="BV426" s="295"/>
      <c r="BW426" s="295"/>
      <c r="BX426" s="295"/>
      <c r="BY426" s="293"/>
      <c r="BZ426" s="294"/>
      <c r="CD426" s="295"/>
      <c r="CE426" s="295"/>
      <c r="CF426" s="293"/>
      <c r="CG426" s="293"/>
      <c r="CH426" s="293"/>
      <c r="CI426" s="293"/>
      <c r="CJ426" s="293"/>
      <c r="CL426" s="295"/>
      <c r="CM426" s="294"/>
      <c r="CN426" s="294"/>
      <c r="CO426" s="294"/>
      <c r="CP426" s="294"/>
      <c r="CZ426" s="295"/>
      <c r="DF426" s="293"/>
      <c r="DG426" s="293"/>
      <c r="DH426" s="293"/>
      <c r="DJ426" s="295"/>
      <c r="EC426" s="454"/>
      <c r="ED426" s="454"/>
      <c r="EH426" s="439"/>
      <c r="EI426" s="439"/>
      <c r="EJ426" s="439"/>
      <c r="EK426" s="962"/>
      <c r="EL426" s="987"/>
      <c r="EM426" s="987"/>
      <c r="EN426" s="991"/>
      <c r="EO426" s="297"/>
      <c r="EP426" s="296"/>
      <c r="ER426" s="297"/>
      <c r="ES426" s="522"/>
      <c r="ET426" s="527"/>
      <c r="EU426" s="527"/>
      <c r="EV426" s="527"/>
      <c r="EW426" s="967"/>
      <c r="EX426" s="949"/>
      <c r="EY426" s="522"/>
      <c r="EZ426" s="522"/>
      <c r="FA426" s="522"/>
      <c r="FB426" s="522"/>
      <c r="FC426" s="527"/>
      <c r="FD426" s="527"/>
      <c r="FE426" s="527"/>
      <c r="FF426" s="522"/>
      <c r="FG426" s="522"/>
      <c r="FH426" s="522"/>
      <c r="FI426" s="522"/>
      <c r="FJ426" s="296"/>
      <c r="FK426" s="522"/>
      <c r="FL426" s="993"/>
      <c r="FM426" s="994"/>
      <c r="FN426" s="993"/>
      <c r="FO426" s="993"/>
      <c r="FP426" s="1023"/>
      <c r="FQ426" s="572"/>
      <c r="FR426" s="572"/>
    </row>
    <row r="427" spans="9:174" s="292" customFormat="1" x14ac:dyDescent="0.3">
      <c r="I427" s="937"/>
      <c r="J427" s="295"/>
      <c r="K427" s="294"/>
      <c r="L427" s="294"/>
      <c r="M427" s="295"/>
      <c r="S427" s="976"/>
      <c r="T427" s="1011"/>
      <c r="U427" s="290"/>
      <c r="V427" s="290"/>
      <c r="W427" s="290"/>
      <c r="X427" s="294"/>
      <c r="AB427" s="946"/>
      <c r="AE427" s="541"/>
      <c r="AF427" s="296"/>
      <c r="AG427" s="542"/>
      <c r="AH427" s="296"/>
      <c r="AI427" s="610"/>
      <c r="AJ427" s="543"/>
      <c r="AP427" s="981"/>
      <c r="AU427" s="293"/>
      <c r="AX427" s="295"/>
      <c r="BC427" s="295"/>
      <c r="BD427" s="525"/>
      <c r="BE427" s="976"/>
      <c r="BF427" s="293"/>
      <c r="BG427" s="293"/>
      <c r="BH427" s="293"/>
      <c r="BI427" s="293"/>
      <c r="BJ427" s="293"/>
      <c r="BK427" s="293"/>
      <c r="BL427" s="294"/>
      <c r="BM427" s="293"/>
      <c r="BS427" s="294"/>
      <c r="BT427" s="294"/>
      <c r="BU427" s="294"/>
      <c r="BV427" s="295"/>
      <c r="BW427" s="295"/>
      <c r="BX427" s="295"/>
      <c r="BY427" s="293"/>
      <c r="BZ427" s="294"/>
      <c r="CD427" s="295"/>
      <c r="CE427" s="295"/>
      <c r="CF427" s="293"/>
      <c r="CG427" s="293"/>
      <c r="CH427" s="293"/>
      <c r="CI427" s="293"/>
      <c r="CJ427" s="293"/>
      <c r="CL427" s="295"/>
      <c r="CM427" s="294"/>
      <c r="CN427" s="294"/>
      <c r="CO427" s="294"/>
      <c r="CP427" s="294"/>
      <c r="CZ427" s="295"/>
      <c r="DF427" s="293"/>
      <c r="DG427" s="293"/>
      <c r="DH427" s="293"/>
      <c r="DJ427" s="295"/>
      <c r="EC427" s="454"/>
      <c r="ED427" s="454"/>
      <c r="EH427" s="439"/>
      <c r="EI427" s="439"/>
      <c r="EJ427" s="439"/>
      <c r="EK427" s="962"/>
      <c r="EL427" s="987"/>
      <c r="EM427" s="987"/>
      <c r="EN427" s="991"/>
      <c r="EO427" s="297"/>
      <c r="EP427" s="296"/>
      <c r="ER427" s="297"/>
      <c r="ES427" s="522"/>
      <c r="ET427" s="527"/>
      <c r="EU427" s="527"/>
      <c r="EV427" s="527"/>
      <c r="EW427" s="967"/>
      <c r="EX427" s="949"/>
      <c r="EY427" s="522"/>
      <c r="EZ427" s="522"/>
      <c r="FA427" s="522"/>
      <c r="FB427" s="522"/>
      <c r="FC427" s="527"/>
      <c r="FD427" s="527"/>
      <c r="FE427" s="527"/>
      <c r="FF427" s="522"/>
      <c r="FG427" s="522"/>
      <c r="FH427" s="522"/>
      <c r="FI427" s="522"/>
      <c r="FJ427" s="296"/>
      <c r="FK427" s="522"/>
      <c r="FL427" s="993"/>
      <c r="FM427" s="994"/>
      <c r="FN427" s="993"/>
      <c r="FO427" s="993"/>
      <c r="FP427" s="1023"/>
      <c r="FQ427" s="572"/>
      <c r="FR427" s="572"/>
    </row>
    <row r="428" spans="9:174" s="292" customFormat="1" x14ac:dyDescent="0.3">
      <c r="I428" s="937"/>
      <c r="J428" s="295"/>
      <c r="K428" s="294"/>
      <c r="L428" s="294"/>
      <c r="M428" s="295"/>
      <c r="S428" s="976"/>
      <c r="T428" s="1011"/>
      <c r="U428" s="290"/>
      <c r="V428" s="290"/>
      <c r="W428" s="290"/>
      <c r="X428" s="294"/>
      <c r="AB428" s="946"/>
      <c r="AE428" s="541"/>
      <c r="AF428" s="296"/>
      <c r="AG428" s="542"/>
      <c r="AH428" s="296"/>
      <c r="AI428" s="610"/>
      <c r="AJ428" s="543"/>
      <c r="AP428" s="981"/>
      <c r="AU428" s="293"/>
      <c r="AX428" s="295"/>
      <c r="BC428" s="295"/>
      <c r="BD428" s="525"/>
      <c r="BE428" s="976"/>
      <c r="BF428" s="293"/>
      <c r="BG428" s="293"/>
      <c r="BH428" s="293"/>
      <c r="BI428" s="293"/>
      <c r="BJ428" s="293"/>
      <c r="BK428" s="293"/>
      <c r="BL428" s="294"/>
      <c r="BM428" s="293"/>
      <c r="BS428" s="294"/>
      <c r="BT428" s="294"/>
      <c r="BU428" s="294"/>
      <c r="BV428" s="295"/>
      <c r="BW428" s="295"/>
      <c r="BX428" s="295"/>
      <c r="BY428" s="293"/>
      <c r="BZ428" s="294"/>
      <c r="CD428" s="295"/>
      <c r="CE428" s="295"/>
      <c r="CF428" s="293"/>
      <c r="CG428" s="293"/>
      <c r="CH428" s="293"/>
      <c r="CI428" s="293"/>
      <c r="CJ428" s="293"/>
      <c r="CL428" s="295"/>
      <c r="CM428" s="294"/>
      <c r="CN428" s="294"/>
      <c r="CO428" s="294"/>
      <c r="CP428" s="294"/>
      <c r="CZ428" s="295"/>
      <c r="DF428" s="293"/>
      <c r="DG428" s="293"/>
      <c r="DH428" s="293"/>
      <c r="DJ428" s="295"/>
      <c r="EC428" s="454"/>
      <c r="ED428" s="454"/>
      <c r="EH428" s="439"/>
      <c r="EI428" s="439"/>
      <c r="EJ428" s="439"/>
      <c r="EK428" s="962"/>
      <c r="EL428" s="987"/>
      <c r="EM428" s="987"/>
      <c r="EN428" s="991"/>
      <c r="EO428" s="297"/>
      <c r="EP428" s="296"/>
      <c r="ER428" s="297"/>
      <c r="ES428" s="522"/>
      <c r="ET428" s="527"/>
      <c r="EU428" s="527"/>
      <c r="EV428" s="527"/>
      <c r="EW428" s="967"/>
      <c r="EX428" s="949"/>
      <c r="EY428" s="522"/>
      <c r="EZ428" s="522"/>
      <c r="FA428" s="522"/>
      <c r="FB428" s="522"/>
      <c r="FC428" s="527"/>
      <c r="FD428" s="527"/>
      <c r="FE428" s="527"/>
      <c r="FF428" s="522"/>
      <c r="FG428" s="522"/>
      <c r="FH428" s="522"/>
      <c r="FI428" s="522"/>
      <c r="FJ428" s="296"/>
      <c r="FK428" s="522"/>
      <c r="FL428" s="993"/>
      <c r="FM428" s="994"/>
      <c r="FN428" s="993"/>
      <c r="FO428" s="993"/>
      <c r="FP428" s="1023"/>
      <c r="FQ428" s="572"/>
      <c r="FR428" s="572"/>
    </row>
    <row r="429" spans="9:174" s="292" customFormat="1" x14ac:dyDescent="0.3">
      <c r="I429" s="937"/>
      <c r="J429" s="295"/>
      <c r="K429" s="294"/>
      <c r="L429" s="294"/>
      <c r="M429" s="295"/>
      <c r="S429" s="976"/>
      <c r="T429" s="1011"/>
      <c r="U429" s="290"/>
      <c r="V429" s="290"/>
      <c r="W429" s="290"/>
      <c r="X429" s="294"/>
      <c r="AB429" s="946"/>
      <c r="AE429" s="541"/>
      <c r="AF429" s="296"/>
      <c r="AG429" s="542"/>
      <c r="AH429" s="296"/>
      <c r="AI429" s="610"/>
      <c r="AJ429" s="543"/>
      <c r="AP429" s="981"/>
      <c r="AU429" s="293"/>
      <c r="AX429" s="295"/>
      <c r="BC429" s="295"/>
      <c r="BD429" s="525"/>
      <c r="BE429" s="976"/>
      <c r="BF429" s="293"/>
      <c r="BG429" s="293"/>
      <c r="BH429" s="293"/>
      <c r="BI429" s="293"/>
      <c r="BJ429" s="293"/>
      <c r="BK429" s="293"/>
      <c r="BL429" s="294"/>
      <c r="BM429" s="293"/>
      <c r="BS429" s="294"/>
      <c r="BT429" s="294"/>
      <c r="BU429" s="294"/>
      <c r="BV429" s="295"/>
      <c r="BW429" s="295"/>
      <c r="BX429" s="295"/>
      <c r="BY429" s="293"/>
      <c r="BZ429" s="294"/>
      <c r="CD429" s="295"/>
      <c r="CE429" s="295"/>
      <c r="CF429" s="293"/>
      <c r="CG429" s="293"/>
      <c r="CH429" s="293"/>
      <c r="CI429" s="293"/>
      <c r="CJ429" s="293"/>
      <c r="CL429" s="295"/>
      <c r="CM429" s="294"/>
      <c r="CN429" s="294"/>
      <c r="CO429" s="294"/>
      <c r="CP429" s="294"/>
      <c r="CZ429" s="295"/>
      <c r="DF429" s="293"/>
      <c r="DG429" s="293"/>
      <c r="DH429" s="293"/>
      <c r="DJ429" s="295"/>
      <c r="EC429" s="454"/>
      <c r="ED429" s="454"/>
      <c r="EH429" s="439"/>
      <c r="EI429" s="439"/>
      <c r="EJ429" s="439"/>
      <c r="EK429" s="962"/>
      <c r="EL429" s="987"/>
      <c r="EM429" s="987"/>
      <c r="EN429" s="991"/>
      <c r="EO429" s="297"/>
      <c r="EP429" s="296"/>
      <c r="ER429" s="297"/>
      <c r="ES429" s="522"/>
      <c r="ET429" s="527"/>
      <c r="EU429" s="527"/>
      <c r="EV429" s="527"/>
      <c r="EW429" s="967"/>
      <c r="EX429" s="949"/>
      <c r="EY429" s="522"/>
      <c r="EZ429" s="522"/>
      <c r="FA429" s="522"/>
      <c r="FB429" s="522"/>
      <c r="FC429" s="527"/>
      <c r="FD429" s="527"/>
      <c r="FE429" s="527"/>
      <c r="FF429" s="522"/>
      <c r="FG429" s="522"/>
      <c r="FH429" s="522"/>
      <c r="FI429" s="522"/>
      <c r="FJ429" s="296"/>
      <c r="FK429" s="522"/>
      <c r="FL429" s="993"/>
      <c r="FM429" s="994"/>
      <c r="FN429" s="993"/>
      <c r="FO429" s="993"/>
      <c r="FP429" s="1023"/>
      <c r="FQ429" s="572"/>
      <c r="FR429" s="572"/>
    </row>
    <row r="430" spans="9:174" s="292" customFormat="1" x14ac:dyDescent="0.3">
      <c r="I430" s="937"/>
      <c r="J430" s="295"/>
      <c r="K430" s="294"/>
      <c r="L430" s="294"/>
      <c r="M430" s="295"/>
      <c r="S430" s="976"/>
      <c r="T430" s="1011"/>
      <c r="U430" s="290"/>
      <c r="V430" s="290"/>
      <c r="W430" s="290"/>
      <c r="X430" s="294"/>
      <c r="AB430" s="946"/>
      <c r="AE430" s="541"/>
      <c r="AF430" s="296"/>
      <c r="AG430" s="542"/>
      <c r="AH430" s="296"/>
      <c r="AI430" s="610"/>
      <c r="AJ430" s="543"/>
      <c r="AP430" s="981"/>
      <c r="AU430" s="293"/>
      <c r="AX430" s="295"/>
      <c r="BC430" s="295"/>
      <c r="BD430" s="525"/>
      <c r="BE430" s="976"/>
      <c r="BF430" s="293"/>
      <c r="BG430" s="293"/>
      <c r="BH430" s="293"/>
      <c r="BI430" s="293"/>
      <c r="BJ430" s="293"/>
      <c r="BK430" s="293"/>
      <c r="BL430" s="294"/>
      <c r="BM430" s="293"/>
      <c r="BS430" s="294"/>
      <c r="BT430" s="294"/>
      <c r="BU430" s="294"/>
      <c r="BV430" s="295"/>
      <c r="BW430" s="295"/>
      <c r="BX430" s="295"/>
      <c r="BY430" s="293"/>
      <c r="BZ430" s="294"/>
      <c r="CD430" s="295"/>
      <c r="CE430" s="295"/>
      <c r="CF430" s="293"/>
      <c r="CG430" s="293"/>
      <c r="CH430" s="293"/>
      <c r="CI430" s="293"/>
      <c r="CJ430" s="293"/>
      <c r="CL430" s="295"/>
      <c r="CM430" s="294"/>
      <c r="CN430" s="294"/>
      <c r="CO430" s="294"/>
      <c r="CP430" s="294"/>
      <c r="CZ430" s="295"/>
      <c r="DF430" s="293"/>
      <c r="DG430" s="293"/>
      <c r="DH430" s="293"/>
      <c r="DJ430" s="295"/>
      <c r="EC430" s="454"/>
      <c r="ED430" s="454"/>
      <c r="EH430" s="439"/>
      <c r="EI430" s="439"/>
      <c r="EJ430" s="439"/>
      <c r="EK430" s="962"/>
      <c r="EL430" s="987"/>
      <c r="EM430" s="987"/>
      <c r="EN430" s="991"/>
      <c r="EO430" s="297"/>
      <c r="EP430" s="296"/>
      <c r="ER430" s="297"/>
      <c r="ES430" s="522"/>
      <c r="ET430" s="527"/>
      <c r="EU430" s="527"/>
      <c r="EV430" s="527"/>
      <c r="EW430" s="967"/>
      <c r="EX430" s="949"/>
      <c r="EY430" s="522"/>
      <c r="EZ430" s="522"/>
      <c r="FA430" s="522"/>
      <c r="FB430" s="522"/>
      <c r="FC430" s="527"/>
      <c r="FD430" s="527"/>
      <c r="FE430" s="527"/>
      <c r="FF430" s="522"/>
      <c r="FG430" s="522"/>
      <c r="FH430" s="522"/>
      <c r="FI430" s="522"/>
      <c r="FJ430" s="296"/>
      <c r="FK430" s="522"/>
      <c r="FL430" s="993"/>
      <c r="FM430" s="994"/>
      <c r="FN430" s="993"/>
      <c r="FO430" s="993"/>
      <c r="FP430" s="1023"/>
      <c r="FQ430" s="572"/>
      <c r="FR430" s="572"/>
    </row>
    <row r="431" spans="9:174" s="292" customFormat="1" x14ac:dyDescent="0.3">
      <c r="I431" s="937"/>
      <c r="J431" s="295"/>
      <c r="K431" s="294"/>
      <c r="L431" s="294"/>
      <c r="M431" s="295"/>
      <c r="S431" s="976"/>
      <c r="T431" s="1011"/>
      <c r="U431" s="290"/>
      <c r="V431" s="290"/>
      <c r="W431" s="290"/>
      <c r="X431" s="294"/>
      <c r="AB431" s="946"/>
      <c r="AE431" s="541"/>
      <c r="AF431" s="296"/>
      <c r="AG431" s="542"/>
      <c r="AH431" s="296"/>
      <c r="AI431" s="610"/>
      <c r="AJ431" s="543"/>
      <c r="AP431" s="981"/>
      <c r="AU431" s="293"/>
      <c r="AX431" s="295"/>
      <c r="BC431" s="295"/>
      <c r="BD431" s="525"/>
      <c r="BE431" s="976"/>
      <c r="BF431" s="293"/>
      <c r="BG431" s="293"/>
      <c r="BH431" s="293"/>
      <c r="BI431" s="293"/>
      <c r="BJ431" s="293"/>
      <c r="BK431" s="293"/>
      <c r="BL431" s="294"/>
      <c r="BM431" s="293"/>
      <c r="BS431" s="294"/>
      <c r="BT431" s="294"/>
      <c r="BU431" s="294"/>
      <c r="BV431" s="295"/>
      <c r="BW431" s="295"/>
      <c r="BX431" s="295"/>
      <c r="BY431" s="293"/>
      <c r="BZ431" s="294"/>
      <c r="CD431" s="295"/>
      <c r="CE431" s="295"/>
      <c r="CF431" s="293"/>
      <c r="CG431" s="293"/>
      <c r="CH431" s="293"/>
      <c r="CI431" s="293"/>
      <c r="CJ431" s="293"/>
      <c r="CL431" s="295"/>
      <c r="CM431" s="294"/>
      <c r="CN431" s="294"/>
      <c r="CO431" s="294"/>
      <c r="CP431" s="294"/>
      <c r="CZ431" s="295"/>
      <c r="DF431" s="293"/>
      <c r="DG431" s="293"/>
      <c r="DH431" s="293"/>
      <c r="DJ431" s="295"/>
      <c r="EC431" s="454"/>
      <c r="ED431" s="454"/>
      <c r="EH431" s="439"/>
      <c r="EI431" s="439"/>
      <c r="EJ431" s="439"/>
      <c r="EK431" s="962"/>
      <c r="EL431" s="987"/>
      <c r="EM431" s="987"/>
      <c r="EN431" s="991"/>
      <c r="EO431" s="297"/>
      <c r="EP431" s="296"/>
      <c r="ER431" s="297"/>
      <c r="ES431" s="522"/>
      <c r="ET431" s="527"/>
      <c r="EU431" s="527"/>
      <c r="EV431" s="527"/>
      <c r="EW431" s="967"/>
      <c r="EX431" s="949"/>
      <c r="EY431" s="522"/>
      <c r="EZ431" s="522"/>
      <c r="FA431" s="522"/>
      <c r="FB431" s="522"/>
      <c r="FC431" s="527"/>
      <c r="FD431" s="527"/>
      <c r="FE431" s="527"/>
      <c r="FF431" s="522"/>
      <c r="FG431" s="522"/>
      <c r="FH431" s="522"/>
      <c r="FI431" s="522"/>
      <c r="FJ431" s="296"/>
      <c r="FK431" s="522"/>
      <c r="FL431" s="993"/>
      <c r="FM431" s="994"/>
      <c r="FN431" s="993"/>
      <c r="FO431" s="993"/>
      <c r="FP431" s="1023"/>
      <c r="FQ431" s="572"/>
      <c r="FR431" s="572"/>
    </row>
    <row r="432" spans="9:174" s="292" customFormat="1" x14ac:dyDescent="0.3">
      <c r="I432" s="937"/>
      <c r="J432" s="295"/>
      <c r="K432" s="294"/>
      <c r="L432" s="294"/>
      <c r="M432" s="295"/>
      <c r="S432" s="976"/>
      <c r="T432" s="1011"/>
      <c r="U432" s="290"/>
      <c r="V432" s="290"/>
      <c r="W432" s="290"/>
      <c r="X432" s="294"/>
      <c r="AB432" s="946"/>
      <c r="AE432" s="541"/>
      <c r="AF432" s="296"/>
      <c r="AG432" s="542"/>
      <c r="AH432" s="296"/>
      <c r="AI432" s="610"/>
      <c r="AJ432" s="543"/>
      <c r="AP432" s="981"/>
      <c r="AU432" s="293"/>
      <c r="AX432" s="295"/>
      <c r="BC432" s="295"/>
      <c r="BD432" s="525"/>
      <c r="BE432" s="976"/>
      <c r="BF432" s="293"/>
      <c r="BG432" s="293"/>
      <c r="BH432" s="293"/>
      <c r="BI432" s="293"/>
      <c r="BJ432" s="293"/>
      <c r="BK432" s="293"/>
      <c r="BL432" s="294"/>
      <c r="BM432" s="293"/>
      <c r="BS432" s="294"/>
      <c r="BT432" s="294"/>
      <c r="BU432" s="294"/>
      <c r="BV432" s="295"/>
      <c r="BW432" s="295"/>
      <c r="BX432" s="295"/>
      <c r="BY432" s="293"/>
      <c r="BZ432" s="294"/>
      <c r="CD432" s="295"/>
      <c r="CE432" s="295"/>
      <c r="CF432" s="293"/>
      <c r="CG432" s="293"/>
      <c r="CH432" s="293"/>
      <c r="CI432" s="293"/>
      <c r="CJ432" s="293"/>
      <c r="CL432" s="295"/>
      <c r="CM432" s="294"/>
      <c r="CN432" s="294"/>
      <c r="CO432" s="294"/>
      <c r="CP432" s="294"/>
      <c r="CZ432" s="295"/>
      <c r="DF432" s="293"/>
      <c r="DG432" s="293"/>
      <c r="DH432" s="293"/>
      <c r="DJ432" s="295"/>
      <c r="EC432" s="454"/>
      <c r="ED432" s="454"/>
      <c r="EH432" s="439"/>
      <c r="EI432" s="439"/>
      <c r="EJ432" s="439"/>
      <c r="EK432" s="962"/>
      <c r="EL432" s="987"/>
      <c r="EM432" s="987"/>
      <c r="EN432" s="991"/>
      <c r="EO432" s="297"/>
      <c r="EP432" s="296"/>
      <c r="ER432" s="297"/>
      <c r="ES432" s="522"/>
      <c r="ET432" s="527"/>
      <c r="EU432" s="527"/>
      <c r="EV432" s="527"/>
      <c r="EW432" s="967"/>
      <c r="EX432" s="949"/>
      <c r="EY432" s="522"/>
      <c r="EZ432" s="522"/>
      <c r="FA432" s="522"/>
      <c r="FB432" s="522"/>
      <c r="FC432" s="527"/>
      <c r="FD432" s="527"/>
      <c r="FE432" s="527"/>
      <c r="FF432" s="522"/>
      <c r="FG432" s="522"/>
      <c r="FH432" s="522"/>
      <c r="FI432" s="522"/>
      <c r="FJ432" s="296"/>
      <c r="FK432" s="522"/>
      <c r="FL432" s="993"/>
      <c r="FM432" s="994"/>
      <c r="FN432" s="993"/>
      <c r="FO432" s="993"/>
      <c r="FP432" s="1023"/>
      <c r="FQ432" s="572"/>
      <c r="FR432" s="572"/>
    </row>
    <row r="433" spans="9:174" s="292" customFormat="1" x14ac:dyDescent="0.3">
      <c r="I433" s="937"/>
      <c r="J433" s="295"/>
      <c r="K433" s="294"/>
      <c r="L433" s="294"/>
      <c r="M433" s="295"/>
      <c r="S433" s="976"/>
      <c r="T433" s="1011"/>
      <c r="U433" s="290"/>
      <c r="V433" s="290"/>
      <c r="W433" s="290"/>
      <c r="X433" s="294"/>
      <c r="AB433" s="946"/>
      <c r="AE433" s="541"/>
      <c r="AF433" s="296"/>
      <c r="AG433" s="542"/>
      <c r="AH433" s="296"/>
      <c r="AI433" s="610"/>
      <c r="AJ433" s="543"/>
      <c r="AP433" s="981"/>
      <c r="AU433" s="293"/>
      <c r="AX433" s="295"/>
      <c r="BC433" s="295"/>
      <c r="BD433" s="525"/>
      <c r="BE433" s="976"/>
      <c r="BF433" s="293"/>
      <c r="BG433" s="293"/>
      <c r="BH433" s="293"/>
      <c r="BI433" s="293"/>
      <c r="BJ433" s="293"/>
      <c r="BK433" s="293"/>
      <c r="BL433" s="294"/>
      <c r="BM433" s="293"/>
      <c r="BS433" s="294"/>
      <c r="BT433" s="294"/>
      <c r="BU433" s="294"/>
      <c r="BV433" s="295"/>
      <c r="BW433" s="295"/>
      <c r="BX433" s="295"/>
      <c r="BY433" s="293"/>
      <c r="BZ433" s="294"/>
      <c r="CD433" s="295"/>
      <c r="CE433" s="295"/>
      <c r="CF433" s="293"/>
      <c r="CG433" s="293"/>
      <c r="CH433" s="293"/>
      <c r="CI433" s="293"/>
      <c r="CJ433" s="293"/>
      <c r="CL433" s="295"/>
      <c r="CM433" s="294"/>
      <c r="CN433" s="294"/>
      <c r="CO433" s="294"/>
      <c r="CP433" s="294"/>
      <c r="CZ433" s="295"/>
      <c r="DF433" s="293"/>
      <c r="DG433" s="293"/>
      <c r="DH433" s="293"/>
      <c r="DJ433" s="295"/>
      <c r="EC433" s="454"/>
      <c r="ED433" s="454"/>
      <c r="EH433" s="439"/>
      <c r="EI433" s="439"/>
      <c r="EJ433" s="439"/>
      <c r="EK433" s="962"/>
      <c r="EL433" s="987"/>
      <c r="EM433" s="987"/>
      <c r="EN433" s="991"/>
      <c r="EO433" s="297"/>
      <c r="EP433" s="296"/>
      <c r="ER433" s="297"/>
      <c r="ES433" s="522"/>
      <c r="ET433" s="527"/>
      <c r="EU433" s="527"/>
      <c r="EV433" s="527"/>
      <c r="EW433" s="967"/>
      <c r="EX433" s="949"/>
      <c r="EY433" s="522"/>
      <c r="EZ433" s="522"/>
      <c r="FA433" s="522"/>
      <c r="FB433" s="522"/>
      <c r="FC433" s="527"/>
      <c r="FD433" s="527"/>
      <c r="FE433" s="527"/>
      <c r="FF433" s="522"/>
      <c r="FG433" s="522"/>
      <c r="FH433" s="522"/>
      <c r="FI433" s="522"/>
      <c r="FJ433" s="296"/>
      <c r="FK433" s="522"/>
      <c r="FL433" s="993"/>
      <c r="FM433" s="994"/>
      <c r="FN433" s="993"/>
      <c r="FO433" s="993"/>
      <c r="FP433" s="1023"/>
      <c r="FQ433" s="572"/>
      <c r="FR433" s="572"/>
    </row>
    <row r="434" spans="9:174" s="292" customFormat="1" x14ac:dyDescent="0.3">
      <c r="I434" s="937"/>
      <c r="J434" s="295"/>
      <c r="K434" s="294"/>
      <c r="L434" s="294"/>
      <c r="M434" s="295"/>
      <c r="S434" s="976"/>
      <c r="T434" s="1011"/>
      <c r="U434" s="290"/>
      <c r="V434" s="290"/>
      <c r="W434" s="290"/>
      <c r="X434" s="294"/>
      <c r="AB434" s="946"/>
      <c r="AE434" s="541"/>
      <c r="AF434" s="296"/>
      <c r="AG434" s="542"/>
      <c r="AH434" s="296"/>
      <c r="AI434" s="610"/>
      <c r="AJ434" s="543"/>
      <c r="AP434" s="981"/>
      <c r="AU434" s="293"/>
      <c r="AX434" s="295"/>
      <c r="BC434" s="295"/>
      <c r="BD434" s="525"/>
      <c r="BE434" s="976"/>
      <c r="BF434" s="293"/>
      <c r="BG434" s="293"/>
      <c r="BH434" s="293"/>
      <c r="BI434" s="293"/>
      <c r="BJ434" s="293"/>
      <c r="BK434" s="293"/>
      <c r="BL434" s="294"/>
      <c r="BM434" s="293"/>
      <c r="BS434" s="294"/>
      <c r="BT434" s="294"/>
      <c r="BU434" s="294"/>
      <c r="BV434" s="295"/>
      <c r="BW434" s="295"/>
      <c r="BX434" s="295"/>
      <c r="BY434" s="293"/>
      <c r="BZ434" s="294"/>
      <c r="CD434" s="295"/>
      <c r="CE434" s="295"/>
      <c r="CF434" s="293"/>
      <c r="CG434" s="293"/>
      <c r="CH434" s="293"/>
      <c r="CI434" s="293"/>
      <c r="CJ434" s="293"/>
      <c r="CL434" s="295"/>
      <c r="CM434" s="294"/>
      <c r="CN434" s="294"/>
      <c r="CO434" s="294"/>
      <c r="CP434" s="294"/>
      <c r="CZ434" s="295"/>
      <c r="DF434" s="293"/>
      <c r="DG434" s="293"/>
      <c r="DH434" s="293"/>
      <c r="DJ434" s="295"/>
      <c r="EC434" s="454"/>
      <c r="ED434" s="454"/>
      <c r="EH434" s="439"/>
      <c r="EI434" s="439"/>
      <c r="EJ434" s="439"/>
      <c r="EK434" s="962"/>
      <c r="EL434" s="987"/>
      <c r="EM434" s="987"/>
      <c r="EN434" s="991"/>
      <c r="EO434" s="297"/>
      <c r="EP434" s="296"/>
      <c r="ER434" s="297"/>
      <c r="ES434" s="522"/>
      <c r="ET434" s="527"/>
      <c r="EU434" s="527"/>
      <c r="EV434" s="527"/>
      <c r="EW434" s="967"/>
      <c r="EX434" s="949"/>
      <c r="EY434" s="522"/>
      <c r="EZ434" s="522"/>
      <c r="FA434" s="522"/>
      <c r="FB434" s="522"/>
      <c r="FC434" s="527"/>
      <c r="FD434" s="527"/>
      <c r="FE434" s="527"/>
      <c r="FF434" s="522"/>
      <c r="FG434" s="522"/>
      <c r="FH434" s="522"/>
      <c r="FI434" s="522"/>
      <c r="FJ434" s="296"/>
      <c r="FK434" s="522"/>
      <c r="FL434" s="993"/>
      <c r="FM434" s="994"/>
      <c r="FN434" s="993"/>
      <c r="FO434" s="993"/>
      <c r="FP434" s="1023"/>
      <c r="FQ434" s="572"/>
      <c r="FR434" s="572"/>
    </row>
    <row r="435" spans="9:174" s="292" customFormat="1" x14ac:dyDescent="0.3">
      <c r="I435" s="937"/>
      <c r="J435" s="295"/>
      <c r="K435" s="294"/>
      <c r="L435" s="294"/>
      <c r="M435" s="295"/>
      <c r="S435" s="976"/>
      <c r="T435" s="1011"/>
      <c r="U435" s="290"/>
      <c r="V435" s="290"/>
      <c r="W435" s="290"/>
      <c r="X435" s="294"/>
      <c r="AB435" s="946"/>
      <c r="AE435" s="541"/>
      <c r="AF435" s="296"/>
      <c r="AG435" s="542"/>
      <c r="AH435" s="296"/>
      <c r="AI435" s="610"/>
      <c r="AJ435" s="543"/>
      <c r="AP435" s="981"/>
      <c r="AU435" s="293"/>
      <c r="AX435" s="295"/>
      <c r="BC435" s="295"/>
      <c r="BD435" s="525"/>
      <c r="BE435" s="976"/>
      <c r="BF435" s="293"/>
      <c r="BG435" s="293"/>
      <c r="BH435" s="293"/>
      <c r="BI435" s="293"/>
      <c r="BJ435" s="293"/>
      <c r="BK435" s="293"/>
      <c r="BL435" s="294"/>
      <c r="BM435" s="293"/>
      <c r="BS435" s="294"/>
      <c r="BT435" s="294"/>
      <c r="BU435" s="294"/>
      <c r="BV435" s="295"/>
      <c r="BW435" s="295"/>
      <c r="BX435" s="295"/>
      <c r="BY435" s="293"/>
      <c r="BZ435" s="294"/>
      <c r="CD435" s="295"/>
      <c r="CE435" s="295"/>
      <c r="CF435" s="293"/>
      <c r="CG435" s="293"/>
      <c r="CH435" s="293"/>
      <c r="CI435" s="293"/>
      <c r="CJ435" s="293"/>
      <c r="CL435" s="295"/>
      <c r="CM435" s="294"/>
      <c r="CN435" s="294"/>
      <c r="CO435" s="294"/>
      <c r="CP435" s="294"/>
      <c r="CZ435" s="295"/>
      <c r="DF435" s="293"/>
      <c r="DG435" s="293"/>
      <c r="DH435" s="293"/>
      <c r="DJ435" s="295"/>
      <c r="EC435" s="454"/>
      <c r="ED435" s="454"/>
      <c r="EH435" s="439"/>
      <c r="EI435" s="439"/>
      <c r="EJ435" s="439"/>
      <c r="EK435" s="962"/>
      <c r="EL435" s="987"/>
      <c r="EM435" s="987"/>
      <c r="EN435" s="991"/>
      <c r="EO435" s="297"/>
      <c r="EP435" s="296"/>
      <c r="ER435" s="297"/>
      <c r="ES435" s="522"/>
      <c r="ET435" s="527"/>
      <c r="EU435" s="527"/>
      <c r="EV435" s="527"/>
      <c r="EW435" s="967"/>
      <c r="EX435" s="949"/>
      <c r="EY435" s="522"/>
      <c r="EZ435" s="522"/>
      <c r="FA435" s="522"/>
      <c r="FB435" s="522"/>
      <c r="FC435" s="527"/>
      <c r="FD435" s="527"/>
      <c r="FE435" s="527"/>
      <c r="FF435" s="522"/>
      <c r="FG435" s="522"/>
      <c r="FH435" s="522"/>
      <c r="FI435" s="522"/>
      <c r="FJ435" s="296"/>
      <c r="FK435" s="522"/>
      <c r="FL435" s="993"/>
      <c r="FM435" s="994"/>
      <c r="FN435" s="993"/>
      <c r="FO435" s="993"/>
      <c r="FP435" s="1023"/>
      <c r="FQ435" s="572"/>
      <c r="FR435" s="572"/>
    </row>
    <row r="436" spans="9:174" s="292" customFormat="1" x14ac:dyDescent="0.3">
      <c r="I436" s="937"/>
      <c r="J436" s="295"/>
      <c r="K436" s="294"/>
      <c r="L436" s="294"/>
      <c r="M436" s="295"/>
      <c r="S436" s="976"/>
      <c r="T436" s="1011"/>
      <c r="U436" s="290"/>
      <c r="V436" s="290"/>
      <c r="W436" s="290"/>
      <c r="X436" s="294"/>
      <c r="AB436" s="946"/>
      <c r="AE436" s="541"/>
      <c r="AF436" s="296"/>
      <c r="AG436" s="542"/>
      <c r="AH436" s="296"/>
      <c r="AI436" s="610"/>
      <c r="AJ436" s="543"/>
      <c r="AP436" s="981"/>
      <c r="AU436" s="293"/>
      <c r="AX436" s="295"/>
      <c r="BC436" s="295"/>
      <c r="BD436" s="525"/>
      <c r="BE436" s="976"/>
      <c r="BF436" s="293"/>
      <c r="BG436" s="293"/>
      <c r="BH436" s="293"/>
      <c r="BI436" s="293"/>
      <c r="BJ436" s="293"/>
      <c r="BK436" s="293"/>
      <c r="BL436" s="294"/>
      <c r="BM436" s="293"/>
      <c r="BS436" s="294"/>
      <c r="BT436" s="294"/>
      <c r="BU436" s="294"/>
      <c r="BV436" s="295"/>
      <c r="BW436" s="295"/>
      <c r="BX436" s="295"/>
      <c r="BY436" s="293"/>
      <c r="BZ436" s="294"/>
      <c r="CD436" s="295"/>
      <c r="CE436" s="295"/>
      <c r="CF436" s="293"/>
      <c r="CG436" s="293"/>
      <c r="CH436" s="293"/>
      <c r="CI436" s="293"/>
      <c r="CJ436" s="293"/>
      <c r="CL436" s="295"/>
      <c r="CM436" s="294"/>
      <c r="CN436" s="294"/>
      <c r="CO436" s="294"/>
      <c r="CP436" s="294"/>
      <c r="CZ436" s="295"/>
      <c r="DF436" s="293"/>
      <c r="DG436" s="293"/>
      <c r="DH436" s="293"/>
      <c r="DJ436" s="295"/>
      <c r="EC436" s="454"/>
      <c r="ED436" s="454"/>
      <c r="EH436" s="439"/>
      <c r="EI436" s="439"/>
      <c r="EJ436" s="439"/>
      <c r="EK436" s="962"/>
      <c r="EL436" s="987"/>
      <c r="EM436" s="987"/>
      <c r="EN436" s="991"/>
      <c r="EO436" s="297"/>
      <c r="EP436" s="296"/>
      <c r="ER436" s="297"/>
      <c r="ES436" s="522"/>
      <c r="ET436" s="527"/>
      <c r="EU436" s="527"/>
      <c r="EV436" s="527"/>
      <c r="EW436" s="967"/>
      <c r="EX436" s="949"/>
      <c r="EY436" s="522"/>
      <c r="EZ436" s="522"/>
      <c r="FA436" s="522"/>
      <c r="FB436" s="522"/>
      <c r="FC436" s="527"/>
      <c r="FD436" s="527"/>
      <c r="FE436" s="527"/>
      <c r="FF436" s="522"/>
      <c r="FG436" s="522"/>
      <c r="FH436" s="522"/>
      <c r="FI436" s="522"/>
      <c r="FJ436" s="296"/>
      <c r="FK436" s="522"/>
      <c r="FL436" s="993"/>
      <c r="FM436" s="994"/>
      <c r="FN436" s="993"/>
      <c r="FO436" s="993"/>
      <c r="FP436" s="1023"/>
      <c r="FQ436" s="572"/>
      <c r="FR436" s="572"/>
    </row>
    <row r="437" spans="9:174" s="292" customFormat="1" x14ac:dyDescent="0.3">
      <c r="I437" s="937"/>
      <c r="J437" s="295"/>
      <c r="K437" s="294"/>
      <c r="L437" s="294"/>
      <c r="M437" s="295"/>
      <c r="S437" s="976"/>
      <c r="T437" s="1011"/>
      <c r="U437" s="290"/>
      <c r="V437" s="290"/>
      <c r="W437" s="290"/>
      <c r="X437" s="294"/>
      <c r="AB437" s="946"/>
      <c r="AE437" s="541"/>
      <c r="AF437" s="296"/>
      <c r="AG437" s="542"/>
      <c r="AH437" s="296"/>
      <c r="AI437" s="610"/>
      <c r="AJ437" s="543"/>
      <c r="AP437" s="981"/>
      <c r="AU437" s="293"/>
      <c r="AX437" s="295"/>
      <c r="BC437" s="295"/>
      <c r="BD437" s="525"/>
      <c r="BE437" s="976"/>
      <c r="BF437" s="293"/>
      <c r="BG437" s="293"/>
      <c r="BH437" s="293"/>
      <c r="BI437" s="293"/>
      <c r="BJ437" s="293"/>
      <c r="BK437" s="293"/>
      <c r="BL437" s="294"/>
      <c r="BM437" s="293"/>
      <c r="BS437" s="294"/>
      <c r="BT437" s="294"/>
      <c r="BU437" s="294"/>
      <c r="BV437" s="295"/>
      <c r="BW437" s="295"/>
      <c r="BX437" s="295"/>
      <c r="BY437" s="293"/>
      <c r="BZ437" s="294"/>
      <c r="CD437" s="295"/>
      <c r="CE437" s="295"/>
      <c r="CF437" s="293"/>
      <c r="CG437" s="293"/>
      <c r="CH437" s="293"/>
      <c r="CI437" s="293"/>
      <c r="CJ437" s="293"/>
      <c r="CL437" s="295"/>
      <c r="CM437" s="294"/>
      <c r="CN437" s="294"/>
      <c r="CO437" s="294"/>
      <c r="CP437" s="294"/>
      <c r="CZ437" s="295"/>
      <c r="DF437" s="293"/>
      <c r="DG437" s="293"/>
      <c r="DH437" s="293"/>
      <c r="DJ437" s="295"/>
      <c r="EC437" s="454"/>
      <c r="ED437" s="454"/>
      <c r="EH437" s="439"/>
      <c r="EI437" s="439"/>
      <c r="EJ437" s="439"/>
      <c r="EK437" s="962"/>
      <c r="EL437" s="987"/>
      <c r="EM437" s="987"/>
      <c r="EN437" s="991"/>
      <c r="EO437" s="297"/>
      <c r="EP437" s="296"/>
      <c r="ER437" s="297"/>
      <c r="ES437" s="522"/>
      <c r="ET437" s="527"/>
      <c r="EU437" s="527"/>
      <c r="EV437" s="527"/>
      <c r="EW437" s="967"/>
      <c r="EX437" s="949"/>
      <c r="EY437" s="522"/>
      <c r="EZ437" s="522"/>
      <c r="FA437" s="522"/>
      <c r="FB437" s="522"/>
      <c r="FC437" s="527"/>
      <c r="FD437" s="527"/>
      <c r="FE437" s="527"/>
      <c r="FF437" s="522"/>
      <c r="FG437" s="522"/>
      <c r="FH437" s="522"/>
      <c r="FI437" s="522"/>
      <c r="FJ437" s="296"/>
      <c r="FK437" s="522"/>
      <c r="FL437" s="993"/>
      <c r="FM437" s="994"/>
      <c r="FN437" s="993"/>
      <c r="FO437" s="993"/>
      <c r="FP437" s="1023"/>
      <c r="FQ437" s="572"/>
      <c r="FR437" s="572"/>
    </row>
    <row r="438" spans="9:174" s="292" customFormat="1" x14ac:dyDescent="0.3">
      <c r="I438" s="937"/>
      <c r="J438" s="295"/>
      <c r="K438" s="294"/>
      <c r="L438" s="294"/>
      <c r="M438" s="295"/>
      <c r="S438" s="976"/>
      <c r="T438" s="1011"/>
      <c r="U438" s="290"/>
      <c r="V438" s="290"/>
      <c r="W438" s="290"/>
      <c r="X438" s="294"/>
      <c r="AB438" s="946"/>
      <c r="AE438" s="541"/>
      <c r="AF438" s="296"/>
      <c r="AG438" s="542"/>
      <c r="AH438" s="296"/>
      <c r="AI438" s="610"/>
      <c r="AJ438" s="543"/>
      <c r="AP438" s="981"/>
      <c r="AU438" s="293"/>
      <c r="AX438" s="295"/>
      <c r="BC438" s="295"/>
      <c r="BD438" s="525"/>
      <c r="BE438" s="976"/>
      <c r="BF438" s="293"/>
      <c r="BG438" s="293"/>
      <c r="BH438" s="293"/>
      <c r="BI438" s="293"/>
      <c r="BJ438" s="293"/>
      <c r="BK438" s="293"/>
      <c r="BL438" s="294"/>
      <c r="BM438" s="293"/>
      <c r="BS438" s="294"/>
      <c r="BT438" s="294"/>
      <c r="BU438" s="294"/>
      <c r="BV438" s="295"/>
      <c r="BW438" s="295"/>
      <c r="BX438" s="295"/>
      <c r="BY438" s="293"/>
      <c r="BZ438" s="294"/>
      <c r="CD438" s="295"/>
      <c r="CE438" s="295"/>
      <c r="CF438" s="293"/>
      <c r="CG438" s="293"/>
      <c r="CH438" s="293"/>
      <c r="CI438" s="293"/>
      <c r="CJ438" s="293"/>
      <c r="CL438" s="295"/>
      <c r="CM438" s="294"/>
      <c r="CN438" s="294"/>
      <c r="CO438" s="294"/>
      <c r="CP438" s="294"/>
      <c r="CZ438" s="295"/>
      <c r="DF438" s="293"/>
      <c r="DG438" s="293"/>
      <c r="DH438" s="293"/>
      <c r="DJ438" s="295"/>
      <c r="EC438" s="454"/>
      <c r="ED438" s="454"/>
      <c r="EH438" s="439"/>
      <c r="EI438" s="439"/>
      <c r="EJ438" s="439"/>
      <c r="EK438" s="962"/>
      <c r="EL438" s="987"/>
      <c r="EM438" s="987"/>
      <c r="EN438" s="991"/>
      <c r="EO438" s="297"/>
      <c r="EP438" s="296"/>
      <c r="ER438" s="297"/>
      <c r="ES438" s="522"/>
      <c r="ET438" s="527"/>
      <c r="EU438" s="527"/>
      <c r="EV438" s="527"/>
      <c r="EW438" s="967"/>
      <c r="EX438" s="949"/>
      <c r="EY438" s="522"/>
      <c r="EZ438" s="522"/>
      <c r="FA438" s="522"/>
      <c r="FB438" s="522"/>
      <c r="FC438" s="527"/>
      <c r="FD438" s="527"/>
      <c r="FE438" s="527"/>
      <c r="FF438" s="522"/>
      <c r="FG438" s="522"/>
      <c r="FH438" s="522"/>
      <c r="FI438" s="522"/>
      <c r="FJ438" s="296"/>
      <c r="FK438" s="522"/>
      <c r="FL438" s="993"/>
      <c r="FM438" s="994"/>
      <c r="FN438" s="993"/>
      <c r="FO438" s="993"/>
      <c r="FP438" s="1023"/>
      <c r="FQ438" s="572"/>
      <c r="FR438" s="572"/>
    </row>
    <row r="439" spans="9:174" s="292" customFormat="1" x14ac:dyDescent="0.3">
      <c r="I439" s="937"/>
      <c r="J439" s="295"/>
      <c r="K439" s="294"/>
      <c r="L439" s="294"/>
      <c r="M439" s="295"/>
      <c r="S439" s="976"/>
      <c r="T439" s="1011"/>
      <c r="U439" s="290"/>
      <c r="V439" s="290"/>
      <c r="W439" s="290"/>
      <c r="X439" s="294"/>
      <c r="AB439" s="946"/>
      <c r="AE439" s="541"/>
      <c r="AF439" s="296"/>
      <c r="AG439" s="542"/>
      <c r="AH439" s="296"/>
      <c r="AI439" s="610"/>
      <c r="AJ439" s="543"/>
      <c r="AP439" s="981"/>
      <c r="AU439" s="293"/>
      <c r="AX439" s="295"/>
      <c r="BC439" s="295"/>
      <c r="BD439" s="525"/>
      <c r="BE439" s="976"/>
      <c r="BF439" s="293"/>
      <c r="BG439" s="293"/>
      <c r="BH439" s="293"/>
      <c r="BI439" s="293"/>
      <c r="BJ439" s="293"/>
      <c r="BK439" s="293"/>
      <c r="BL439" s="294"/>
      <c r="BM439" s="293"/>
      <c r="BS439" s="294"/>
      <c r="BT439" s="294"/>
      <c r="BU439" s="294"/>
      <c r="BV439" s="295"/>
      <c r="BW439" s="295"/>
      <c r="BX439" s="295"/>
      <c r="BY439" s="293"/>
      <c r="BZ439" s="294"/>
      <c r="CD439" s="295"/>
      <c r="CE439" s="295"/>
      <c r="CF439" s="293"/>
      <c r="CG439" s="293"/>
      <c r="CH439" s="293"/>
      <c r="CI439" s="293"/>
      <c r="CJ439" s="293"/>
      <c r="CL439" s="295"/>
      <c r="CM439" s="294"/>
      <c r="CN439" s="294"/>
      <c r="CO439" s="294"/>
      <c r="CP439" s="294"/>
      <c r="CZ439" s="295"/>
      <c r="DF439" s="293"/>
      <c r="DG439" s="293"/>
      <c r="DH439" s="293"/>
      <c r="DJ439" s="295"/>
      <c r="EC439" s="454"/>
      <c r="ED439" s="454"/>
      <c r="EH439" s="439"/>
      <c r="EI439" s="439"/>
      <c r="EJ439" s="439"/>
      <c r="EK439" s="962"/>
      <c r="EL439" s="987"/>
      <c r="EM439" s="987"/>
      <c r="EN439" s="991"/>
      <c r="EO439" s="297"/>
      <c r="EP439" s="296"/>
      <c r="ER439" s="297"/>
      <c r="ES439" s="522"/>
      <c r="ET439" s="527"/>
      <c r="EU439" s="527"/>
      <c r="EV439" s="527"/>
      <c r="EW439" s="967"/>
      <c r="EX439" s="949"/>
      <c r="EY439" s="522"/>
      <c r="EZ439" s="522"/>
      <c r="FA439" s="522"/>
      <c r="FB439" s="522"/>
      <c r="FC439" s="527"/>
      <c r="FD439" s="527"/>
      <c r="FE439" s="527"/>
      <c r="FF439" s="522"/>
      <c r="FG439" s="522"/>
      <c r="FH439" s="522"/>
      <c r="FI439" s="522"/>
      <c r="FJ439" s="296"/>
      <c r="FK439" s="522"/>
      <c r="FL439" s="993"/>
      <c r="FM439" s="994"/>
      <c r="FN439" s="993"/>
      <c r="FO439" s="993"/>
      <c r="FP439" s="1023"/>
      <c r="FQ439" s="572"/>
      <c r="FR439" s="572"/>
    </row>
    <row r="440" spans="9:174" s="292" customFormat="1" x14ac:dyDescent="0.3">
      <c r="I440" s="937"/>
      <c r="J440" s="295"/>
      <c r="K440" s="294"/>
      <c r="L440" s="294"/>
      <c r="M440" s="295"/>
      <c r="S440" s="976"/>
      <c r="T440" s="1011"/>
      <c r="U440" s="290"/>
      <c r="V440" s="290"/>
      <c r="W440" s="290"/>
      <c r="X440" s="294"/>
      <c r="AB440" s="946"/>
      <c r="AE440" s="541"/>
      <c r="AF440" s="296"/>
      <c r="AG440" s="542"/>
      <c r="AH440" s="296"/>
      <c r="AI440" s="610"/>
      <c r="AJ440" s="543"/>
      <c r="AP440" s="981"/>
      <c r="AU440" s="293"/>
      <c r="AX440" s="295"/>
      <c r="BC440" s="295"/>
      <c r="BD440" s="525"/>
      <c r="BE440" s="976"/>
      <c r="BF440" s="293"/>
      <c r="BG440" s="293"/>
      <c r="BH440" s="293"/>
      <c r="BI440" s="293"/>
      <c r="BJ440" s="293"/>
      <c r="BK440" s="293"/>
      <c r="BL440" s="294"/>
      <c r="BM440" s="293"/>
      <c r="BS440" s="294"/>
      <c r="BT440" s="294"/>
      <c r="BU440" s="294"/>
      <c r="BV440" s="295"/>
      <c r="BW440" s="295"/>
      <c r="BX440" s="295"/>
      <c r="BY440" s="293"/>
      <c r="BZ440" s="294"/>
      <c r="CD440" s="295"/>
      <c r="CE440" s="295"/>
      <c r="CF440" s="293"/>
      <c r="CG440" s="293"/>
      <c r="CH440" s="293"/>
      <c r="CI440" s="293"/>
      <c r="CJ440" s="293"/>
      <c r="CL440" s="295"/>
      <c r="CM440" s="294"/>
      <c r="CN440" s="294"/>
      <c r="CO440" s="294"/>
      <c r="CP440" s="294"/>
      <c r="CZ440" s="295"/>
      <c r="DF440" s="293"/>
      <c r="DG440" s="293"/>
      <c r="DH440" s="293"/>
      <c r="DJ440" s="295"/>
      <c r="EC440" s="454"/>
      <c r="ED440" s="454"/>
      <c r="EH440" s="439"/>
      <c r="EI440" s="439"/>
      <c r="EJ440" s="439"/>
      <c r="EK440" s="962"/>
      <c r="EL440" s="987"/>
      <c r="EM440" s="987"/>
      <c r="EN440" s="991"/>
      <c r="EO440" s="297"/>
      <c r="EP440" s="296"/>
      <c r="ER440" s="297"/>
      <c r="ES440" s="522"/>
      <c r="ET440" s="527"/>
      <c r="EU440" s="527"/>
      <c r="EV440" s="527"/>
      <c r="EW440" s="967"/>
      <c r="EX440" s="949"/>
      <c r="EY440" s="522"/>
      <c r="EZ440" s="522"/>
      <c r="FA440" s="522"/>
      <c r="FB440" s="522"/>
      <c r="FC440" s="527"/>
      <c r="FD440" s="527"/>
      <c r="FE440" s="527"/>
      <c r="FF440" s="522"/>
      <c r="FG440" s="522"/>
      <c r="FH440" s="522"/>
      <c r="FI440" s="522"/>
      <c r="FJ440" s="296"/>
      <c r="FK440" s="522"/>
      <c r="FL440" s="993"/>
      <c r="FM440" s="994"/>
      <c r="FN440" s="993"/>
      <c r="FO440" s="993"/>
      <c r="FP440" s="1023"/>
      <c r="FQ440" s="572"/>
      <c r="FR440" s="572"/>
    </row>
    <row r="441" spans="9:174" s="292" customFormat="1" x14ac:dyDescent="0.3">
      <c r="I441" s="937"/>
      <c r="J441" s="295"/>
      <c r="K441" s="294"/>
      <c r="L441" s="294"/>
      <c r="M441" s="295"/>
      <c r="S441" s="976"/>
      <c r="T441" s="1011"/>
      <c r="U441" s="290"/>
      <c r="V441" s="290"/>
      <c r="W441" s="290"/>
      <c r="X441" s="294"/>
      <c r="AB441" s="946"/>
      <c r="AE441" s="541"/>
      <c r="AF441" s="296"/>
      <c r="AG441" s="542"/>
      <c r="AH441" s="296"/>
      <c r="AI441" s="610"/>
      <c r="AJ441" s="543"/>
      <c r="AP441" s="981"/>
      <c r="AU441" s="293"/>
      <c r="AX441" s="295"/>
      <c r="BC441" s="295"/>
      <c r="BD441" s="525"/>
      <c r="BE441" s="976"/>
      <c r="BF441" s="293"/>
      <c r="BG441" s="293"/>
      <c r="BH441" s="293"/>
      <c r="BI441" s="293"/>
      <c r="BJ441" s="293"/>
      <c r="BK441" s="293"/>
      <c r="BL441" s="294"/>
      <c r="BM441" s="293"/>
      <c r="BS441" s="294"/>
      <c r="BT441" s="294"/>
      <c r="BU441" s="294"/>
      <c r="BV441" s="295"/>
      <c r="BW441" s="295"/>
      <c r="BX441" s="295"/>
      <c r="BY441" s="293"/>
      <c r="BZ441" s="294"/>
      <c r="CD441" s="295"/>
      <c r="CE441" s="295"/>
      <c r="CF441" s="293"/>
      <c r="CG441" s="293"/>
      <c r="CH441" s="293"/>
      <c r="CI441" s="293"/>
      <c r="CJ441" s="293"/>
      <c r="CL441" s="295"/>
      <c r="CM441" s="294"/>
      <c r="CN441" s="294"/>
      <c r="CO441" s="294"/>
      <c r="CP441" s="294"/>
      <c r="CZ441" s="295"/>
      <c r="DF441" s="293"/>
      <c r="DG441" s="293"/>
      <c r="DH441" s="293"/>
      <c r="DJ441" s="295"/>
      <c r="EC441" s="454"/>
      <c r="ED441" s="454"/>
      <c r="EH441" s="439"/>
      <c r="EI441" s="439"/>
      <c r="EJ441" s="439"/>
      <c r="EK441" s="962"/>
      <c r="EL441" s="987"/>
      <c r="EM441" s="987"/>
      <c r="EN441" s="991"/>
      <c r="EO441" s="297"/>
      <c r="EP441" s="296"/>
      <c r="ER441" s="297"/>
      <c r="ES441" s="522"/>
      <c r="ET441" s="527"/>
      <c r="EU441" s="527"/>
      <c r="EV441" s="527"/>
      <c r="EW441" s="967"/>
      <c r="EX441" s="949"/>
      <c r="EY441" s="522"/>
      <c r="EZ441" s="522"/>
      <c r="FA441" s="522"/>
      <c r="FB441" s="522"/>
      <c r="FC441" s="527"/>
      <c r="FD441" s="527"/>
      <c r="FE441" s="527"/>
      <c r="FF441" s="522"/>
      <c r="FG441" s="522"/>
      <c r="FH441" s="522"/>
      <c r="FI441" s="522"/>
      <c r="FJ441" s="296"/>
      <c r="FK441" s="522"/>
      <c r="FL441" s="993"/>
      <c r="FM441" s="994"/>
      <c r="FN441" s="993"/>
      <c r="FO441" s="993"/>
      <c r="FP441" s="1023"/>
      <c r="FQ441" s="572"/>
      <c r="FR441" s="572"/>
    </row>
    <row r="442" spans="9:174" s="292" customFormat="1" x14ac:dyDescent="0.3">
      <c r="I442" s="937"/>
      <c r="J442" s="295"/>
      <c r="K442" s="294"/>
      <c r="L442" s="294"/>
      <c r="M442" s="295"/>
      <c r="S442" s="976"/>
      <c r="T442" s="1011"/>
      <c r="U442" s="290"/>
      <c r="V442" s="290"/>
      <c r="W442" s="290"/>
      <c r="X442" s="294"/>
      <c r="AB442" s="946"/>
      <c r="AE442" s="541"/>
      <c r="AF442" s="296"/>
      <c r="AG442" s="542"/>
      <c r="AH442" s="296"/>
      <c r="AI442" s="610"/>
      <c r="AJ442" s="543"/>
      <c r="AP442" s="981"/>
      <c r="AU442" s="293"/>
      <c r="AX442" s="295"/>
      <c r="BC442" s="295"/>
      <c r="BD442" s="525"/>
      <c r="BE442" s="976"/>
      <c r="BF442" s="293"/>
      <c r="BG442" s="293"/>
      <c r="BH442" s="293"/>
      <c r="BI442" s="293"/>
      <c r="BJ442" s="293"/>
      <c r="BK442" s="293"/>
      <c r="BL442" s="294"/>
      <c r="BM442" s="293"/>
      <c r="BS442" s="294"/>
      <c r="BT442" s="294"/>
      <c r="BU442" s="294"/>
      <c r="BV442" s="295"/>
      <c r="BW442" s="295"/>
      <c r="BX442" s="295"/>
      <c r="BY442" s="293"/>
      <c r="BZ442" s="294"/>
      <c r="CD442" s="295"/>
      <c r="CE442" s="295"/>
      <c r="CF442" s="293"/>
      <c r="CG442" s="293"/>
      <c r="CH442" s="293"/>
      <c r="CI442" s="293"/>
      <c r="CJ442" s="293"/>
      <c r="CL442" s="295"/>
      <c r="CM442" s="294"/>
      <c r="CN442" s="294"/>
      <c r="CO442" s="294"/>
      <c r="CP442" s="294"/>
      <c r="CZ442" s="295"/>
      <c r="DF442" s="293"/>
      <c r="DG442" s="293"/>
      <c r="DH442" s="293"/>
      <c r="DJ442" s="295"/>
      <c r="EC442" s="454"/>
      <c r="ED442" s="454"/>
      <c r="EH442" s="439"/>
      <c r="EI442" s="439"/>
      <c r="EJ442" s="439"/>
      <c r="EK442" s="962"/>
      <c r="EL442" s="987"/>
      <c r="EM442" s="987"/>
      <c r="EN442" s="991"/>
      <c r="EO442" s="297"/>
      <c r="EP442" s="296"/>
      <c r="ER442" s="297"/>
      <c r="ES442" s="522"/>
      <c r="ET442" s="527"/>
      <c r="EU442" s="527"/>
      <c r="EV442" s="527"/>
      <c r="EW442" s="967"/>
      <c r="EX442" s="949"/>
      <c r="EY442" s="522"/>
      <c r="EZ442" s="522"/>
      <c r="FA442" s="522"/>
      <c r="FB442" s="522"/>
      <c r="FC442" s="527"/>
      <c r="FD442" s="527"/>
      <c r="FE442" s="527"/>
      <c r="FF442" s="522"/>
      <c r="FG442" s="522"/>
      <c r="FH442" s="522"/>
      <c r="FI442" s="522"/>
      <c r="FJ442" s="296"/>
      <c r="FK442" s="522"/>
      <c r="FL442" s="993"/>
      <c r="FM442" s="994"/>
      <c r="FN442" s="993"/>
      <c r="FO442" s="993"/>
      <c r="FP442" s="1023"/>
      <c r="FQ442" s="572"/>
      <c r="FR442" s="572"/>
    </row>
    <row r="443" spans="9:174" s="292" customFormat="1" x14ac:dyDescent="0.3">
      <c r="I443" s="937"/>
      <c r="J443" s="295"/>
      <c r="K443" s="294"/>
      <c r="L443" s="294"/>
      <c r="M443" s="295"/>
      <c r="S443" s="976"/>
      <c r="T443" s="1011"/>
      <c r="U443" s="290"/>
      <c r="V443" s="290"/>
      <c r="W443" s="290"/>
      <c r="X443" s="294"/>
      <c r="AB443" s="946"/>
      <c r="AE443" s="541"/>
      <c r="AF443" s="296"/>
      <c r="AG443" s="542"/>
      <c r="AH443" s="296"/>
      <c r="AI443" s="610"/>
      <c r="AJ443" s="543"/>
      <c r="AP443" s="981"/>
      <c r="AU443" s="293"/>
      <c r="AX443" s="295"/>
      <c r="BC443" s="295"/>
      <c r="BD443" s="525"/>
      <c r="BE443" s="976"/>
      <c r="BF443" s="293"/>
      <c r="BG443" s="293"/>
      <c r="BH443" s="293"/>
      <c r="BI443" s="293"/>
      <c r="BJ443" s="293"/>
      <c r="BK443" s="293"/>
      <c r="BL443" s="294"/>
      <c r="BM443" s="293"/>
      <c r="BS443" s="294"/>
      <c r="BT443" s="294"/>
      <c r="BU443" s="294"/>
      <c r="BV443" s="295"/>
      <c r="BW443" s="295"/>
      <c r="BX443" s="295"/>
      <c r="BY443" s="293"/>
      <c r="BZ443" s="294"/>
      <c r="CD443" s="295"/>
      <c r="CE443" s="295"/>
      <c r="CF443" s="293"/>
      <c r="CG443" s="293"/>
      <c r="CH443" s="293"/>
      <c r="CI443" s="293"/>
      <c r="CJ443" s="293"/>
      <c r="CL443" s="295"/>
      <c r="CM443" s="294"/>
      <c r="CN443" s="294"/>
      <c r="CO443" s="294"/>
      <c r="CP443" s="294"/>
      <c r="CZ443" s="295"/>
      <c r="DF443" s="293"/>
      <c r="DG443" s="293"/>
      <c r="DH443" s="293"/>
      <c r="DJ443" s="295"/>
      <c r="EC443" s="454"/>
      <c r="ED443" s="454"/>
      <c r="EH443" s="439"/>
      <c r="EI443" s="439"/>
      <c r="EJ443" s="439"/>
      <c r="EK443" s="962"/>
      <c r="EL443" s="987"/>
      <c r="EM443" s="987"/>
      <c r="EN443" s="991"/>
      <c r="EO443" s="297"/>
      <c r="EP443" s="296"/>
      <c r="ER443" s="297"/>
      <c r="ES443" s="522"/>
      <c r="ET443" s="527"/>
      <c r="EU443" s="527"/>
      <c r="EV443" s="527"/>
      <c r="EW443" s="967"/>
      <c r="EX443" s="949"/>
      <c r="EY443" s="522"/>
      <c r="EZ443" s="522"/>
      <c r="FA443" s="522"/>
      <c r="FB443" s="522"/>
      <c r="FC443" s="527"/>
      <c r="FD443" s="527"/>
      <c r="FE443" s="527"/>
      <c r="FF443" s="522"/>
      <c r="FG443" s="522"/>
      <c r="FH443" s="522"/>
      <c r="FI443" s="522"/>
      <c r="FJ443" s="296"/>
      <c r="FK443" s="522"/>
      <c r="FL443" s="993"/>
      <c r="FM443" s="994"/>
      <c r="FN443" s="993"/>
      <c r="FO443" s="993"/>
      <c r="FP443" s="1023"/>
      <c r="FQ443" s="572"/>
      <c r="FR443" s="572"/>
    </row>
    <row r="444" spans="9:174" s="292" customFormat="1" x14ac:dyDescent="0.3">
      <c r="I444" s="937"/>
      <c r="J444" s="295"/>
      <c r="K444" s="294"/>
      <c r="L444" s="294"/>
      <c r="M444" s="295"/>
      <c r="S444" s="976"/>
      <c r="T444" s="1011"/>
      <c r="U444" s="290"/>
      <c r="V444" s="290"/>
      <c r="W444" s="290"/>
      <c r="X444" s="294"/>
      <c r="AB444" s="946"/>
      <c r="AE444" s="541"/>
      <c r="AF444" s="296"/>
      <c r="AG444" s="542"/>
      <c r="AH444" s="296"/>
      <c r="AI444" s="610"/>
      <c r="AJ444" s="543"/>
      <c r="AP444" s="981"/>
      <c r="AU444" s="293"/>
      <c r="AX444" s="295"/>
      <c r="BC444" s="295"/>
      <c r="BD444" s="525"/>
      <c r="BE444" s="976"/>
      <c r="BF444" s="293"/>
      <c r="BG444" s="293"/>
      <c r="BH444" s="293"/>
      <c r="BI444" s="293"/>
      <c r="BJ444" s="293"/>
      <c r="BK444" s="293"/>
      <c r="BL444" s="294"/>
      <c r="BM444" s="293"/>
      <c r="BS444" s="294"/>
      <c r="BT444" s="294"/>
      <c r="BU444" s="294"/>
      <c r="BV444" s="295"/>
      <c r="BW444" s="295"/>
      <c r="BX444" s="295"/>
      <c r="BY444" s="293"/>
      <c r="BZ444" s="294"/>
      <c r="CD444" s="295"/>
      <c r="CE444" s="295"/>
      <c r="CF444" s="293"/>
      <c r="CG444" s="293"/>
      <c r="CH444" s="293"/>
      <c r="CI444" s="293"/>
      <c r="CJ444" s="293"/>
      <c r="CL444" s="295"/>
      <c r="CM444" s="294"/>
      <c r="CN444" s="294"/>
      <c r="CO444" s="294"/>
      <c r="CP444" s="294"/>
      <c r="CZ444" s="295"/>
      <c r="DF444" s="293"/>
      <c r="DG444" s="293"/>
      <c r="DH444" s="293"/>
      <c r="DJ444" s="295"/>
      <c r="EC444" s="454"/>
      <c r="ED444" s="454"/>
      <c r="EH444" s="439"/>
      <c r="EI444" s="439"/>
      <c r="EJ444" s="439"/>
      <c r="EK444" s="962"/>
      <c r="EL444" s="987"/>
      <c r="EM444" s="987"/>
      <c r="EN444" s="991"/>
      <c r="EO444" s="297"/>
      <c r="EP444" s="296"/>
      <c r="ER444" s="297"/>
      <c r="ES444" s="522"/>
      <c r="ET444" s="527"/>
      <c r="EU444" s="527"/>
      <c r="EV444" s="527"/>
      <c r="EW444" s="967"/>
      <c r="EX444" s="949"/>
      <c r="EY444" s="522"/>
      <c r="EZ444" s="522"/>
      <c r="FA444" s="522"/>
      <c r="FB444" s="522"/>
      <c r="FC444" s="527"/>
      <c r="FD444" s="527"/>
      <c r="FE444" s="527"/>
      <c r="FF444" s="522"/>
      <c r="FG444" s="522"/>
      <c r="FH444" s="522"/>
      <c r="FI444" s="522"/>
      <c r="FJ444" s="296"/>
      <c r="FK444" s="522"/>
      <c r="FL444" s="993"/>
      <c r="FM444" s="994"/>
      <c r="FN444" s="993"/>
      <c r="FO444" s="993"/>
      <c r="FP444" s="1023"/>
      <c r="FQ444" s="572"/>
      <c r="FR444" s="572"/>
    </row>
    <row r="445" spans="9:174" s="292" customFormat="1" x14ac:dyDescent="0.3">
      <c r="I445" s="937"/>
      <c r="J445" s="295"/>
      <c r="K445" s="294"/>
      <c r="L445" s="294"/>
      <c r="M445" s="295"/>
      <c r="S445" s="976"/>
      <c r="T445" s="1011"/>
      <c r="U445" s="290"/>
      <c r="V445" s="290"/>
      <c r="W445" s="290"/>
      <c r="X445" s="294"/>
      <c r="AB445" s="946"/>
      <c r="AE445" s="541"/>
      <c r="AF445" s="296"/>
      <c r="AG445" s="542"/>
      <c r="AH445" s="296"/>
      <c r="AI445" s="610"/>
      <c r="AJ445" s="543"/>
      <c r="AP445" s="981"/>
      <c r="AU445" s="293"/>
      <c r="AX445" s="295"/>
      <c r="BC445" s="295"/>
      <c r="BD445" s="525"/>
      <c r="BE445" s="976"/>
      <c r="BF445" s="293"/>
      <c r="BG445" s="293"/>
      <c r="BH445" s="293"/>
      <c r="BI445" s="293"/>
      <c r="BJ445" s="293"/>
      <c r="BK445" s="293"/>
      <c r="BL445" s="294"/>
      <c r="BM445" s="293"/>
      <c r="BS445" s="294"/>
      <c r="BT445" s="294"/>
      <c r="BU445" s="294"/>
      <c r="BV445" s="295"/>
      <c r="BW445" s="295"/>
      <c r="BX445" s="295"/>
      <c r="BY445" s="293"/>
      <c r="BZ445" s="294"/>
      <c r="CD445" s="295"/>
      <c r="CE445" s="295"/>
      <c r="CF445" s="293"/>
      <c r="CG445" s="293"/>
      <c r="CH445" s="293"/>
      <c r="CI445" s="293"/>
      <c r="CJ445" s="293"/>
      <c r="CL445" s="295"/>
      <c r="CM445" s="294"/>
      <c r="CN445" s="294"/>
      <c r="CO445" s="294"/>
      <c r="CP445" s="294"/>
      <c r="CZ445" s="295"/>
      <c r="DF445" s="293"/>
      <c r="DG445" s="293"/>
      <c r="DH445" s="293"/>
      <c r="DJ445" s="295"/>
      <c r="EC445" s="454"/>
      <c r="ED445" s="454"/>
      <c r="EH445" s="439"/>
      <c r="EI445" s="439"/>
      <c r="EJ445" s="439"/>
      <c r="EK445" s="962"/>
      <c r="EL445" s="987"/>
      <c r="EM445" s="987"/>
      <c r="EN445" s="991"/>
      <c r="EO445" s="297"/>
      <c r="EP445" s="296"/>
      <c r="ER445" s="297"/>
      <c r="ES445" s="522"/>
      <c r="ET445" s="527"/>
      <c r="EU445" s="527"/>
      <c r="EV445" s="527"/>
      <c r="EW445" s="967"/>
      <c r="EX445" s="949"/>
      <c r="EY445" s="522"/>
      <c r="EZ445" s="522"/>
      <c r="FA445" s="522"/>
      <c r="FB445" s="522"/>
      <c r="FC445" s="527"/>
      <c r="FD445" s="527"/>
      <c r="FE445" s="527"/>
      <c r="FF445" s="522"/>
      <c r="FG445" s="522"/>
      <c r="FH445" s="522"/>
      <c r="FI445" s="522"/>
      <c r="FJ445" s="296"/>
      <c r="FK445" s="522"/>
      <c r="FL445" s="993"/>
      <c r="FM445" s="994"/>
      <c r="FN445" s="993"/>
      <c r="FO445" s="993"/>
      <c r="FP445" s="1023"/>
      <c r="FQ445" s="572"/>
      <c r="FR445" s="572"/>
    </row>
    <row r="446" spans="9:174" s="292" customFormat="1" x14ac:dyDescent="0.3">
      <c r="I446" s="937"/>
      <c r="J446" s="295"/>
      <c r="K446" s="294"/>
      <c r="L446" s="294"/>
      <c r="M446" s="295"/>
      <c r="S446" s="976"/>
      <c r="T446" s="1011"/>
      <c r="U446" s="290"/>
      <c r="V446" s="290"/>
      <c r="W446" s="290"/>
      <c r="X446" s="294"/>
      <c r="AB446" s="946"/>
      <c r="AE446" s="541"/>
      <c r="AF446" s="296"/>
      <c r="AG446" s="542"/>
      <c r="AH446" s="296"/>
      <c r="AI446" s="610"/>
      <c r="AJ446" s="543"/>
      <c r="AP446" s="981"/>
      <c r="AU446" s="293"/>
      <c r="AX446" s="295"/>
      <c r="BC446" s="295"/>
      <c r="BD446" s="525"/>
      <c r="BE446" s="976"/>
      <c r="BF446" s="293"/>
      <c r="BG446" s="293"/>
      <c r="BH446" s="293"/>
      <c r="BI446" s="293"/>
      <c r="BJ446" s="293"/>
      <c r="BK446" s="293"/>
      <c r="BL446" s="294"/>
      <c r="BM446" s="293"/>
      <c r="BS446" s="294"/>
      <c r="BT446" s="294"/>
      <c r="BU446" s="294"/>
      <c r="BV446" s="295"/>
      <c r="BW446" s="295"/>
      <c r="BX446" s="295"/>
      <c r="BY446" s="293"/>
      <c r="BZ446" s="294"/>
      <c r="CD446" s="295"/>
      <c r="CE446" s="295"/>
      <c r="CF446" s="293"/>
      <c r="CG446" s="293"/>
      <c r="CH446" s="293"/>
      <c r="CI446" s="293"/>
      <c r="CJ446" s="293"/>
      <c r="CL446" s="295"/>
      <c r="CM446" s="294"/>
      <c r="CN446" s="294"/>
      <c r="CO446" s="294"/>
      <c r="CP446" s="294"/>
      <c r="CZ446" s="295"/>
      <c r="DF446" s="293"/>
      <c r="DG446" s="293"/>
      <c r="DH446" s="293"/>
      <c r="DJ446" s="295"/>
      <c r="EC446" s="454"/>
      <c r="ED446" s="454"/>
      <c r="EH446" s="439"/>
      <c r="EI446" s="439"/>
      <c r="EJ446" s="439"/>
      <c r="EK446" s="962"/>
      <c r="EL446" s="987"/>
      <c r="EM446" s="987"/>
      <c r="EN446" s="991"/>
      <c r="EO446" s="297"/>
      <c r="EP446" s="296"/>
      <c r="ER446" s="297"/>
      <c r="ES446" s="522"/>
      <c r="ET446" s="527"/>
      <c r="EU446" s="527"/>
      <c r="EV446" s="527"/>
      <c r="EW446" s="967"/>
      <c r="EX446" s="949"/>
      <c r="EY446" s="522"/>
      <c r="EZ446" s="522"/>
      <c r="FA446" s="522"/>
      <c r="FB446" s="522"/>
      <c r="FC446" s="527"/>
      <c r="FD446" s="527"/>
      <c r="FE446" s="527"/>
      <c r="FF446" s="522"/>
      <c r="FG446" s="522"/>
      <c r="FH446" s="522"/>
      <c r="FI446" s="522"/>
      <c r="FJ446" s="296"/>
      <c r="FK446" s="522"/>
      <c r="FL446" s="993"/>
      <c r="FM446" s="994"/>
      <c r="FN446" s="993"/>
      <c r="FO446" s="993"/>
      <c r="FP446" s="1023"/>
      <c r="FQ446" s="572"/>
      <c r="FR446" s="572"/>
    </row>
    <row r="447" spans="9:174" s="292" customFormat="1" x14ac:dyDescent="0.3">
      <c r="I447" s="937"/>
      <c r="J447" s="295"/>
      <c r="K447" s="294"/>
      <c r="L447" s="294"/>
      <c r="M447" s="295"/>
      <c r="S447" s="976"/>
      <c r="T447" s="1011"/>
      <c r="U447" s="290"/>
      <c r="V447" s="290"/>
      <c r="W447" s="290"/>
      <c r="X447" s="294"/>
      <c r="AB447" s="946"/>
      <c r="AE447" s="541"/>
      <c r="AF447" s="296"/>
      <c r="AG447" s="542"/>
      <c r="AH447" s="296"/>
      <c r="AI447" s="610"/>
      <c r="AJ447" s="543"/>
      <c r="AP447" s="981"/>
      <c r="AU447" s="293"/>
      <c r="AX447" s="295"/>
      <c r="BC447" s="295"/>
      <c r="BD447" s="525"/>
      <c r="BE447" s="976"/>
      <c r="BF447" s="293"/>
      <c r="BG447" s="293"/>
      <c r="BH447" s="293"/>
      <c r="BI447" s="293"/>
      <c r="BJ447" s="293"/>
      <c r="BK447" s="293"/>
      <c r="BL447" s="294"/>
      <c r="BM447" s="293"/>
      <c r="BS447" s="294"/>
      <c r="BT447" s="294"/>
      <c r="BU447" s="294"/>
      <c r="BV447" s="295"/>
      <c r="BW447" s="295"/>
      <c r="BX447" s="295"/>
      <c r="BY447" s="293"/>
      <c r="BZ447" s="294"/>
      <c r="CD447" s="295"/>
      <c r="CE447" s="295"/>
      <c r="CF447" s="293"/>
      <c r="CG447" s="293"/>
      <c r="CH447" s="293"/>
      <c r="CI447" s="293"/>
      <c r="CJ447" s="293"/>
      <c r="CL447" s="295"/>
      <c r="CM447" s="294"/>
      <c r="CN447" s="294"/>
      <c r="CO447" s="294"/>
      <c r="CP447" s="294"/>
      <c r="CZ447" s="295"/>
      <c r="DF447" s="293"/>
      <c r="DG447" s="293"/>
      <c r="DH447" s="293"/>
      <c r="DJ447" s="295"/>
      <c r="EC447" s="454"/>
      <c r="ED447" s="454"/>
      <c r="EH447" s="439"/>
      <c r="EI447" s="439"/>
      <c r="EJ447" s="439"/>
      <c r="EK447" s="962"/>
      <c r="EL447" s="987"/>
      <c r="EM447" s="987"/>
      <c r="EN447" s="991"/>
      <c r="EO447" s="297"/>
      <c r="EP447" s="296"/>
      <c r="ER447" s="297"/>
      <c r="ES447" s="522"/>
      <c r="ET447" s="527"/>
      <c r="EU447" s="527"/>
      <c r="EV447" s="527"/>
      <c r="EW447" s="967"/>
      <c r="EX447" s="949"/>
      <c r="EY447" s="522"/>
      <c r="EZ447" s="522"/>
      <c r="FA447" s="522"/>
      <c r="FB447" s="522"/>
      <c r="FC447" s="527"/>
      <c r="FD447" s="527"/>
      <c r="FE447" s="527"/>
      <c r="FF447" s="522"/>
      <c r="FG447" s="522"/>
      <c r="FH447" s="522"/>
      <c r="FI447" s="522"/>
      <c r="FJ447" s="296"/>
      <c r="FK447" s="522"/>
      <c r="FL447" s="993"/>
      <c r="FM447" s="994"/>
      <c r="FN447" s="993"/>
      <c r="FO447" s="993"/>
      <c r="FP447" s="1023"/>
      <c r="FQ447" s="572"/>
      <c r="FR447" s="572"/>
    </row>
    <row r="448" spans="9:174" s="292" customFormat="1" x14ac:dyDescent="0.3">
      <c r="I448" s="937"/>
      <c r="J448" s="295"/>
      <c r="K448" s="294"/>
      <c r="L448" s="294"/>
      <c r="M448" s="295"/>
      <c r="S448" s="976"/>
      <c r="T448" s="1011"/>
      <c r="U448" s="290"/>
      <c r="V448" s="290"/>
      <c r="W448" s="290"/>
      <c r="X448" s="294"/>
      <c r="AB448" s="946"/>
      <c r="AE448" s="541"/>
      <c r="AF448" s="296"/>
      <c r="AG448" s="542"/>
      <c r="AH448" s="296"/>
      <c r="AI448" s="610"/>
      <c r="AJ448" s="543"/>
      <c r="AP448" s="981"/>
      <c r="AU448" s="293"/>
      <c r="AX448" s="295"/>
      <c r="BC448" s="295"/>
      <c r="BD448" s="525"/>
      <c r="BE448" s="976"/>
      <c r="BF448" s="293"/>
      <c r="BG448" s="293"/>
      <c r="BH448" s="293"/>
      <c r="BI448" s="293"/>
      <c r="BJ448" s="293"/>
      <c r="BK448" s="293"/>
      <c r="BL448" s="294"/>
      <c r="BM448" s="293"/>
      <c r="BS448" s="294"/>
      <c r="BT448" s="294"/>
      <c r="BU448" s="294"/>
      <c r="BV448" s="295"/>
      <c r="BW448" s="295"/>
      <c r="BX448" s="295"/>
      <c r="BY448" s="293"/>
      <c r="BZ448" s="294"/>
      <c r="CD448" s="295"/>
      <c r="CE448" s="295"/>
      <c r="CF448" s="293"/>
      <c r="CG448" s="293"/>
      <c r="CH448" s="293"/>
      <c r="CI448" s="293"/>
      <c r="CJ448" s="293"/>
      <c r="CL448" s="295"/>
      <c r="CM448" s="294"/>
      <c r="CN448" s="294"/>
      <c r="CO448" s="294"/>
      <c r="CP448" s="294"/>
      <c r="CZ448" s="295"/>
      <c r="DF448" s="293"/>
      <c r="DG448" s="293"/>
      <c r="DH448" s="293"/>
      <c r="DJ448" s="295"/>
      <c r="EC448" s="454"/>
      <c r="ED448" s="454"/>
      <c r="EH448" s="439"/>
      <c r="EI448" s="439"/>
      <c r="EJ448" s="439"/>
      <c r="EK448" s="962"/>
      <c r="EL448" s="987"/>
      <c r="EM448" s="987"/>
      <c r="EN448" s="991"/>
      <c r="EO448" s="297"/>
      <c r="EP448" s="296"/>
      <c r="ER448" s="297"/>
      <c r="ES448" s="522"/>
      <c r="ET448" s="527"/>
      <c r="EU448" s="527"/>
      <c r="EV448" s="527"/>
      <c r="EW448" s="967"/>
      <c r="EX448" s="949"/>
      <c r="EY448" s="522"/>
      <c r="EZ448" s="522"/>
      <c r="FA448" s="522"/>
      <c r="FB448" s="522"/>
      <c r="FC448" s="527"/>
      <c r="FD448" s="527"/>
      <c r="FE448" s="527"/>
      <c r="FF448" s="522"/>
      <c r="FG448" s="522"/>
      <c r="FH448" s="522"/>
      <c r="FI448" s="522"/>
      <c r="FJ448" s="296"/>
      <c r="FK448" s="522"/>
      <c r="FL448" s="993"/>
      <c r="FM448" s="994"/>
      <c r="FN448" s="993"/>
      <c r="FO448" s="993"/>
      <c r="FP448" s="1023"/>
      <c r="FQ448" s="572"/>
      <c r="FR448" s="572"/>
    </row>
    <row r="449" spans="9:174" s="292" customFormat="1" x14ac:dyDescent="0.3">
      <c r="I449" s="937"/>
      <c r="J449" s="295"/>
      <c r="K449" s="294"/>
      <c r="L449" s="294"/>
      <c r="M449" s="295"/>
      <c r="S449" s="976"/>
      <c r="T449" s="1011"/>
      <c r="U449" s="290"/>
      <c r="V449" s="290"/>
      <c r="W449" s="290"/>
      <c r="X449" s="294"/>
      <c r="AB449" s="946"/>
      <c r="AE449" s="541"/>
      <c r="AF449" s="296"/>
      <c r="AG449" s="542"/>
      <c r="AH449" s="296"/>
      <c r="AI449" s="610"/>
      <c r="AJ449" s="543"/>
      <c r="AP449" s="981"/>
      <c r="AU449" s="293"/>
      <c r="AX449" s="295"/>
      <c r="BC449" s="295"/>
      <c r="BD449" s="525"/>
      <c r="BE449" s="976"/>
      <c r="BF449" s="293"/>
      <c r="BG449" s="293"/>
      <c r="BH449" s="293"/>
      <c r="BI449" s="293"/>
      <c r="BJ449" s="293"/>
      <c r="BK449" s="293"/>
      <c r="BL449" s="294"/>
      <c r="BM449" s="293"/>
      <c r="BS449" s="294"/>
      <c r="BT449" s="294"/>
      <c r="BU449" s="294"/>
      <c r="BV449" s="295"/>
      <c r="BW449" s="295"/>
      <c r="BX449" s="295"/>
      <c r="BY449" s="293"/>
      <c r="BZ449" s="294"/>
      <c r="CD449" s="295"/>
      <c r="CE449" s="295"/>
      <c r="CF449" s="293"/>
      <c r="CG449" s="293"/>
      <c r="CH449" s="293"/>
      <c r="CI449" s="293"/>
      <c r="CJ449" s="293"/>
      <c r="CL449" s="295"/>
      <c r="CM449" s="294"/>
      <c r="CN449" s="294"/>
      <c r="CO449" s="294"/>
      <c r="CP449" s="294"/>
      <c r="CZ449" s="295"/>
      <c r="DF449" s="293"/>
      <c r="DG449" s="293"/>
      <c r="DH449" s="293"/>
      <c r="DJ449" s="295"/>
      <c r="EC449" s="454"/>
      <c r="ED449" s="454"/>
      <c r="EH449" s="439"/>
      <c r="EI449" s="439"/>
      <c r="EJ449" s="439"/>
      <c r="EK449" s="962"/>
      <c r="EL449" s="987"/>
      <c r="EM449" s="987"/>
      <c r="EN449" s="991"/>
      <c r="EO449" s="297"/>
      <c r="EP449" s="296"/>
      <c r="ER449" s="297"/>
      <c r="ES449" s="522"/>
      <c r="ET449" s="527"/>
      <c r="EU449" s="527"/>
      <c r="EV449" s="527"/>
      <c r="EW449" s="967"/>
      <c r="EX449" s="949"/>
      <c r="EY449" s="522"/>
      <c r="EZ449" s="522"/>
      <c r="FA449" s="522"/>
      <c r="FB449" s="522"/>
      <c r="FC449" s="527"/>
      <c r="FD449" s="527"/>
      <c r="FE449" s="527"/>
      <c r="FF449" s="522"/>
      <c r="FG449" s="522"/>
      <c r="FH449" s="522"/>
      <c r="FI449" s="522"/>
      <c r="FJ449" s="296"/>
      <c r="FK449" s="522"/>
      <c r="FL449" s="993"/>
      <c r="FM449" s="994"/>
      <c r="FN449" s="993"/>
      <c r="FO449" s="993"/>
      <c r="FP449" s="1023"/>
      <c r="FQ449" s="572"/>
      <c r="FR449" s="572"/>
    </row>
    <row r="450" spans="9:174" s="292" customFormat="1" x14ac:dyDescent="0.3">
      <c r="I450" s="937"/>
      <c r="J450" s="295"/>
      <c r="K450" s="294"/>
      <c r="L450" s="294"/>
      <c r="M450" s="295"/>
      <c r="S450" s="976"/>
      <c r="T450" s="1011"/>
      <c r="U450" s="290"/>
      <c r="V450" s="290"/>
      <c r="W450" s="290"/>
      <c r="X450" s="294"/>
      <c r="AB450" s="946"/>
      <c r="AE450" s="541"/>
      <c r="AF450" s="296"/>
      <c r="AG450" s="542"/>
      <c r="AH450" s="296"/>
      <c r="AI450" s="610"/>
      <c r="AJ450" s="543"/>
      <c r="AP450" s="981"/>
      <c r="AU450" s="293"/>
      <c r="AX450" s="295"/>
      <c r="BC450" s="295"/>
      <c r="BD450" s="525"/>
      <c r="BE450" s="976"/>
      <c r="BF450" s="293"/>
      <c r="BG450" s="293"/>
      <c r="BH450" s="293"/>
      <c r="BI450" s="293"/>
      <c r="BJ450" s="293"/>
      <c r="BK450" s="293"/>
      <c r="BL450" s="294"/>
      <c r="BM450" s="293"/>
      <c r="BS450" s="294"/>
      <c r="BT450" s="294"/>
      <c r="BU450" s="294"/>
      <c r="BV450" s="295"/>
      <c r="BW450" s="295"/>
      <c r="BX450" s="295"/>
      <c r="BY450" s="293"/>
      <c r="BZ450" s="294"/>
      <c r="CD450" s="295"/>
      <c r="CE450" s="295"/>
      <c r="CF450" s="293"/>
      <c r="CG450" s="293"/>
      <c r="CH450" s="293"/>
      <c r="CI450" s="293"/>
      <c r="CJ450" s="293"/>
      <c r="CL450" s="295"/>
      <c r="CM450" s="294"/>
      <c r="CN450" s="294"/>
      <c r="CO450" s="294"/>
      <c r="CP450" s="294"/>
      <c r="CZ450" s="295"/>
      <c r="DF450" s="293"/>
      <c r="DG450" s="293"/>
      <c r="DH450" s="293"/>
      <c r="DJ450" s="295"/>
      <c r="EC450" s="454"/>
      <c r="ED450" s="454"/>
      <c r="EH450" s="439"/>
      <c r="EI450" s="439"/>
      <c r="EJ450" s="439"/>
      <c r="EK450" s="962"/>
      <c r="EL450" s="987"/>
      <c r="EM450" s="987"/>
      <c r="EN450" s="991"/>
      <c r="EO450" s="297"/>
      <c r="EP450" s="296"/>
      <c r="ER450" s="297"/>
      <c r="ES450" s="522"/>
      <c r="ET450" s="527"/>
      <c r="EU450" s="527"/>
      <c r="EV450" s="527"/>
      <c r="EW450" s="967"/>
      <c r="EX450" s="949"/>
      <c r="EY450" s="522"/>
      <c r="EZ450" s="522"/>
      <c r="FA450" s="522"/>
      <c r="FB450" s="522"/>
      <c r="FC450" s="527"/>
      <c r="FD450" s="527"/>
      <c r="FE450" s="527"/>
      <c r="FF450" s="522"/>
      <c r="FG450" s="522"/>
      <c r="FH450" s="522"/>
      <c r="FI450" s="522"/>
      <c r="FJ450" s="296"/>
      <c r="FK450" s="522"/>
      <c r="FL450" s="993"/>
      <c r="FM450" s="994"/>
      <c r="FN450" s="993"/>
      <c r="FO450" s="993"/>
      <c r="FP450" s="1023"/>
      <c r="FQ450" s="572"/>
      <c r="FR450" s="572"/>
    </row>
    <row r="451" spans="9:174" s="292" customFormat="1" x14ac:dyDescent="0.3">
      <c r="I451" s="937"/>
      <c r="J451" s="295"/>
      <c r="K451" s="294"/>
      <c r="L451" s="294"/>
      <c r="M451" s="295"/>
      <c r="S451" s="976"/>
      <c r="T451" s="1011"/>
      <c r="U451" s="290"/>
      <c r="V451" s="290"/>
      <c r="W451" s="290"/>
      <c r="X451" s="294"/>
      <c r="AB451" s="946"/>
      <c r="AE451" s="541"/>
      <c r="AF451" s="296"/>
      <c r="AG451" s="542"/>
      <c r="AH451" s="296"/>
      <c r="AI451" s="610"/>
      <c r="AJ451" s="543"/>
      <c r="AP451" s="981"/>
      <c r="AU451" s="293"/>
      <c r="AX451" s="295"/>
      <c r="BC451" s="295"/>
      <c r="BD451" s="525"/>
      <c r="BE451" s="976"/>
      <c r="BF451" s="293"/>
      <c r="BG451" s="293"/>
      <c r="BH451" s="293"/>
      <c r="BI451" s="293"/>
      <c r="BJ451" s="293"/>
      <c r="BK451" s="293"/>
      <c r="BL451" s="294"/>
      <c r="BM451" s="293"/>
      <c r="BS451" s="294"/>
      <c r="BT451" s="294"/>
      <c r="BU451" s="294"/>
      <c r="BV451" s="295"/>
      <c r="BW451" s="295"/>
      <c r="BX451" s="295"/>
      <c r="BY451" s="293"/>
      <c r="BZ451" s="294"/>
      <c r="CD451" s="295"/>
      <c r="CE451" s="295"/>
      <c r="CF451" s="293"/>
      <c r="CG451" s="293"/>
      <c r="CH451" s="293"/>
      <c r="CI451" s="293"/>
      <c r="CJ451" s="293"/>
      <c r="CL451" s="295"/>
      <c r="CM451" s="294"/>
      <c r="CN451" s="294"/>
      <c r="CO451" s="294"/>
      <c r="CP451" s="294"/>
      <c r="CZ451" s="295"/>
      <c r="DF451" s="293"/>
      <c r="DG451" s="293"/>
      <c r="DH451" s="293"/>
      <c r="DJ451" s="295"/>
      <c r="EC451" s="454"/>
      <c r="ED451" s="454"/>
      <c r="EH451" s="439"/>
      <c r="EI451" s="439"/>
      <c r="EJ451" s="439"/>
      <c r="EK451" s="962"/>
      <c r="EL451" s="987"/>
      <c r="EM451" s="987"/>
      <c r="EN451" s="991"/>
      <c r="EO451" s="297"/>
      <c r="EP451" s="296"/>
      <c r="ER451" s="297"/>
      <c r="ES451" s="522"/>
      <c r="ET451" s="527"/>
      <c r="EU451" s="527"/>
      <c r="EV451" s="527"/>
      <c r="EW451" s="967"/>
      <c r="EX451" s="949"/>
      <c r="EY451" s="522"/>
      <c r="EZ451" s="522"/>
      <c r="FA451" s="522"/>
      <c r="FB451" s="522"/>
      <c r="FC451" s="527"/>
      <c r="FD451" s="527"/>
      <c r="FE451" s="527"/>
      <c r="FF451" s="522"/>
      <c r="FG451" s="522"/>
      <c r="FH451" s="522"/>
      <c r="FI451" s="522"/>
      <c r="FJ451" s="296"/>
      <c r="FK451" s="522"/>
      <c r="FL451" s="993"/>
      <c r="FM451" s="994"/>
      <c r="FN451" s="993"/>
      <c r="FO451" s="993"/>
      <c r="FP451" s="1023"/>
      <c r="FQ451" s="572"/>
      <c r="FR451" s="572"/>
    </row>
    <row r="452" spans="9:174" s="292" customFormat="1" x14ac:dyDescent="0.3">
      <c r="I452" s="937"/>
      <c r="J452" s="295"/>
      <c r="K452" s="294"/>
      <c r="L452" s="294"/>
      <c r="M452" s="295"/>
      <c r="S452" s="976"/>
      <c r="T452" s="1011"/>
      <c r="U452" s="290"/>
      <c r="V452" s="290"/>
      <c r="W452" s="290"/>
      <c r="X452" s="294"/>
      <c r="AB452" s="946"/>
      <c r="AE452" s="541"/>
      <c r="AF452" s="296"/>
      <c r="AG452" s="542"/>
      <c r="AH452" s="296"/>
      <c r="AI452" s="610"/>
      <c r="AJ452" s="543"/>
      <c r="AP452" s="981"/>
      <c r="AU452" s="293"/>
      <c r="AX452" s="295"/>
      <c r="BC452" s="295"/>
      <c r="BD452" s="525"/>
      <c r="BE452" s="976"/>
      <c r="BF452" s="293"/>
      <c r="BG452" s="293"/>
      <c r="BH452" s="293"/>
      <c r="BI452" s="293"/>
      <c r="BJ452" s="293"/>
      <c r="BK452" s="293"/>
      <c r="BL452" s="294"/>
      <c r="BM452" s="293"/>
      <c r="BS452" s="294"/>
      <c r="BT452" s="294"/>
      <c r="BU452" s="294"/>
      <c r="BV452" s="295"/>
      <c r="BW452" s="295"/>
      <c r="BX452" s="295"/>
      <c r="BY452" s="293"/>
      <c r="BZ452" s="294"/>
      <c r="CD452" s="295"/>
      <c r="CE452" s="295"/>
      <c r="CF452" s="293"/>
      <c r="CG452" s="293"/>
      <c r="CH452" s="293"/>
      <c r="CI452" s="293"/>
      <c r="CJ452" s="293"/>
      <c r="CL452" s="295"/>
      <c r="CM452" s="294"/>
      <c r="CN452" s="294"/>
      <c r="CO452" s="294"/>
      <c r="CP452" s="294"/>
      <c r="CZ452" s="295"/>
      <c r="DF452" s="293"/>
      <c r="DG452" s="293"/>
      <c r="DH452" s="293"/>
      <c r="DJ452" s="295"/>
      <c r="EC452" s="454"/>
      <c r="ED452" s="454"/>
      <c r="EH452" s="439"/>
      <c r="EI452" s="439"/>
      <c r="EJ452" s="439"/>
      <c r="EK452" s="962"/>
      <c r="EL452" s="987"/>
      <c r="EM452" s="987"/>
      <c r="EN452" s="991"/>
      <c r="EO452" s="297"/>
      <c r="EP452" s="296"/>
      <c r="ER452" s="297"/>
      <c r="ES452" s="522"/>
      <c r="ET452" s="527"/>
      <c r="EU452" s="527"/>
      <c r="EV452" s="527"/>
      <c r="EW452" s="967"/>
      <c r="EX452" s="949"/>
      <c r="EY452" s="522"/>
      <c r="EZ452" s="522"/>
      <c r="FA452" s="522"/>
      <c r="FB452" s="522"/>
      <c r="FC452" s="527"/>
      <c r="FD452" s="527"/>
      <c r="FE452" s="527"/>
      <c r="FF452" s="522"/>
      <c r="FG452" s="522"/>
      <c r="FH452" s="522"/>
      <c r="FI452" s="522"/>
      <c r="FJ452" s="296"/>
      <c r="FK452" s="522"/>
      <c r="FL452" s="993"/>
      <c r="FM452" s="994"/>
      <c r="FN452" s="993"/>
      <c r="FO452" s="993"/>
      <c r="FP452" s="1023"/>
      <c r="FQ452" s="572"/>
      <c r="FR452" s="572"/>
    </row>
    <row r="453" spans="9:174" s="292" customFormat="1" x14ac:dyDescent="0.3">
      <c r="I453" s="937"/>
      <c r="J453" s="295"/>
      <c r="K453" s="294"/>
      <c r="L453" s="294"/>
      <c r="M453" s="295"/>
      <c r="S453" s="976"/>
      <c r="T453" s="1011"/>
      <c r="U453" s="290"/>
      <c r="V453" s="290"/>
      <c r="W453" s="290"/>
      <c r="X453" s="294"/>
      <c r="AB453" s="946"/>
      <c r="AE453" s="541"/>
      <c r="AF453" s="296"/>
      <c r="AG453" s="542"/>
      <c r="AH453" s="296"/>
      <c r="AI453" s="610"/>
      <c r="AJ453" s="543"/>
      <c r="AP453" s="981"/>
      <c r="AU453" s="293"/>
      <c r="AX453" s="295"/>
      <c r="BC453" s="295"/>
      <c r="BD453" s="525"/>
      <c r="BE453" s="976"/>
      <c r="BF453" s="293"/>
      <c r="BG453" s="293"/>
      <c r="BH453" s="293"/>
      <c r="BI453" s="293"/>
      <c r="BJ453" s="293"/>
      <c r="BK453" s="293"/>
      <c r="BL453" s="294"/>
      <c r="BM453" s="293"/>
      <c r="BS453" s="294"/>
      <c r="BT453" s="294"/>
      <c r="BU453" s="294"/>
      <c r="BV453" s="295"/>
      <c r="BW453" s="295"/>
      <c r="BX453" s="295"/>
      <c r="BY453" s="293"/>
      <c r="BZ453" s="294"/>
      <c r="CD453" s="295"/>
      <c r="CE453" s="295"/>
      <c r="CF453" s="293"/>
      <c r="CG453" s="293"/>
      <c r="CH453" s="293"/>
      <c r="CI453" s="293"/>
      <c r="CJ453" s="293"/>
      <c r="CL453" s="295"/>
      <c r="CM453" s="294"/>
      <c r="CN453" s="294"/>
      <c r="CO453" s="294"/>
      <c r="CP453" s="294"/>
      <c r="CZ453" s="295"/>
      <c r="DF453" s="293"/>
      <c r="DG453" s="293"/>
      <c r="DH453" s="293"/>
      <c r="DJ453" s="295"/>
      <c r="EC453" s="454"/>
      <c r="ED453" s="454"/>
      <c r="EH453" s="439"/>
      <c r="EI453" s="439"/>
      <c r="EJ453" s="439"/>
      <c r="EK453" s="962"/>
      <c r="EL453" s="987"/>
      <c r="EM453" s="987"/>
      <c r="EN453" s="991"/>
      <c r="EO453" s="297"/>
      <c r="EP453" s="296"/>
      <c r="ER453" s="297"/>
      <c r="ES453" s="522"/>
      <c r="ET453" s="527"/>
      <c r="EU453" s="527"/>
      <c r="EV453" s="527"/>
      <c r="EW453" s="967"/>
      <c r="EX453" s="949"/>
      <c r="EY453" s="522"/>
      <c r="EZ453" s="522"/>
      <c r="FA453" s="522"/>
      <c r="FB453" s="522"/>
      <c r="FC453" s="527"/>
      <c r="FD453" s="527"/>
      <c r="FE453" s="527"/>
      <c r="FF453" s="522"/>
      <c r="FG453" s="522"/>
      <c r="FH453" s="522"/>
      <c r="FI453" s="522"/>
      <c r="FJ453" s="296"/>
      <c r="FK453" s="522"/>
      <c r="FL453" s="993"/>
      <c r="FM453" s="994"/>
      <c r="FN453" s="993"/>
      <c r="FO453" s="993"/>
      <c r="FP453" s="1023"/>
      <c r="FQ453" s="572"/>
      <c r="FR453" s="572"/>
    </row>
    <row r="454" spans="9:174" s="292" customFormat="1" x14ac:dyDescent="0.3">
      <c r="I454" s="937"/>
      <c r="J454" s="295"/>
      <c r="K454" s="294"/>
      <c r="L454" s="294"/>
      <c r="M454" s="295"/>
      <c r="S454" s="976"/>
      <c r="T454" s="1011"/>
      <c r="U454" s="290"/>
      <c r="V454" s="290"/>
      <c r="W454" s="290"/>
      <c r="X454" s="294"/>
      <c r="AB454" s="946"/>
      <c r="AE454" s="541"/>
      <c r="AF454" s="296"/>
      <c r="AG454" s="542"/>
      <c r="AH454" s="296"/>
      <c r="AI454" s="610"/>
      <c r="AJ454" s="543"/>
      <c r="AP454" s="981"/>
      <c r="AU454" s="293"/>
      <c r="AX454" s="295"/>
      <c r="BC454" s="295"/>
      <c r="BD454" s="525"/>
      <c r="BE454" s="976"/>
      <c r="BF454" s="293"/>
      <c r="BG454" s="293"/>
      <c r="BH454" s="293"/>
      <c r="BI454" s="293"/>
      <c r="BJ454" s="293"/>
      <c r="BK454" s="293"/>
      <c r="BL454" s="294"/>
      <c r="BM454" s="293"/>
      <c r="BS454" s="294"/>
      <c r="BT454" s="294"/>
      <c r="BU454" s="294"/>
      <c r="BV454" s="295"/>
      <c r="BW454" s="295"/>
      <c r="BX454" s="295"/>
      <c r="BY454" s="293"/>
      <c r="BZ454" s="294"/>
      <c r="CD454" s="295"/>
      <c r="CE454" s="295"/>
      <c r="CF454" s="293"/>
      <c r="CG454" s="293"/>
      <c r="CH454" s="293"/>
      <c r="CI454" s="293"/>
      <c r="CJ454" s="293"/>
      <c r="CL454" s="295"/>
      <c r="CM454" s="294"/>
      <c r="CN454" s="294"/>
      <c r="CO454" s="294"/>
      <c r="CP454" s="294"/>
      <c r="CZ454" s="295"/>
      <c r="DF454" s="293"/>
      <c r="DG454" s="293"/>
      <c r="DH454" s="293"/>
      <c r="DJ454" s="295"/>
      <c r="EC454" s="454"/>
      <c r="ED454" s="454"/>
      <c r="EH454" s="439"/>
      <c r="EI454" s="439"/>
      <c r="EJ454" s="439"/>
      <c r="EK454" s="962"/>
      <c r="EL454" s="987"/>
      <c r="EM454" s="987"/>
      <c r="EN454" s="991"/>
      <c r="EO454" s="297"/>
      <c r="EP454" s="296"/>
      <c r="ER454" s="297"/>
      <c r="ES454" s="522"/>
      <c r="ET454" s="527"/>
      <c r="EU454" s="527"/>
      <c r="EV454" s="527"/>
      <c r="EW454" s="967"/>
      <c r="EX454" s="949"/>
      <c r="EY454" s="522"/>
      <c r="EZ454" s="522"/>
      <c r="FA454" s="522"/>
      <c r="FB454" s="522"/>
      <c r="FC454" s="527"/>
      <c r="FD454" s="527"/>
      <c r="FE454" s="527"/>
      <c r="FF454" s="522"/>
      <c r="FG454" s="522"/>
      <c r="FH454" s="522"/>
      <c r="FI454" s="522"/>
      <c r="FJ454" s="296"/>
      <c r="FK454" s="522"/>
      <c r="FL454" s="993"/>
      <c r="FM454" s="994"/>
      <c r="FN454" s="993"/>
      <c r="FO454" s="993"/>
      <c r="FP454" s="1023"/>
      <c r="FQ454" s="572"/>
      <c r="FR454" s="572"/>
    </row>
    <row r="455" spans="9:174" s="292" customFormat="1" x14ac:dyDescent="0.3">
      <c r="I455" s="937"/>
      <c r="J455" s="295"/>
      <c r="K455" s="294"/>
      <c r="L455" s="294"/>
      <c r="M455" s="295"/>
      <c r="S455" s="976"/>
      <c r="T455" s="1011"/>
      <c r="U455" s="290"/>
      <c r="V455" s="290"/>
      <c r="W455" s="290"/>
      <c r="X455" s="294"/>
      <c r="AB455" s="946"/>
      <c r="AE455" s="541"/>
      <c r="AF455" s="296"/>
      <c r="AG455" s="542"/>
      <c r="AH455" s="296"/>
      <c r="AI455" s="610"/>
      <c r="AJ455" s="543"/>
      <c r="AP455" s="981"/>
      <c r="AU455" s="293"/>
      <c r="AX455" s="295"/>
      <c r="BC455" s="295"/>
      <c r="BD455" s="525"/>
      <c r="BE455" s="976"/>
      <c r="BF455" s="293"/>
      <c r="BG455" s="293"/>
      <c r="BH455" s="293"/>
      <c r="BI455" s="293"/>
      <c r="BJ455" s="293"/>
      <c r="BK455" s="293"/>
      <c r="BL455" s="294"/>
      <c r="BM455" s="293"/>
      <c r="BS455" s="294"/>
      <c r="BT455" s="294"/>
      <c r="BU455" s="294"/>
      <c r="BV455" s="295"/>
      <c r="BW455" s="295"/>
      <c r="BX455" s="295"/>
      <c r="BY455" s="293"/>
      <c r="BZ455" s="294"/>
      <c r="CD455" s="295"/>
      <c r="CE455" s="295"/>
      <c r="CF455" s="293"/>
      <c r="CG455" s="293"/>
      <c r="CH455" s="293"/>
      <c r="CI455" s="293"/>
      <c r="CJ455" s="293"/>
      <c r="CL455" s="295"/>
      <c r="CM455" s="294"/>
      <c r="CN455" s="294"/>
      <c r="CO455" s="294"/>
      <c r="CP455" s="294"/>
      <c r="CZ455" s="295"/>
      <c r="DF455" s="293"/>
      <c r="DG455" s="293"/>
      <c r="DH455" s="293"/>
      <c r="DJ455" s="295"/>
      <c r="EC455" s="454"/>
      <c r="ED455" s="454"/>
      <c r="EH455" s="439"/>
      <c r="EI455" s="439"/>
      <c r="EJ455" s="439"/>
      <c r="EK455" s="962"/>
      <c r="EL455" s="987"/>
      <c r="EM455" s="987"/>
      <c r="EN455" s="991"/>
      <c r="EO455" s="297"/>
      <c r="EP455" s="296"/>
      <c r="ER455" s="297"/>
      <c r="ES455" s="522"/>
      <c r="ET455" s="527"/>
      <c r="EU455" s="527"/>
      <c r="EV455" s="527"/>
      <c r="EW455" s="967"/>
      <c r="EX455" s="949"/>
      <c r="EY455" s="522"/>
      <c r="EZ455" s="522"/>
      <c r="FA455" s="522"/>
      <c r="FB455" s="522"/>
      <c r="FC455" s="527"/>
      <c r="FD455" s="527"/>
      <c r="FE455" s="527"/>
      <c r="FF455" s="522"/>
      <c r="FG455" s="522"/>
      <c r="FH455" s="522"/>
      <c r="FI455" s="522"/>
      <c r="FJ455" s="296"/>
      <c r="FK455" s="522"/>
      <c r="FL455" s="993"/>
      <c r="FM455" s="994"/>
      <c r="FN455" s="993"/>
      <c r="FO455" s="993"/>
      <c r="FP455" s="1023"/>
      <c r="FQ455" s="572"/>
      <c r="FR455" s="572"/>
    </row>
    <row r="456" spans="9:174" s="292" customFormat="1" x14ac:dyDescent="0.3">
      <c r="I456" s="937"/>
      <c r="J456" s="295"/>
      <c r="K456" s="294"/>
      <c r="L456" s="294"/>
      <c r="M456" s="295"/>
      <c r="S456" s="976"/>
      <c r="T456" s="1011"/>
      <c r="U456" s="290"/>
      <c r="V456" s="290"/>
      <c r="W456" s="290"/>
      <c r="X456" s="294"/>
      <c r="AB456" s="946"/>
      <c r="AE456" s="541"/>
      <c r="AF456" s="296"/>
      <c r="AG456" s="542"/>
      <c r="AH456" s="296"/>
      <c r="AI456" s="610"/>
      <c r="AJ456" s="543"/>
      <c r="AP456" s="981"/>
      <c r="AU456" s="293"/>
      <c r="AX456" s="295"/>
      <c r="BC456" s="295"/>
      <c r="BD456" s="525"/>
      <c r="BE456" s="976"/>
      <c r="BF456" s="293"/>
      <c r="BG456" s="293"/>
      <c r="BH456" s="293"/>
      <c r="BI456" s="293"/>
      <c r="BJ456" s="293"/>
      <c r="BK456" s="293"/>
      <c r="BL456" s="294"/>
      <c r="BM456" s="293"/>
      <c r="BS456" s="294"/>
      <c r="BT456" s="294"/>
      <c r="BU456" s="294"/>
      <c r="BV456" s="295"/>
      <c r="BW456" s="295"/>
      <c r="BX456" s="295"/>
      <c r="BY456" s="293"/>
      <c r="BZ456" s="294"/>
      <c r="CD456" s="295"/>
      <c r="CE456" s="295"/>
      <c r="CF456" s="293"/>
      <c r="CG456" s="293"/>
      <c r="CH456" s="293"/>
      <c r="CI456" s="293"/>
      <c r="CJ456" s="293"/>
      <c r="CL456" s="295"/>
      <c r="CM456" s="294"/>
      <c r="CN456" s="294"/>
      <c r="CO456" s="294"/>
      <c r="CP456" s="294"/>
      <c r="CZ456" s="295"/>
      <c r="DF456" s="293"/>
      <c r="DG456" s="293"/>
      <c r="DH456" s="293"/>
      <c r="DJ456" s="295"/>
      <c r="EC456" s="454"/>
      <c r="ED456" s="454"/>
      <c r="EH456" s="439"/>
      <c r="EI456" s="439"/>
      <c r="EJ456" s="439"/>
      <c r="EK456" s="962"/>
      <c r="EL456" s="987"/>
      <c r="EM456" s="987"/>
      <c r="EN456" s="991"/>
      <c r="EO456" s="297"/>
      <c r="EP456" s="296"/>
      <c r="ER456" s="297"/>
      <c r="ES456" s="522"/>
      <c r="ET456" s="527"/>
      <c r="EU456" s="527"/>
      <c r="EV456" s="527"/>
      <c r="EW456" s="967"/>
      <c r="EX456" s="949"/>
      <c r="EY456" s="522"/>
      <c r="EZ456" s="522"/>
      <c r="FA456" s="522"/>
      <c r="FB456" s="522"/>
      <c r="FC456" s="527"/>
      <c r="FD456" s="527"/>
      <c r="FE456" s="527"/>
      <c r="FF456" s="522"/>
      <c r="FG456" s="522"/>
      <c r="FH456" s="522"/>
      <c r="FI456" s="522"/>
      <c r="FJ456" s="296"/>
      <c r="FK456" s="522"/>
      <c r="FL456" s="993"/>
      <c r="FM456" s="994"/>
      <c r="FN456" s="993"/>
      <c r="FO456" s="993"/>
      <c r="FP456" s="1023"/>
      <c r="FQ456" s="572"/>
      <c r="FR456" s="572"/>
    </row>
    <row r="457" spans="9:174" s="292" customFormat="1" x14ac:dyDescent="0.3">
      <c r="I457" s="937"/>
      <c r="J457" s="295"/>
      <c r="K457" s="294"/>
      <c r="L457" s="294"/>
      <c r="M457" s="295"/>
      <c r="S457" s="976"/>
      <c r="T457" s="1011"/>
      <c r="U457" s="290"/>
      <c r="V457" s="290"/>
      <c r="W457" s="290"/>
      <c r="X457" s="294"/>
      <c r="AB457" s="946"/>
      <c r="AE457" s="541"/>
      <c r="AF457" s="296"/>
      <c r="AG457" s="542"/>
      <c r="AH457" s="296"/>
      <c r="AI457" s="610"/>
      <c r="AJ457" s="543"/>
      <c r="AP457" s="981"/>
      <c r="AU457" s="293"/>
      <c r="AX457" s="295"/>
      <c r="BC457" s="295"/>
      <c r="BD457" s="525"/>
      <c r="BE457" s="976"/>
      <c r="BF457" s="293"/>
      <c r="BG457" s="293"/>
      <c r="BH457" s="293"/>
      <c r="BI457" s="293"/>
      <c r="BJ457" s="293"/>
      <c r="BK457" s="293"/>
      <c r="BL457" s="294"/>
      <c r="BM457" s="293"/>
      <c r="BS457" s="294"/>
      <c r="BT457" s="294"/>
      <c r="BU457" s="294"/>
      <c r="BV457" s="295"/>
      <c r="BW457" s="295"/>
      <c r="BX457" s="295"/>
      <c r="BY457" s="293"/>
      <c r="BZ457" s="294"/>
      <c r="CD457" s="295"/>
      <c r="CE457" s="295"/>
      <c r="CF457" s="293"/>
      <c r="CG457" s="293"/>
      <c r="CH457" s="293"/>
      <c r="CI457" s="293"/>
      <c r="CJ457" s="293"/>
      <c r="CL457" s="295"/>
      <c r="CM457" s="294"/>
      <c r="CN457" s="294"/>
      <c r="CO457" s="294"/>
      <c r="CP457" s="294"/>
      <c r="CZ457" s="295"/>
      <c r="DF457" s="293"/>
      <c r="DG457" s="293"/>
      <c r="DH457" s="293"/>
      <c r="DJ457" s="295"/>
      <c r="EC457" s="454"/>
      <c r="ED457" s="454"/>
      <c r="EH457" s="439"/>
      <c r="EI457" s="439"/>
      <c r="EJ457" s="439"/>
      <c r="EK457" s="962"/>
      <c r="EL457" s="987"/>
      <c r="EM457" s="987"/>
      <c r="EN457" s="991"/>
      <c r="EO457" s="297"/>
      <c r="EP457" s="296"/>
      <c r="ER457" s="297"/>
      <c r="ES457" s="522"/>
      <c r="ET457" s="527"/>
      <c r="EU457" s="527"/>
      <c r="EV457" s="527"/>
      <c r="EW457" s="967"/>
      <c r="EX457" s="949"/>
      <c r="EY457" s="522"/>
      <c r="EZ457" s="522"/>
      <c r="FA457" s="522"/>
      <c r="FB457" s="522"/>
      <c r="FC457" s="527"/>
      <c r="FD457" s="527"/>
      <c r="FE457" s="527"/>
      <c r="FF457" s="522"/>
      <c r="FG457" s="522"/>
      <c r="FH457" s="522"/>
      <c r="FI457" s="522"/>
      <c r="FJ457" s="296"/>
      <c r="FK457" s="522"/>
      <c r="FL457" s="993"/>
      <c r="FM457" s="994"/>
      <c r="FN457" s="993"/>
      <c r="FO457" s="993"/>
      <c r="FP457" s="1023"/>
      <c r="FQ457" s="572"/>
      <c r="FR457" s="572"/>
    </row>
    <row r="458" spans="9:174" s="292" customFormat="1" x14ac:dyDescent="0.3">
      <c r="I458" s="937"/>
      <c r="J458" s="295"/>
      <c r="K458" s="294"/>
      <c r="L458" s="294"/>
      <c r="M458" s="295"/>
      <c r="S458" s="976"/>
      <c r="T458" s="1011"/>
      <c r="U458" s="290"/>
      <c r="V458" s="290"/>
      <c r="W458" s="290"/>
      <c r="X458" s="294"/>
      <c r="AB458" s="946"/>
      <c r="AE458" s="541"/>
      <c r="AF458" s="296"/>
      <c r="AG458" s="542"/>
      <c r="AH458" s="296"/>
      <c r="AI458" s="610"/>
      <c r="AJ458" s="543"/>
      <c r="AP458" s="981"/>
      <c r="AU458" s="293"/>
      <c r="AX458" s="295"/>
      <c r="BC458" s="295"/>
      <c r="BD458" s="525"/>
      <c r="BE458" s="976"/>
      <c r="BF458" s="293"/>
      <c r="BG458" s="293"/>
      <c r="BH458" s="293"/>
      <c r="BI458" s="293"/>
      <c r="BJ458" s="293"/>
      <c r="BK458" s="293"/>
      <c r="BL458" s="294"/>
      <c r="BM458" s="293"/>
      <c r="BS458" s="294"/>
      <c r="BT458" s="294"/>
      <c r="BU458" s="294"/>
      <c r="BV458" s="295"/>
      <c r="BW458" s="295"/>
      <c r="BX458" s="295"/>
      <c r="BY458" s="293"/>
      <c r="BZ458" s="294"/>
      <c r="CD458" s="295"/>
      <c r="CE458" s="295"/>
      <c r="CF458" s="293"/>
      <c r="CG458" s="293"/>
      <c r="CH458" s="293"/>
      <c r="CI458" s="293"/>
      <c r="CJ458" s="293"/>
      <c r="CL458" s="295"/>
      <c r="CM458" s="294"/>
      <c r="CN458" s="294"/>
      <c r="CO458" s="294"/>
      <c r="CP458" s="294"/>
      <c r="CZ458" s="295"/>
      <c r="DF458" s="293"/>
      <c r="DG458" s="293"/>
      <c r="DH458" s="293"/>
      <c r="DJ458" s="295"/>
      <c r="EC458" s="454"/>
      <c r="ED458" s="454"/>
      <c r="EH458" s="439"/>
      <c r="EI458" s="439"/>
      <c r="EJ458" s="439"/>
      <c r="EK458" s="962"/>
      <c r="EL458" s="987"/>
      <c r="EM458" s="987"/>
      <c r="EN458" s="991"/>
      <c r="EO458" s="297"/>
      <c r="EP458" s="296"/>
      <c r="ER458" s="297"/>
      <c r="ES458" s="522"/>
      <c r="ET458" s="527"/>
      <c r="EU458" s="527"/>
      <c r="EV458" s="527"/>
      <c r="EW458" s="967"/>
      <c r="EX458" s="949"/>
      <c r="EY458" s="522"/>
      <c r="EZ458" s="522"/>
      <c r="FA458" s="522"/>
      <c r="FB458" s="522"/>
      <c r="FC458" s="527"/>
      <c r="FD458" s="527"/>
      <c r="FE458" s="527"/>
      <c r="FF458" s="522"/>
      <c r="FG458" s="522"/>
      <c r="FH458" s="522"/>
      <c r="FI458" s="522"/>
      <c r="FJ458" s="296"/>
      <c r="FK458" s="522"/>
      <c r="FL458" s="993"/>
      <c r="FM458" s="994"/>
      <c r="FN458" s="993"/>
      <c r="FO458" s="993"/>
      <c r="FP458" s="1023"/>
      <c r="FQ458" s="572"/>
      <c r="FR458" s="572"/>
    </row>
    <row r="459" spans="9:174" s="292" customFormat="1" x14ac:dyDescent="0.3">
      <c r="I459" s="937"/>
      <c r="J459" s="295"/>
      <c r="K459" s="294"/>
      <c r="L459" s="294"/>
      <c r="M459" s="295"/>
      <c r="S459" s="976"/>
      <c r="T459" s="1011"/>
      <c r="U459" s="290"/>
      <c r="V459" s="290"/>
      <c r="W459" s="290"/>
      <c r="X459" s="294"/>
      <c r="AB459" s="946"/>
      <c r="AE459" s="541"/>
      <c r="AF459" s="296"/>
      <c r="AG459" s="542"/>
      <c r="AH459" s="296"/>
      <c r="AI459" s="610"/>
      <c r="AJ459" s="543"/>
      <c r="AP459" s="981"/>
      <c r="AU459" s="293"/>
      <c r="AX459" s="295"/>
      <c r="BC459" s="295"/>
      <c r="BD459" s="525"/>
      <c r="BE459" s="976"/>
      <c r="BF459" s="293"/>
      <c r="BG459" s="293"/>
      <c r="BH459" s="293"/>
      <c r="BI459" s="293"/>
      <c r="BJ459" s="293"/>
      <c r="BK459" s="293"/>
      <c r="BL459" s="294"/>
      <c r="BM459" s="293"/>
      <c r="BS459" s="294"/>
      <c r="BT459" s="294"/>
      <c r="BU459" s="294"/>
      <c r="BV459" s="295"/>
      <c r="BW459" s="295"/>
      <c r="BX459" s="295"/>
      <c r="BY459" s="293"/>
      <c r="BZ459" s="294"/>
      <c r="CD459" s="295"/>
      <c r="CE459" s="295"/>
      <c r="CF459" s="293"/>
      <c r="CG459" s="293"/>
      <c r="CH459" s="293"/>
      <c r="CI459" s="293"/>
      <c r="CJ459" s="293"/>
      <c r="CL459" s="295"/>
      <c r="CM459" s="294"/>
      <c r="CN459" s="294"/>
      <c r="CO459" s="294"/>
      <c r="CP459" s="294"/>
      <c r="CZ459" s="295"/>
      <c r="DF459" s="293"/>
      <c r="DG459" s="293"/>
      <c r="DH459" s="293"/>
      <c r="DJ459" s="295"/>
      <c r="EC459" s="454"/>
      <c r="ED459" s="454"/>
      <c r="EH459" s="439"/>
      <c r="EI459" s="439"/>
      <c r="EJ459" s="439"/>
      <c r="EK459" s="962"/>
      <c r="EL459" s="987"/>
      <c r="EM459" s="987"/>
      <c r="EN459" s="991"/>
      <c r="EO459" s="297"/>
      <c r="EP459" s="296"/>
      <c r="ER459" s="297"/>
      <c r="ES459" s="522"/>
      <c r="ET459" s="527"/>
      <c r="EU459" s="527"/>
      <c r="EV459" s="527"/>
      <c r="EW459" s="967"/>
      <c r="EX459" s="949"/>
      <c r="EY459" s="522"/>
      <c r="EZ459" s="522"/>
      <c r="FA459" s="522"/>
      <c r="FB459" s="522"/>
      <c r="FC459" s="527"/>
      <c r="FD459" s="527"/>
      <c r="FE459" s="527"/>
      <c r="FF459" s="522"/>
      <c r="FG459" s="522"/>
      <c r="FH459" s="522"/>
      <c r="FI459" s="522"/>
      <c r="FJ459" s="296"/>
      <c r="FK459" s="522"/>
      <c r="FL459" s="993"/>
      <c r="FM459" s="994"/>
      <c r="FN459" s="993"/>
      <c r="FO459" s="993"/>
      <c r="FP459" s="1023"/>
      <c r="FQ459" s="572"/>
      <c r="FR459" s="572"/>
    </row>
    <row r="460" spans="9:174" s="292" customFormat="1" x14ac:dyDescent="0.3">
      <c r="I460" s="937"/>
      <c r="J460" s="295"/>
      <c r="K460" s="294"/>
      <c r="L460" s="294"/>
      <c r="M460" s="295"/>
      <c r="S460" s="976"/>
      <c r="T460" s="1011"/>
      <c r="U460" s="290"/>
      <c r="V460" s="290"/>
      <c r="W460" s="290"/>
      <c r="X460" s="294"/>
      <c r="AB460" s="946"/>
      <c r="AE460" s="541"/>
      <c r="AF460" s="296"/>
      <c r="AG460" s="542"/>
      <c r="AH460" s="296"/>
      <c r="AI460" s="610"/>
      <c r="AJ460" s="543"/>
      <c r="AP460" s="981"/>
      <c r="AU460" s="293"/>
      <c r="AX460" s="295"/>
      <c r="BC460" s="295"/>
      <c r="BD460" s="525"/>
      <c r="BE460" s="976"/>
      <c r="BF460" s="293"/>
      <c r="BG460" s="293"/>
      <c r="BH460" s="293"/>
      <c r="BI460" s="293"/>
      <c r="BJ460" s="293"/>
      <c r="BK460" s="293"/>
      <c r="BL460" s="294"/>
      <c r="BM460" s="293"/>
      <c r="BS460" s="294"/>
      <c r="BT460" s="294"/>
      <c r="BU460" s="294"/>
      <c r="BV460" s="295"/>
      <c r="BW460" s="295"/>
      <c r="BX460" s="295"/>
      <c r="BY460" s="293"/>
      <c r="BZ460" s="294"/>
      <c r="CD460" s="295"/>
      <c r="CE460" s="295"/>
      <c r="CF460" s="293"/>
      <c r="CG460" s="293"/>
      <c r="CH460" s="293"/>
      <c r="CI460" s="293"/>
      <c r="CJ460" s="293"/>
      <c r="CL460" s="295"/>
      <c r="CM460" s="294"/>
      <c r="CN460" s="294"/>
      <c r="CO460" s="294"/>
      <c r="CP460" s="294"/>
      <c r="CZ460" s="295"/>
      <c r="DF460" s="293"/>
      <c r="DG460" s="293"/>
      <c r="DH460" s="293"/>
      <c r="DJ460" s="295"/>
      <c r="EC460" s="454"/>
      <c r="ED460" s="454"/>
      <c r="EH460" s="439"/>
      <c r="EI460" s="439"/>
      <c r="EJ460" s="439"/>
      <c r="EK460" s="962"/>
      <c r="EL460" s="987"/>
      <c r="EM460" s="987"/>
      <c r="EN460" s="991"/>
      <c r="EO460" s="297"/>
      <c r="EP460" s="296"/>
      <c r="ER460" s="297"/>
      <c r="ES460" s="522"/>
      <c r="ET460" s="527"/>
      <c r="EU460" s="527"/>
      <c r="EV460" s="527"/>
      <c r="EW460" s="967"/>
      <c r="EX460" s="949"/>
      <c r="EY460" s="522"/>
      <c r="EZ460" s="522"/>
      <c r="FA460" s="522"/>
      <c r="FB460" s="522"/>
      <c r="FC460" s="527"/>
      <c r="FD460" s="527"/>
      <c r="FE460" s="527"/>
      <c r="FF460" s="522"/>
      <c r="FG460" s="522"/>
      <c r="FH460" s="522"/>
      <c r="FI460" s="522"/>
      <c r="FJ460" s="296"/>
      <c r="FK460" s="522"/>
      <c r="FL460" s="993"/>
      <c r="FM460" s="994"/>
      <c r="FN460" s="993"/>
      <c r="FO460" s="993"/>
      <c r="FP460" s="1023"/>
      <c r="FQ460" s="572"/>
      <c r="FR460" s="572"/>
    </row>
    <row r="461" spans="9:174" s="292" customFormat="1" x14ac:dyDescent="0.3">
      <c r="I461" s="937"/>
      <c r="J461" s="295"/>
      <c r="K461" s="294"/>
      <c r="L461" s="294"/>
      <c r="M461" s="295"/>
      <c r="S461" s="976"/>
      <c r="T461" s="1011"/>
      <c r="U461" s="290"/>
      <c r="V461" s="290"/>
      <c r="W461" s="290"/>
      <c r="X461" s="294"/>
      <c r="AB461" s="946"/>
      <c r="AE461" s="541"/>
      <c r="AF461" s="296"/>
      <c r="AG461" s="542"/>
      <c r="AH461" s="296"/>
      <c r="AI461" s="610"/>
      <c r="AJ461" s="543"/>
      <c r="AP461" s="981"/>
      <c r="AU461" s="293"/>
      <c r="AX461" s="295"/>
      <c r="BC461" s="295"/>
      <c r="BD461" s="525"/>
      <c r="BE461" s="976"/>
      <c r="BF461" s="293"/>
      <c r="BG461" s="293"/>
      <c r="BH461" s="293"/>
      <c r="BI461" s="293"/>
      <c r="BJ461" s="293"/>
      <c r="BK461" s="293"/>
      <c r="BL461" s="294"/>
      <c r="BM461" s="293"/>
      <c r="BS461" s="294"/>
      <c r="BT461" s="294"/>
      <c r="BU461" s="294"/>
      <c r="BV461" s="295"/>
      <c r="BW461" s="295"/>
      <c r="BX461" s="295"/>
      <c r="BY461" s="293"/>
      <c r="BZ461" s="294"/>
      <c r="CD461" s="295"/>
      <c r="CE461" s="295"/>
      <c r="CF461" s="293"/>
      <c r="CG461" s="293"/>
      <c r="CH461" s="293"/>
      <c r="CI461" s="293"/>
      <c r="CJ461" s="293"/>
      <c r="CL461" s="295"/>
      <c r="CM461" s="294"/>
      <c r="CN461" s="294"/>
      <c r="CO461" s="294"/>
      <c r="CP461" s="294"/>
      <c r="CZ461" s="295"/>
      <c r="DF461" s="293"/>
      <c r="DG461" s="293"/>
      <c r="DH461" s="293"/>
      <c r="DJ461" s="295"/>
      <c r="EC461" s="454"/>
      <c r="ED461" s="454"/>
      <c r="EH461" s="439"/>
      <c r="EI461" s="439"/>
      <c r="EJ461" s="439"/>
      <c r="EK461" s="962"/>
      <c r="EL461" s="987"/>
      <c r="EM461" s="987"/>
      <c r="EN461" s="991"/>
      <c r="EO461" s="297"/>
      <c r="EP461" s="296"/>
      <c r="ER461" s="297"/>
      <c r="ES461" s="522"/>
      <c r="ET461" s="527"/>
      <c r="EU461" s="527"/>
      <c r="EV461" s="527"/>
      <c r="EW461" s="967"/>
      <c r="EX461" s="949"/>
      <c r="EY461" s="522"/>
      <c r="EZ461" s="522"/>
      <c r="FA461" s="522"/>
      <c r="FB461" s="522"/>
      <c r="FC461" s="527"/>
      <c r="FD461" s="527"/>
      <c r="FE461" s="527"/>
      <c r="FF461" s="522"/>
      <c r="FG461" s="522"/>
      <c r="FH461" s="522"/>
      <c r="FI461" s="522"/>
      <c r="FJ461" s="296"/>
      <c r="FK461" s="522"/>
      <c r="FL461" s="993"/>
      <c r="FM461" s="994"/>
      <c r="FN461" s="993"/>
      <c r="FO461" s="993"/>
      <c r="FP461" s="1023"/>
      <c r="FQ461" s="572"/>
      <c r="FR461" s="572"/>
    </row>
    <row r="462" spans="9:174" s="292" customFormat="1" x14ac:dyDescent="0.3">
      <c r="I462" s="937"/>
      <c r="J462" s="295"/>
      <c r="K462" s="294"/>
      <c r="L462" s="294"/>
      <c r="M462" s="295"/>
      <c r="S462" s="976"/>
      <c r="T462" s="1011"/>
      <c r="U462" s="290"/>
      <c r="V462" s="290"/>
      <c r="W462" s="290"/>
      <c r="X462" s="294"/>
      <c r="AB462" s="946"/>
      <c r="AE462" s="541"/>
      <c r="AF462" s="296"/>
      <c r="AG462" s="542"/>
      <c r="AH462" s="296"/>
      <c r="AI462" s="610"/>
      <c r="AJ462" s="543"/>
      <c r="AP462" s="981"/>
      <c r="AU462" s="293"/>
      <c r="AX462" s="295"/>
      <c r="BC462" s="295"/>
      <c r="BD462" s="525"/>
      <c r="BE462" s="976"/>
      <c r="BF462" s="293"/>
      <c r="BG462" s="293"/>
      <c r="BH462" s="293"/>
      <c r="BI462" s="293"/>
      <c r="BJ462" s="293"/>
      <c r="BK462" s="293"/>
      <c r="BL462" s="294"/>
      <c r="BM462" s="293"/>
      <c r="BS462" s="294"/>
      <c r="BT462" s="294"/>
      <c r="BU462" s="294"/>
      <c r="BV462" s="295"/>
      <c r="BW462" s="295"/>
      <c r="BX462" s="295"/>
      <c r="BY462" s="293"/>
      <c r="BZ462" s="294"/>
      <c r="CD462" s="295"/>
      <c r="CE462" s="295"/>
      <c r="CF462" s="293"/>
      <c r="CG462" s="293"/>
      <c r="CH462" s="293"/>
      <c r="CI462" s="293"/>
      <c r="CJ462" s="293"/>
      <c r="CL462" s="295"/>
      <c r="CM462" s="294"/>
      <c r="CN462" s="294"/>
      <c r="CO462" s="294"/>
      <c r="CP462" s="294"/>
      <c r="CZ462" s="295"/>
      <c r="DF462" s="293"/>
      <c r="DG462" s="293"/>
      <c r="DH462" s="293"/>
      <c r="DJ462" s="295"/>
      <c r="EC462" s="454"/>
      <c r="ED462" s="454"/>
      <c r="EH462" s="439"/>
      <c r="EI462" s="439"/>
      <c r="EJ462" s="439"/>
      <c r="EK462" s="962"/>
      <c r="EL462" s="987"/>
      <c r="EM462" s="987"/>
      <c r="EN462" s="991"/>
      <c r="EO462" s="297"/>
      <c r="EP462" s="296"/>
      <c r="ER462" s="297"/>
      <c r="ES462" s="522"/>
      <c r="ET462" s="527"/>
      <c r="EU462" s="527"/>
      <c r="EV462" s="527"/>
      <c r="EW462" s="967"/>
      <c r="EX462" s="949"/>
      <c r="EY462" s="522"/>
      <c r="EZ462" s="522"/>
      <c r="FA462" s="522"/>
      <c r="FB462" s="522"/>
      <c r="FC462" s="527"/>
      <c r="FD462" s="527"/>
      <c r="FE462" s="527"/>
      <c r="FF462" s="522"/>
      <c r="FG462" s="522"/>
      <c r="FH462" s="522"/>
      <c r="FI462" s="522"/>
      <c r="FJ462" s="296"/>
      <c r="FK462" s="522"/>
      <c r="FL462" s="993"/>
      <c r="FM462" s="994"/>
      <c r="FN462" s="993"/>
      <c r="FO462" s="993"/>
      <c r="FP462" s="1023"/>
      <c r="FQ462" s="572"/>
      <c r="FR462" s="572"/>
    </row>
    <row r="463" spans="9:174" s="292" customFormat="1" x14ac:dyDescent="0.3">
      <c r="I463" s="937"/>
      <c r="J463" s="295"/>
      <c r="K463" s="294"/>
      <c r="L463" s="294"/>
      <c r="M463" s="295"/>
      <c r="S463" s="976"/>
      <c r="T463" s="1011"/>
      <c r="U463" s="290"/>
      <c r="V463" s="290"/>
      <c r="W463" s="290"/>
      <c r="X463" s="294"/>
      <c r="AB463" s="946"/>
      <c r="AE463" s="541"/>
      <c r="AF463" s="296"/>
      <c r="AG463" s="542"/>
      <c r="AH463" s="296"/>
      <c r="AI463" s="610"/>
      <c r="AJ463" s="543"/>
      <c r="AP463" s="981"/>
      <c r="AU463" s="293"/>
      <c r="AX463" s="295"/>
      <c r="BC463" s="295"/>
      <c r="BD463" s="525"/>
      <c r="BE463" s="976"/>
      <c r="BF463" s="293"/>
      <c r="BG463" s="293"/>
      <c r="BH463" s="293"/>
      <c r="BI463" s="293"/>
      <c r="BJ463" s="293"/>
      <c r="BK463" s="293"/>
      <c r="BL463" s="294"/>
      <c r="BM463" s="293"/>
      <c r="BS463" s="294"/>
      <c r="BT463" s="294"/>
      <c r="BU463" s="294"/>
      <c r="BV463" s="295"/>
      <c r="BW463" s="295"/>
      <c r="BX463" s="295"/>
      <c r="BY463" s="293"/>
      <c r="BZ463" s="294"/>
      <c r="CD463" s="295"/>
      <c r="CE463" s="295"/>
      <c r="CF463" s="293"/>
      <c r="CG463" s="293"/>
      <c r="CH463" s="293"/>
      <c r="CI463" s="293"/>
      <c r="CJ463" s="293"/>
      <c r="CL463" s="295"/>
      <c r="CM463" s="294"/>
      <c r="CN463" s="294"/>
      <c r="CO463" s="294"/>
      <c r="CP463" s="294"/>
      <c r="CZ463" s="295"/>
      <c r="DF463" s="293"/>
      <c r="DG463" s="293"/>
      <c r="DH463" s="293"/>
      <c r="DJ463" s="295"/>
      <c r="EC463" s="454"/>
      <c r="ED463" s="454"/>
      <c r="EH463" s="439"/>
      <c r="EI463" s="439"/>
      <c r="EJ463" s="439"/>
      <c r="EK463" s="962"/>
      <c r="EL463" s="987"/>
      <c r="EM463" s="987"/>
      <c r="EN463" s="991"/>
      <c r="EO463" s="297"/>
      <c r="EP463" s="296"/>
      <c r="ER463" s="297"/>
      <c r="ES463" s="522"/>
      <c r="ET463" s="527"/>
      <c r="EU463" s="527"/>
      <c r="EV463" s="527"/>
      <c r="EW463" s="967"/>
      <c r="EX463" s="949"/>
      <c r="EY463" s="522"/>
      <c r="EZ463" s="522"/>
      <c r="FA463" s="522"/>
      <c r="FB463" s="522"/>
      <c r="FC463" s="527"/>
      <c r="FD463" s="527"/>
      <c r="FE463" s="527"/>
      <c r="FF463" s="522"/>
      <c r="FG463" s="522"/>
      <c r="FH463" s="522"/>
      <c r="FI463" s="522"/>
      <c r="FJ463" s="296"/>
      <c r="FK463" s="522"/>
      <c r="FL463" s="993"/>
      <c r="FM463" s="994"/>
      <c r="FN463" s="993"/>
      <c r="FO463" s="993"/>
      <c r="FP463" s="1023"/>
      <c r="FQ463" s="572"/>
      <c r="FR463" s="572"/>
    </row>
    <row r="464" spans="9:174" s="292" customFormat="1" x14ac:dyDescent="0.3">
      <c r="I464" s="937"/>
      <c r="J464" s="295"/>
      <c r="K464" s="294"/>
      <c r="L464" s="294"/>
      <c r="M464" s="295"/>
      <c r="S464" s="976"/>
      <c r="T464" s="1011"/>
      <c r="U464" s="290"/>
      <c r="V464" s="290"/>
      <c r="W464" s="290"/>
      <c r="X464" s="294"/>
      <c r="AB464" s="946"/>
      <c r="AE464" s="541"/>
      <c r="AF464" s="296"/>
      <c r="AG464" s="542"/>
      <c r="AH464" s="296"/>
      <c r="AI464" s="610"/>
      <c r="AJ464" s="543"/>
      <c r="AP464" s="981"/>
      <c r="AU464" s="293"/>
      <c r="AX464" s="295"/>
      <c r="BC464" s="295"/>
      <c r="BD464" s="525"/>
      <c r="BE464" s="976"/>
      <c r="BF464" s="293"/>
      <c r="BG464" s="293"/>
      <c r="BH464" s="293"/>
      <c r="BI464" s="293"/>
      <c r="BJ464" s="293"/>
      <c r="BK464" s="293"/>
      <c r="BL464" s="294"/>
      <c r="BM464" s="293"/>
      <c r="BS464" s="294"/>
      <c r="BT464" s="294"/>
      <c r="BU464" s="294"/>
      <c r="BV464" s="295"/>
      <c r="BW464" s="295"/>
      <c r="BX464" s="295"/>
      <c r="BY464" s="293"/>
      <c r="BZ464" s="294"/>
      <c r="CD464" s="295"/>
      <c r="CE464" s="295"/>
      <c r="CF464" s="293"/>
      <c r="CG464" s="293"/>
      <c r="CH464" s="293"/>
      <c r="CI464" s="293"/>
      <c r="CJ464" s="293"/>
      <c r="CL464" s="295"/>
      <c r="CM464" s="294"/>
      <c r="CN464" s="294"/>
      <c r="CO464" s="294"/>
      <c r="CP464" s="294"/>
      <c r="CZ464" s="295"/>
      <c r="DF464" s="293"/>
      <c r="DG464" s="293"/>
      <c r="DH464" s="293"/>
      <c r="DJ464" s="295"/>
      <c r="EC464" s="454"/>
      <c r="ED464" s="454"/>
      <c r="EH464" s="439"/>
      <c r="EI464" s="439"/>
      <c r="EJ464" s="439"/>
      <c r="EK464" s="962"/>
      <c r="EL464" s="987"/>
      <c r="EM464" s="987"/>
      <c r="EN464" s="991"/>
      <c r="EO464" s="297"/>
      <c r="EP464" s="296"/>
      <c r="ER464" s="297"/>
      <c r="ES464" s="522"/>
      <c r="ET464" s="527"/>
      <c r="EU464" s="527"/>
      <c r="EV464" s="527"/>
      <c r="EW464" s="967"/>
      <c r="EX464" s="949"/>
      <c r="EY464" s="522"/>
      <c r="EZ464" s="522"/>
      <c r="FA464" s="522"/>
      <c r="FB464" s="522"/>
      <c r="FC464" s="527"/>
      <c r="FD464" s="527"/>
      <c r="FE464" s="527"/>
      <c r="FF464" s="522"/>
      <c r="FG464" s="522"/>
      <c r="FH464" s="522"/>
      <c r="FI464" s="522"/>
      <c r="FJ464" s="296"/>
      <c r="FK464" s="522"/>
      <c r="FL464" s="993"/>
      <c r="FM464" s="994"/>
      <c r="FN464" s="993"/>
      <c r="FO464" s="993"/>
      <c r="FP464" s="1023"/>
      <c r="FQ464" s="572"/>
      <c r="FR464" s="572"/>
    </row>
    <row r="465" spans="9:174" s="292" customFormat="1" x14ac:dyDescent="0.3">
      <c r="I465" s="937"/>
      <c r="J465" s="295"/>
      <c r="K465" s="294"/>
      <c r="L465" s="294"/>
      <c r="M465" s="295"/>
      <c r="S465" s="976"/>
      <c r="T465" s="1011"/>
      <c r="U465" s="290"/>
      <c r="V465" s="290"/>
      <c r="W465" s="290"/>
      <c r="X465" s="294"/>
      <c r="AB465" s="946"/>
      <c r="AE465" s="541"/>
      <c r="AF465" s="296"/>
      <c r="AG465" s="542"/>
      <c r="AH465" s="296"/>
      <c r="AI465" s="610"/>
      <c r="AJ465" s="543"/>
      <c r="AP465" s="981"/>
      <c r="AU465" s="293"/>
      <c r="AX465" s="295"/>
      <c r="BC465" s="295"/>
      <c r="BD465" s="525"/>
      <c r="BE465" s="976"/>
      <c r="BF465" s="293"/>
      <c r="BG465" s="293"/>
      <c r="BH465" s="293"/>
      <c r="BI465" s="293"/>
      <c r="BJ465" s="293"/>
      <c r="BK465" s="293"/>
      <c r="BL465" s="294"/>
      <c r="BM465" s="293"/>
      <c r="BS465" s="294"/>
      <c r="BT465" s="294"/>
      <c r="BU465" s="294"/>
      <c r="BV465" s="295"/>
      <c r="BW465" s="295"/>
      <c r="BX465" s="295"/>
      <c r="BY465" s="293"/>
      <c r="BZ465" s="294"/>
      <c r="CD465" s="295"/>
      <c r="CE465" s="295"/>
      <c r="CF465" s="293"/>
      <c r="CG465" s="293"/>
      <c r="CH465" s="293"/>
      <c r="CI465" s="293"/>
      <c r="CJ465" s="293"/>
      <c r="CL465" s="295"/>
      <c r="CM465" s="294"/>
      <c r="CN465" s="294"/>
      <c r="CO465" s="294"/>
      <c r="CP465" s="294"/>
      <c r="CZ465" s="295"/>
      <c r="DF465" s="293"/>
      <c r="DG465" s="293"/>
      <c r="DH465" s="293"/>
      <c r="DJ465" s="295"/>
      <c r="EC465" s="454"/>
      <c r="ED465" s="454"/>
      <c r="EH465" s="439"/>
      <c r="EI465" s="439"/>
      <c r="EJ465" s="439"/>
      <c r="EK465" s="962"/>
      <c r="EL465" s="987"/>
      <c r="EM465" s="987"/>
      <c r="EN465" s="991"/>
      <c r="EO465" s="297"/>
      <c r="EP465" s="296"/>
      <c r="ER465" s="297"/>
      <c r="ES465" s="522"/>
      <c r="ET465" s="527"/>
      <c r="EU465" s="527"/>
      <c r="EV465" s="527"/>
      <c r="EW465" s="967"/>
      <c r="EX465" s="949"/>
      <c r="EY465" s="522"/>
      <c r="EZ465" s="522"/>
      <c r="FA465" s="522"/>
      <c r="FB465" s="522"/>
      <c r="FC465" s="527"/>
      <c r="FD465" s="527"/>
      <c r="FE465" s="527"/>
      <c r="FF465" s="522"/>
      <c r="FG465" s="522"/>
      <c r="FH465" s="522"/>
      <c r="FI465" s="522"/>
      <c r="FJ465" s="296"/>
      <c r="FK465" s="522"/>
      <c r="FL465" s="993"/>
      <c r="FM465" s="994"/>
      <c r="FN465" s="993"/>
      <c r="FO465" s="993"/>
      <c r="FP465" s="1023"/>
      <c r="FQ465" s="572"/>
      <c r="FR465" s="572"/>
    </row>
    <row r="466" spans="9:174" s="292" customFormat="1" x14ac:dyDescent="0.3">
      <c r="I466" s="937"/>
      <c r="J466" s="295"/>
      <c r="K466" s="294"/>
      <c r="L466" s="294"/>
      <c r="M466" s="295"/>
      <c r="S466" s="976"/>
      <c r="T466" s="1011"/>
      <c r="U466" s="290"/>
      <c r="V466" s="290"/>
      <c r="W466" s="290"/>
      <c r="X466" s="294"/>
      <c r="AB466" s="946"/>
      <c r="AE466" s="541"/>
      <c r="AF466" s="296"/>
      <c r="AG466" s="542"/>
      <c r="AH466" s="296"/>
      <c r="AI466" s="610"/>
      <c r="AJ466" s="543"/>
      <c r="AP466" s="981"/>
      <c r="AU466" s="293"/>
      <c r="AX466" s="295"/>
      <c r="BC466" s="295"/>
      <c r="BD466" s="525"/>
      <c r="BE466" s="976"/>
      <c r="BF466" s="293"/>
      <c r="BG466" s="293"/>
      <c r="BH466" s="293"/>
      <c r="BI466" s="293"/>
      <c r="BJ466" s="293"/>
      <c r="BK466" s="293"/>
      <c r="BL466" s="294"/>
      <c r="BM466" s="293"/>
      <c r="BS466" s="294"/>
      <c r="BT466" s="294"/>
      <c r="BU466" s="294"/>
      <c r="BV466" s="295"/>
      <c r="BW466" s="295"/>
      <c r="BX466" s="295"/>
      <c r="BY466" s="293"/>
      <c r="BZ466" s="294"/>
      <c r="CD466" s="295"/>
      <c r="CE466" s="295"/>
      <c r="CF466" s="293"/>
      <c r="CG466" s="293"/>
      <c r="CH466" s="293"/>
      <c r="CI466" s="293"/>
      <c r="CJ466" s="293"/>
      <c r="CL466" s="295"/>
      <c r="CM466" s="294"/>
      <c r="CN466" s="294"/>
      <c r="CO466" s="294"/>
      <c r="CP466" s="294"/>
      <c r="CZ466" s="295"/>
      <c r="DF466" s="293"/>
      <c r="DG466" s="293"/>
      <c r="DH466" s="293"/>
      <c r="DJ466" s="295"/>
      <c r="EC466" s="454"/>
      <c r="ED466" s="454"/>
      <c r="EH466" s="439"/>
      <c r="EI466" s="439"/>
      <c r="EJ466" s="439"/>
      <c r="EK466" s="962"/>
      <c r="EL466" s="987"/>
      <c r="EM466" s="987"/>
      <c r="EN466" s="991"/>
      <c r="EO466" s="297"/>
      <c r="EP466" s="296"/>
      <c r="ER466" s="297"/>
      <c r="ES466" s="522"/>
      <c r="ET466" s="527"/>
      <c r="EU466" s="527"/>
      <c r="EV466" s="527"/>
      <c r="EW466" s="967"/>
      <c r="EX466" s="949"/>
      <c r="EY466" s="522"/>
      <c r="EZ466" s="522"/>
      <c r="FA466" s="522"/>
      <c r="FB466" s="522"/>
      <c r="FC466" s="527"/>
      <c r="FD466" s="527"/>
      <c r="FE466" s="527"/>
      <c r="FF466" s="522"/>
      <c r="FG466" s="522"/>
      <c r="FH466" s="522"/>
      <c r="FI466" s="522"/>
      <c r="FJ466" s="296"/>
      <c r="FK466" s="522"/>
      <c r="FL466" s="993"/>
      <c r="FM466" s="994"/>
      <c r="FN466" s="993"/>
      <c r="FO466" s="993"/>
      <c r="FP466" s="1023"/>
      <c r="FQ466" s="572"/>
      <c r="FR466" s="572"/>
    </row>
    <row r="467" spans="9:174" s="292" customFormat="1" x14ac:dyDescent="0.3">
      <c r="I467" s="937"/>
      <c r="J467" s="295"/>
      <c r="K467" s="294"/>
      <c r="L467" s="294"/>
      <c r="M467" s="295"/>
      <c r="S467" s="976"/>
      <c r="T467" s="1011"/>
      <c r="U467" s="290"/>
      <c r="V467" s="290"/>
      <c r="W467" s="290"/>
      <c r="X467" s="294"/>
      <c r="AB467" s="946"/>
      <c r="AE467" s="541"/>
      <c r="AF467" s="296"/>
      <c r="AG467" s="542"/>
      <c r="AH467" s="296"/>
      <c r="AI467" s="610"/>
      <c r="AJ467" s="543"/>
      <c r="AP467" s="981"/>
      <c r="AU467" s="293"/>
      <c r="AX467" s="295"/>
      <c r="BC467" s="295"/>
      <c r="BD467" s="525"/>
      <c r="BE467" s="976"/>
      <c r="BF467" s="293"/>
      <c r="BG467" s="293"/>
      <c r="BH467" s="293"/>
      <c r="BI467" s="293"/>
      <c r="BJ467" s="293"/>
      <c r="BK467" s="293"/>
      <c r="BL467" s="294"/>
      <c r="BM467" s="293"/>
      <c r="BS467" s="294"/>
      <c r="BT467" s="294"/>
      <c r="BU467" s="294"/>
      <c r="BV467" s="295"/>
      <c r="BW467" s="295"/>
      <c r="BX467" s="295"/>
      <c r="BY467" s="293"/>
      <c r="BZ467" s="294"/>
      <c r="CD467" s="295"/>
      <c r="CE467" s="295"/>
      <c r="CF467" s="293"/>
      <c r="CG467" s="293"/>
      <c r="CH467" s="293"/>
      <c r="CI467" s="293"/>
      <c r="CJ467" s="293"/>
      <c r="CL467" s="295"/>
      <c r="CM467" s="294"/>
      <c r="CN467" s="294"/>
      <c r="CO467" s="294"/>
      <c r="CP467" s="294"/>
      <c r="CZ467" s="295"/>
      <c r="DF467" s="293"/>
      <c r="DG467" s="293"/>
      <c r="DH467" s="293"/>
      <c r="DJ467" s="295"/>
      <c r="EC467" s="454"/>
      <c r="ED467" s="454"/>
      <c r="EH467" s="439"/>
      <c r="EI467" s="439"/>
      <c r="EJ467" s="439"/>
      <c r="EK467" s="962"/>
      <c r="EL467" s="987"/>
      <c r="EM467" s="987"/>
      <c r="EN467" s="991"/>
      <c r="EO467" s="297"/>
      <c r="EP467" s="296"/>
      <c r="ER467" s="297"/>
      <c r="ES467" s="522"/>
      <c r="ET467" s="527"/>
      <c r="EU467" s="527"/>
      <c r="EV467" s="527"/>
      <c r="EW467" s="967"/>
      <c r="EX467" s="949"/>
      <c r="EY467" s="522"/>
      <c r="EZ467" s="522"/>
      <c r="FA467" s="522"/>
      <c r="FB467" s="522"/>
      <c r="FC467" s="527"/>
      <c r="FD467" s="527"/>
      <c r="FE467" s="527"/>
      <c r="FF467" s="522"/>
      <c r="FG467" s="522"/>
      <c r="FH467" s="522"/>
      <c r="FI467" s="522"/>
      <c r="FJ467" s="296"/>
      <c r="FK467" s="522"/>
      <c r="FL467" s="993"/>
      <c r="FM467" s="994"/>
      <c r="FN467" s="993"/>
      <c r="FO467" s="993"/>
      <c r="FP467" s="1023"/>
      <c r="FQ467" s="572"/>
      <c r="FR467" s="572"/>
    </row>
    <row r="468" spans="9:174" s="292" customFormat="1" x14ac:dyDescent="0.3">
      <c r="I468" s="937"/>
      <c r="J468" s="295"/>
      <c r="K468" s="294"/>
      <c r="L468" s="294"/>
      <c r="M468" s="295"/>
      <c r="S468" s="976"/>
      <c r="T468" s="1011"/>
      <c r="U468" s="290"/>
      <c r="V468" s="290"/>
      <c r="W468" s="290"/>
      <c r="X468" s="294"/>
      <c r="AB468" s="946"/>
      <c r="AE468" s="541"/>
      <c r="AF468" s="296"/>
      <c r="AG468" s="542"/>
      <c r="AH468" s="296"/>
      <c r="AI468" s="610"/>
      <c r="AJ468" s="543"/>
      <c r="AP468" s="981"/>
      <c r="AU468" s="293"/>
      <c r="AX468" s="295"/>
      <c r="BC468" s="295"/>
      <c r="BD468" s="525"/>
      <c r="BE468" s="976"/>
      <c r="BF468" s="293"/>
      <c r="BG468" s="293"/>
      <c r="BH468" s="293"/>
      <c r="BI468" s="293"/>
      <c r="BJ468" s="293"/>
      <c r="BK468" s="293"/>
      <c r="BL468" s="294"/>
      <c r="BM468" s="293"/>
      <c r="BS468" s="294"/>
      <c r="BT468" s="294"/>
      <c r="BU468" s="294"/>
      <c r="BV468" s="295"/>
      <c r="BW468" s="295"/>
      <c r="BX468" s="295"/>
      <c r="BY468" s="293"/>
      <c r="BZ468" s="294"/>
      <c r="CD468" s="295"/>
      <c r="CE468" s="295"/>
      <c r="CF468" s="293"/>
      <c r="CG468" s="293"/>
      <c r="CH468" s="293"/>
      <c r="CI468" s="293"/>
      <c r="CJ468" s="293"/>
      <c r="CL468" s="295"/>
      <c r="CM468" s="294"/>
      <c r="CN468" s="294"/>
      <c r="CO468" s="294"/>
      <c r="CP468" s="294"/>
      <c r="CZ468" s="295"/>
      <c r="DF468" s="293"/>
      <c r="DG468" s="293"/>
      <c r="DH468" s="293"/>
      <c r="DJ468" s="295"/>
      <c r="EC468" s="454"/>
      <c r="ED468" s="454"/>
      <c r="EH468" s="439"/>
      <c r="EI468" s="439"/>
      <c r="EJ468" s="439"/>
      <c r="EK468" s="962"/>
      <c r="EL468" s="987"/>
      <c r="EM468" s="987"/>
      <c r="EN468" s="991"/>
      <c r="EO468" s="297"/>
      <c r="EP468" s="296"/>
      <c r="ER468" s="297"/>
      <c r="ES468" s="522"/>
      <c r="ET468" s="527"/>
      <c r="EU468" s="527"/>
      <c r="EV468" s="527"/>
      <c r="EW468" s="967"/>
      <c r="EX468" s="949"/>
      <c r="EY468" s="522"/>
      <c r="EZ468" s="522"/>
      <c r="FA468" s="522"/>
      <c r="FB468" s="522"/>
      <c r="FC468" s="527"/>
      <c r="FD468" s="527"/>
      <c r="FE468" s="527"/>
      <c r="FF468" s="522"/>
      <c r="FG468" s="522"/>
      <c r="FH468" s="522"/>
      <c r="FI468" s="522"/>
      <c r="FJ468" s="296"/>
      <c r="FK468" s="522"/>
      <c r="FL468" s="993"/>
      <c r="FM468" s="994"/>
      <c r="FN468" s="993"/>
      <c r="FO468" s="993"/>
      <c r="FP468" s="1023"/>
      <c r="FQ468" s="572"/>
      <c r="FR468" s="572"/>
    </row>
    <row r="469" spans="9:174" s="292" customFormat="1" x14ac:dyDescent="0.3">
      <c r="I469" s="937"/>
      <c r="J469" s="295"/>
      <c r="K469" s="294"/>
      <c r="L469" s="294"/>
      <c r="M469" s="295"/>
      <c r="S469" s="976"/>
      <c r="T469" s="1011"/>
      <c r="U469" s="290"/>
      <c r="V469" s="290"/>
      <c r="W469" s="290"/>
      <c r="X469" s="294"/>
      <c r="AB469" s="946"/>
      <c r="AE469" s="541"/>
      <c r="AF469" s="296"/>
      <c r="AG469" s="542"/>
      <c r="AH469" s="296"/>
      <c r="AI469" s="610"/>
      <c r="AJ469" s="543"/>
      <c r="AP469" s="981"/>
      <c r="AU469" s="293"/>
      <c r="AX469" s="295"/>
      <c r="BC469" s="295"/>
      <c r="BD469" s="525"/>
      <c r="BE469" s="976"/>
      <c r="BF469" s="293"/>
      <c r="BG469" s="293"/>
      <c r="BH469" s="293"/>
      <c r="BI469" s="293"/>
      <c r="BJ469" s="293"/>
      <c r="BK469" s="293"/>
      <c r="BL469" s="294"/>
      <c r="BM469" s="293"/>
      <c r="BS469" s="294"/>
      <c r="BT469" s="294"/>
      <c r="BU469" s="294"/>
      <c r="BV469" s="295"/>
      <c r="BW469" s="295"/>
      <c r="BX469" s="295"/>
      <c r="BY469" s="293"/>
      <c r="BZ469" s="294"/>
      <c r="CD469" s="295"/>
      <c r="CE469" s="295"/>
      <c r="CF469" s="293"/>
      <c r="CG469" s="293"/>
      <c r="CH469" s="293"/>
      <c r="CI469" s="293"/>
      <c r="CJ469" s="293"/>
      <c r="CL469" s="295"/>
      <c r="CM469" s="294"/>
      <c r="CN469" s="294"/>
      <c r="CO469" s="294"/>
      <c r="CP469" s="294"/>
      <c r="CZ469" s="295"/>
      <c r="DF469" s="293"/>
      <c r="DG469" s="293"/>
      <c r="DH469" s="293"/>
      <c r="DJ469" s="295"/>
      <c r="EC469" s="454"/>
      <c r="ED469" s="454"/>
      <c r="EH469" s="439"/>
      <c r="EI469" s="439"/>
      <c r="EJ469" s="439"/>
      <c r="EK469" s="962"/>
      <c r="EL469" s="987"/>
      <c r="EM469" s="987"/>
      <c r="EN469" s="991"/>
      <c r="EO469" s="297"/>
      <c r="EP469" s="296"/>
      <c r="ER469" s="297"/>
      <c r="ES469" s="522"/>
      <c r="ET469" s="527"/>
      <c r="EU469" s="527"/>
      <c r="EV469" s="527"/>
      <c r="EW469" s="967"/>
      <c r="EX469" s="949"/>
      <c r="EY469" s="522"/>
      <c r="EZ469" s="522"/>
      <c r="FA469" s="522"/>
      <c r="FB469" s="522"/>
      <c r="FC469" s="527"/>
      <c r="FD469" s="527"/>
      <c r="FE469" s="527"/>
      <c r="FF469" s="522"/>
      <c r="FG469" s="522"/>
      <c r="FH469" s="522"/>
      <c r="FI469" s="522"/>
      <c r="FJ469" s="296"/>
      <c r="FK469" s="522"/>
      <c r="FL469" s="993"/>
      <c r="FM469" s="994"/>
      <c r="FN469" s="993"/>
      <c r="FO469" s="993"/>
      <c r="FP469" s="1023"/>
      <c r="FQ469" s="572"/>
      <c r="FR469" s="572"/>
    </row>
    <row r="470" spans="9:174" s="292" customFormat="1" x14ac:dyDescent="0.3">
      <c r="I470" s="937"/>
      <c r="J470" s="295"/>
      <c r="K470" s="294"/>
      <c r="L470" s="294"/>
      <c r="M470" s="295"/>
      <c r="S470" s="976"/>
      <c r="T470" s="1011"/>
      <c r="U470" s="290"/>
      <c r="V470" s="290"/>
      <c r="W470" s="290"/>
      <c r="X470" s="294"/>
      <c r="AB470" s="946"/>
      <c r="AE470" s="541"/>
      <c r="AF470" s="296"/>
      <c r="AG470" s="542"/>
      <c r="AH470" s="296"/>
      <c r="AI470" s="610"/>
      <c r="AJ470" s="543"/>
      <c r="AP470" s="981"/>
      <c r="AU470" s="293"/>
      <c r="AX470" s="295"/>
      <c r="BC470" s="295"/>
      <c r="BD470" s="525"/>
      <c r="BE470" s="976"/>
      <c r="BF470" s="293"/>
      <c r="BG470" s="293"/>
      <c r="BH470" s="293"/>
      <c r="BI470" s="293"/>
      <c r="BJ470" s="293"/>
      <c r="BK470" s="293"/>
      <c r="BL470" s="294"/>
      <c r="BM470" s="293"/>
      <c r="BS470" s="294"/>
      <c r="BT470" s="294"/>
      <c r="BU470" s="294"/>
      <c r="BV470" s="295"/>
      <c r="BW470" s="295"/>
      <c r="BX470" s="295"/>
      <c r="BY470" s="293"/>
      <c r="BZ470" s="294"/>
      <c r="CD470" s="295"/>
      <c r="CE470" s="295"/>
      <c r="CF470" s="293"/>
      <c r="CG470" s="293"/>
      <c r="CH470" s="293"/>
      <c r="CI470" s="293"/>
      <c r="CJ470" s="293"/>
      <c r="CL470" s="295"/>
      <c r="CM470" s="294"/>
      <c r="CN470" s="294"/>
      <c r="CO470" s="294"/>
      <c r="CP470" s="294"/>
      <c r="CZ470" s="295"/>
      <c r="DF470" s="293"/>
      <c r="DG470" s="293"/>
      <c r="DH470" s="293"/>
      <c r="DJ470" s="295"/>
      <c r="EC470" s="454"/>
      <c r="ED470" s="454"/>
      <c r="EH470" s="439"/>
      <c r="EI470" s="439"/>
      <c r="EJ470" s="439"/>
      <c r="EK470" s="962"/>
      <c r="EL470" s="987"/>
      <c r="EM470" s="987"/>
      <c r="EN470" s="991"/>
      <c r="EO470" s="297"/>
      <c r="EP470" s="296"/>
      <c r="ER470" s="297"/>
      <c r="ES470" s="522"/>
      <c r="ET470" s="527"/>
      <c r="EU470" s="527"/>
      <c r="EV470" s="527"/>
      <c r="EW470" s="967"/>
      <c r="EX470" s="949"/>
      <c r="EY470" s="522"/>
      <c r="EZ470" s="522"/>
      <c r="FA470" s="522"/>
      <c r="FB470" s="522"/>
      <c r="FC470" s="527"/>
      <c r="FD470" s="527"/>
      <c r="FE470" s="527"/>
      <c r="FF470" s="522"/>
      <c r="FG470" s="522"/>
      <c r="FH470" s="522"/>
      <c r="FI470" s="522"/>
      <c r="FJ470" s="296"/>
      <c r="FK470" s="522"/>
      <c r="FL470" s="993"/>
      <c r="FM470" s="994"/>
      <c r="FN470" s="993"/>
      <c r="FO470" s="993"/>
      <c r="FP470" s="1023"/>
      <c r="FQ470" s="572"/>
      <c r="FR470" s="572"/>
    </row>
    <row r="471" spans="9:174" s="292" customFormat="1" x14ac:dyDescent="0.3">
      <c r="I471" s="937"/>
      <c r="J471" s="295"/>
      <c r="K471" s="294"/>
      <c r="L471" s="294"/>
      <c r="M471" s="295"/>
      <c r="S471" s="976"/>
      <c r="T471" s="1011"/>
      <c r="U471" s="290"/>
      <c r="V471" s="290"/>
      <c r="W471" s="290"/>
      <c r="X471" s="294"/>
      <c r="AB471" s="946"/>
      <c r="AE471" s="541"/>
      <c r="AF471" s="296"/>
      <c r="AG471" s="542"/>
      <c r="AH471" s="296"/>
      <c r="AI471" s="610"/>
      <c r="AJ471" s="543"/>
      <c r="AP471" s="981"/>
      <c r="AU471" s="293"/>
      <c r="AX471" s="295"/>
      <c r="BC471" s="295"/>
      <c r="BD471" s="525"/>
      <c r="BE471" s="976"/>
      <c r="BF471" s="293"/>
      <c r="BG471" s="293"/>
      <c r="BH471" s="293"/>
      <c r="BI471" s="293"/>
      <c r="BJ471" s="293"/>
      <c r="BK471" s="293"/>
      <c r="BL471" s="294"/>
      <c r="BM471" s="293"/>
      <c r="BS471" s="294"/>
      <c r="BT471" s="294"/>
      <c r="BU471" s="294"/>
      <c r="BV471" s="295"/>
      <c r="BW471" s="295"/>
      <c r="BX471" s="295"/>
      <c r="BY471" s="293"/>
      <c r="BZ471" s="294"/>
      <c r="CD471" s="295"/>
      <c r="CE471" s="295"/>
      <c r="CF471" s="293"/>
      <c r="CG471" s="293"/>
      <c r="CH471" s="293"/>
      <c r="CI471" s="293"/>
      <c r="CJ471" s="293"/>
      <c r="CL471" s="295"/>
      <c r="CM471" s="294"/>
      <c r="CN471" s="294"/>
      <c r="CO471" s="294"/>
      <c r="CP471" s="294"/>
      <c r="CZ471" s="295"/>
      <c r="DF471" s="293"/>
      <c r="DG471" s="293"/>
      <c r="DH471" s="293"/>
      <c r="DJ471" s="295"/>
      <c r="EC471" s="454"/>
      <c r="ED471" s="454"/>
      <c r="EH471" s="439"/>
      <c r="EI471" s="439"/>
      <c r="EJ471" s="439"/>
      <c r="EK471" s="962"/>
      <c r="EL471" s="987"/>
      <c r="EM471" s="987"/>
      <c r="EN471" s="991"/>
      <c r="EO471" s="297"/>
      <c r="EP471" s="296"/>
      <c r="ER471" s="297"/>
      <c r="ES471" s="522"/>
      <c r="ET471" s="527"/>
      <c r="EU471" s="527"/>
      <c r="EV471" s="527"/>
      <c r="EW471" s="967"/>
      <c r="EX471" s="949"/>
      <c r="EY471" s="522"/>
      <c r="EZ471" s="522"/>
      <c r="FA471" s="522"/>
      <c r="FB471" s="522"/>
      <c r="FC471" s="527"/>
      <c r="FD471" s="527"/>
      <c r="FE471" s="527"/>
      <c r="FF471" s="522"/>
      <c r="FG471" s="522"/>
      <c r="FH471" s="522"/>
      <c r="FI471" s="522"/>
      <c r="FJ471" s="296"/>
      <c r="FK471" s="522"/>
      <c r="FL471" s="993"/>
      <c r="FM471" s="994"/>
      <c r="FN471" s="993"/>
      <c r="FO471" s="993"/>
      <c r="FP471" s="1023"/>
      <c r="FQ471" s="572"/>
      <c r="FR471" s="572"/>
    </row>
    <row r="472" spans="9:174" s="292" customFormat="1" x14ac:dyDescent="0.3">
      <c r="I472" s="937"/>
      <c r="J472" s="295"/>
      <c r="K472" s="294"/>
      <c r="L472" s="294"/>
      <c r="M472" s="295"/>
      <c r="S472" s="976"/>
      <c r="T472" s="1011"/>
      <c r="U472" s="290"/>
      <c r="V472" s="290"/>
      <c r="W472" s="290"/>
      <c r="X472" s="294"/>
      <c r="AB472" s="946"/>
      <c r="AE472" s="541"/>
      <c r="AF472" s="296"/>
      <c r="AG472" s="542"/>
      <c r="AH472" s="296"/>
      <c r="AI472" s="610"/>
      <c r="AJ472" s="543"/>
      <c r="AP472" s="981"/>
      <c r="AU472" s="293"/>
      <c r="AX472" s="295"/>
      <c r="BC472" s="295"/>
      <c r="BD472" s="525"/>
      <c r="BE472" s="976"/>
      <c r="BF472" s="293"/>
      <c r="BG472" s="293"/>
      <c r="BH472" s="293"/>
      <c r="BI472" s="293"/>
      <c r="BJ472" s="293"/>
      <c r="BK472" s="293"/>
      <c r="BL472" s="294"/>
      <c r="BM472" s="293"/>
      <c r="BS472" s="294"/>
      <c r="BT472" s="294"/>
      <c r="BU472" s="294"/>
      <c r="BV472" s="295"/>
      <c r="BW472" s="295"/>
      <c r="BX472" s="295"/>
      <c r="BY472" s="293"/>
      <c r="BZ472" s="294"/>
      <c r="CD472" s="295"/>
      <c r="CE472" s="295"/>
      <c r="CF472" s="293"/>
      <c r="CG472" s="293"/>
      <c r="CH472" s="293"/>
      <c r="CI472" s="293"/>
      <c r="CJ472" s="293"/>
      <c r="CL472" s="295"/>
      <c r="CM472" s="294"/>
      <c r="CN472" s="294"/>
      <c r="CO472" s="294"/>
      <c r="CP472" s="294"/>
      <c r="CZ472" s="295"/>
      <c r="DF472" s="293"/>
      <c r="DG472" s="293"/>
      <c r="DH472" s="293"/>
      <c r="DJ472" s="295"/>
      <c r="EC472" s="454"/>
      <c r="ED472" s="454"/>
      <c r="EH472" s="439"/>
      <c r="EI472" s="439"/>
      <c r="EJ472" s="439"/>
      <c r="EK472" s="962"/>
      <c r="EL472" s="987"/>
      <c r="EM472" s="987"/>
      <c r="EN472" s="991"/>
      <c r="EO472" s="297"/>
      <c r="EP472" s="296"/>
      <c r="ER472" s="297"/>
      <c r="ES472" s="522"/>
      <c r="ET472" s="527"/>
      <c r="EU472" s="527"/>
      <c r="EV472" s="527"/>
      <c r="EW472" s="967"/>
      <c r="EX472" s="949"/>
      <c r="EY472" s="522"/>
      <c r="EZ472" s="522"/>
      <c r="FA472" s="522"/>
      <c r="FB472" s="522"/>
      <c r="FC472" s="527"/>
      <c r="FD472" s="527"/>
      <c r="FE472" s="527"/>
      <c r="FF472" s="522"/>
      <c r="FG472" s="522"/>
      <c r="FH472" s="522"/>
      <c r="FI472" s="522"/>
      <c r="FJ472" s="296"/>
      <c r="FK472" s="522"/>
      <c r="FL472" s="993"/>
      <c r="FM472" s="994"/>
      <c r="FN472" s="993"/>
      <c r="FO472" s="993"/>
      <c r="FP472" s="1023"/>
      <c r="FQ472" s="572"/>
      <c r="FR472" s="572"/>
    </row>
    <row r="473" spans="9:174" s="292" customFormat="1" x14ac:dyDescent="0.3">
      <c r="I473" s="937"/>
      <c r="J473" s="295"/>
      <c r="K473" s="294"/>
      <c r="L473" s="294"/>
      <c r="M473" s="295"/>
      <c r="S473" s="976"/>
      <c r="T473" s="1011"/>
      <c r="U473" s="290"/>
      <c r="V473" s="290"/>
      <c r="W473" s="290"/>
      <c r="X473" s="294"/>
      <c r="AB473" s="946"/>
      <c r="AE473" s="541"/>
      <c r="AF473" s="296"/>
      <c r="AG473" s="542"/>
      <c r="AH473" s="296"/>
      <c r="AI473" s="610"/>
      <c r="AJ473" s="543"/>
      <c r="AP473" s="981"/>
      <c r="AU473" s="293"/>
      <c r="AX473" s="295"/>
      <c r="BC473" s="295"/>
      <c r="BD473" s="525"/>
      <c r="BE473" s="976"/>
      <c r="BF473" s="293"/>
      <c r="BG473" s="293"/>
      <c r="BH473" s="293"/>
      <c r="BI473" s="293"/>
      <c r="BJ473" s="293"/>
      <c r="BK473" s="293"/>
      <c r="BL473" s="294"/>
      <c r="BM473" s="293"/>
      <c r="BS473" s="294"/>
      <c r="BT473" s="294"/>
      <c r="BU473" s="294"/>
      <c r="BV473" s="295"/>
      <c r="BW473" s="295"/>
      <c r="BX473" s="295"/>
      <c r="BY473" s="293"/>
      <c r="BZ473" s="294"/>
      <c r="CD473" s="295"/>
      <c r="CE473" s="295"/>
      <c r="CF473" s="293"/>
      <c r="CG473" s="293"/>
      <c r="CH473" s="293"/>
      <c r="CI473" s="293"/>
      <c r="CJ473" s="293"/>
      <c r="CL473" s="295"/>
      <c r="CM473" s="294"/>
      <c r="CN473" s="294"/>
      <c r="CO473" s="294"/>
      <c r="CP473" s="294"/>
      <c r="CZ473" s="295"/>
      <c r="DF473" s="293"/>
      <c r="DG473" s="293"/>
      <c r="DH473" s="293"/>
      <c r="DJ473" s="295"/>
      <c r="EC473" s="454"/>
      <c r="ED473" s="454"/>
      <c r="EH473" s="439"/>
      <c r="EI473" s="439"/>
      <c r="EJ473" s="439"/>
      <c r="EK473" s="962"/>
      <c r="EL473" s="987"/>
      <c r="EM473" s="987"/>
      <c r="EN473" s="991"/>
      <c r="EO473" s="297"/>
      <c r="EP473" s="296"/>
      <c r="ER473" s="297"/>
      <c r="ES473" s="522"/>
      <c r="ET473" s="527"/>
      <c r="EU473" s="527"/>
      <c r="EV473" s="527"/>
      <c r="EW473" s="967"/>
      <c r="EX473" s="949"/>
      <c r="EY473" s="522"/>
      <c r="EZ473" s="522"/>
      <c r="FA473" s="522"/>
      <c r="FB473" s="522"/>
      <c r="FC473" s="527"/>
      <c r="FD473" s="527"/>
      <c r="FE473" s="527"/>
      <c r="FF473" s="522"/>
      <c r="FG473" s="522"/>
      <c r="FH473" s="522"/>
      <c r="FI473" s="522"/>
      <c r="FJ473" s="296"/>
      <c r="FK473" s="522"/>
      <c r="FL473" s="993"/>
      <c r="FM473" s="994"/>
      <c r="FN473" s="993"/>
      <c r="FO473" s="993"/>
      <c r="FP473" s="1023"/>
      <c r="FQ473" s="572"/>
      <c r="FR473" s="572"/>
    </row>
    <row r="474" spans="9:174" s="292" customFormat="1" x14ac:dyDescent="0.3">
      <c r="I474" s="937"/>
      <c r="J474" s="295"/>
      <c r="K474" s="294"/>
      <c r="L474" s="294"/>
      <c r="M474" s="295"/>
      <c r="S474" s="976"/>
      <c r="T474" s="1011"/>
      <c r="U474" s="290"/>
      <c r="V474" s="290"/>
      <c r="W474" s="290"/>
      <c r="X474" s="294"/>
      <c r="AB474" s="946"/>
      <c r="AE474" s="541"/>
      <c r="AF474" s="296"/>
      <c r="AG474" s="542"/>
      <c r="AH474" s="296"/>
      <c r="AI474" s="610"/>
      <c r="AJ474" s="543"/>
      <c r="AP474" s="981"/>
      <c r="AU474" s="293"/>
      <c r="AX474" s="295"/>
      <c r="BC474" s="295"/>
      <c r="BD474" s="525"/>
      <c r="BE474" s="976"/>
      <c r="BF474" s="293"/>
      <c r="BG474" s="293"/>
      <c r="BH474" s="293"/>
      <c r="BI474" s="293"/>
      <c r="BJ474" s="293"/>
      <c r="BK474" s="293"/>
      <c r="BL474" s="294"/>
      <c r="BM474" s="293"/>
      <c r="BS474" s="294"/>
      <c r="BT474" s="294"/>
      <c r="BU474" s="294"/>
      <c r="BV474" s="295"/>
      <c r="BW474" s="295"/>
      <c r="BX474" s="295"/>
      <c r="BY474" s="293"/>
      <c r="BZ474" s="294"/>
      <c r="CD474" s="295"/>
      <c r="CE474" s="295"/>
      <c r="CF474" s="293"/>
      <c r="CG474" s="293"/>
      <c r="CH474" s="293"/>
      <c r="CI474" s="293"/>
      <c r="CJ474" s="293"/>
      <c r="CL474" s="295"/>
      <c r="CM474" s="294"/>
      <c r="CN474" s="294"/>
      <c r="CO474" s="294"/>
      <c r="CP474" s="294"/>
      <c r="CZ474" s="295"/>
      <c r="DF474" s="293"/>
      <c r="DG474" s="293"/>
      <c r="DH474" s="293"/>
      <c r="DJ474" s="295"/>
      <c r="EC474" s="454"/>
      <c r="ED474" s="454"/>
      <c r="EH474" s="439"/>
      <c r="EI474" s="439"/>
      <c r="EJ474" s="439"/>
      <c r="EK474" s="962"/>
      <c r="EL474" s="987"/>
      <c r="EM474" s="987"/>
      <c r="EN474" s="991"/>
      <c r="EO474" s="297"/>
      <c r="EP474" s="296"/>
      <c r="ER474" s="297"/>
      <c r="ES474" s="522"/>
      <c r="ET474" s="527"/>
      <c r="EU474" s="527"/>
      <c r="EV474" s="527"/>
      <c r="EW474" s="967"/>
      <c r="EX474" s="949"/>
      <c r="EY474" s="522"/>
      <c r="EZ474" s="522"/>
      <c r="FA474" s="522"/>
      <c r="FB474" s="522"/>
      <c r="FC474" s="527"/>
      <c r="FD474" s="527"/>
      <c r="FE474" s="527"/>
      <c r="FF474" s="522"/>
      <c r="FG474" s="522"/>
      <c r="FH474" s="522"/>
      <c r="FI474" s="522"/>
      <c r="FJ474" s="296"/>
      <c r="FK474" s="522"/>
      <c r="FL474" s="993"/>
      <c r="FM474" s="994"/>
      <c r="FN474" s="993"/>
      <c r="FO474" s="993"/>
      <c r="FP474" s="1023"/>
      <c r="FQ474" s="572"/>
      <c r="FR474" s="572"/>
    </row>
    <row r="475" spans="9:174" s="292" customFormat="1" x14ac:dyDescent="0.3">
      <c r="I475" s="937"/>
      <c r="J475" s="295"/>
      <c r="K475" s="294"/>
      <c r="L475" s="294"/>
      <c r="M475" s="295"/>
      <c r="S475" s="976"/>
      <c r="T475" s="1011"/>
      <c r="U475" s="290"/>
      <c r="V475" s="290"/>
      <c r="W475" s="290"/>
      <c r="X475" s="294"/>
      <c r="AB475" s="946"/>
      <c r="AE475" s="541"/>
      <c r="AF475" s="296"/>
      <c r="AG475" s="542"/>
      <c r="AH475" s="296"/>
      <c r="AI475" s="610"/>
      <c r="AJ475" s="543"/>
      <c r="AP475" s="981"/>
      <c r="AU475" s="293"/>
      <c r="AX475" s="295"/>
      <c r="BC475" s="295"/>
      <c r="BD475" s="525"/>
      <c r="BE475" s="976"/>
      <c r="BF475" s="293"/>
      <c r="BG475" s="293"/>
      <c r="BH475" s="293"/>
      <c r="BI475" s="293"/>
      <c r="BJ475" s="293"/>
      <c r="BK475" s="293"/>
      <c r="BL475" s="294"/>
      <c r="BM475" s="293"/>
      <c r="BS475" s="294"/>
      <c r="BT475" s="294"/>
      <c r="BU475" s="294"/>
      <c r="BV475" s="295"/>
      <c r="BW475" s="295"/>
      <c r="BX475" s="295"/>
      <c r="BY475" s="293"/>
      <c r="BZ475" s="294"/>
      <c r="CD475" s="295"/>
      <c r="CE475" s="295"/>
      <c r="CF475" s="293"/>
      <c r="CG475" s="293"/>
      <c r="CH475" s="293"/>
      <c r="CI475" s="293"/>
      <c r="CJ475" s="293"/>
      <c r="CL475" s="295"/>
      <c r="CM475" s="294"/>
      <c r="CN475" s="294"/>
      <c r="CO475" s="294"/>
      <c r="CP475" s="294"/>
      <c r="CZ475" s="295"/>
      <c r="DF475" s="293"/>
      <c r="DG475" s="293"/>
      <c r="DH475" s="293"/>
      <c r="DJ475" s="295"/>
      <c r="EC475" s="454"/>
      <c r="ED475" s="454"/>
      <c r="EH475" s="439"/>
      <c r="EI475" s="439"/>
      <c r="EJ475" s="439"/>
      <c r="EK475" s="962"/>
      <c r="EL475" s="987"/>
      <c r="EM475" s="987"/>
      <c r="EN475" s="991"/>
      <c r="EO475" s="297"/>
      <c r="EP475" s="296"/>
      <c r="ER475" s="297"/>
      <c r="ES475" s="522"/>
      <c r="ET475" s="527"/>
      <c r="EU475" s="527"/>
      <c r="EV475" s="527"/>
      <c r="EW475" s="967"/>
      <c r="EX475" s="949"/>
      <c r="EY475" s="522"/>
      <c r="EZ475" s="522"/>
      <c r="FA475" s="522"/>
      <c r="FB475" s="522"/>
      <c r="FC475" s="527"/>
      <c r="FD475" s="527"/>
      <c r="FE475" s="527"/>
      <c r="FF475" s="522"/>
      <c r="FG475" s="522"/>
      <c r="FH475" s="522"/>
      <c r="FI475" s="522"/>
      <c r="FJ475" s="296"/>
      <c r="FK475" s="522"/>
      <c r="FL475" s="993"/>
      <c r="FM475" s="994"/>
      <c r="FN475" s="993"/>
      <c r="FO475" s="993"/>
      <c r="FP475" s="1023"/>
      <c r="FQ475" s="572"/>
      <c r="FR475" s="572"/>
    </row>
    <row r="476" spans="9:174" s="292" customFormat="1" x14ac:dyDescent="0.3">
      <c r="I476" s="937"/>
      <c r="J476" s="295"/>
      <c r="K476" s="294"/>
      <c r="L476" s="294"/>
      <c r="M476" s="295"/>
      <c r="S476" s="976"/>
      <c r="T476" s="1011"/>
      <c r="U476" s="290"/>
      <c r="V476" s="290"/>
      <c r="W476" s="290"/>
      <c r="X476" s="294"/>
      <c r="AB476" s="946"/>
      <c r="AE476" s="541"/>
      <c r="AF476" s="296"/>
      <c r="AG476" s="542"/>
      <c r="AH476" s="296"/>
      <c r="AI476" s="610"/>
      <c r="AJ476" s="543"/>
      <c r="AP476" s="981"/>
      <c r="AU476" s="293"/>
      <c r="AX476" s="295"/>
      <c r="BC476" s="295"/>
      <c r="BD476" s="525"/>
      <c r="BE476" s="976"/>
      <c r="BF476" s="293"/>
      <c r="BG476" s="293"/>
      <c r="BH476" s="293"/>
      <c r="BI476" s="293"/>
      <c r="BJ476" s="293"/>
      <c r="BK476" s="293"/>
      <c r="BL476" s="294"/>
      <c r="BM476" s="293"/>
      <c r="BS476" s="294"/>
      <c r="BT476" s="294"/>
      <c r="BU476" s="294"/>
      <c r="BV476" s="295"/>
      <c r="BW476" s="295"/>
      <c r="BX476" s="295"/>
      <c r="BY476" s="293"/>
      <c r="BZ476" s="294"/>
      <c r="CD476" s="295"/>
      <c r="CE476" s="295"/>
      <c r="CF476" s="293"/>
      <c r="CG476" s="293"/>
      <c r="CH476" s="293"/>
      <c r="CI476" s="293"/>
      <c r="CJ476" s="293"/>
      <c r="CL476" s="295"/>
      <c r="CM476" s="294"/>
      <c r="CN476" s="294"/>
      <c r="CO476" s="294"/>
      <c r="CP476" s="294"/>
      <c r="CZ476" s="295"/>
      <c r="DF476" s="293"/>
      <c r="DG476" s="293"/>
      <c r="DH476" s="293"/>
      <c r="DJ476" s="295"/>
      <c r="EC476" s="454"/>
      <c r="ED476" s="454"/>
      <c r="EH476" s="439"/>
      <c r="EI476" s="439"/>
      <c r="EJ476" s="439"/>
      <c r="EK476" s="962"/>
      <c r="EL476" s="987"/>
      <c r="EM476" s="987"/>
      <c r="EN476" s="991"/>
      <c r="EO476" s="297"/>
      <c r="EP476" s="296"/>
      <c r="ER476" s="297"/>
      <c r="ES476" s="522"/>
      <c r="ET476" s="527"/>
      <c r="EU476" s="527"/>
      <c r="EV476" s="527"/>
      <c r="EW476" s="967"/>
      <c r="EX476" s="949"/>
      <c r="EY476" s="522"/>
      <c r="EZ476" s="522"/>
      <c r="FA476" s="522"/>
      <c r="FB476" s="522"/>
      <c r="FC476" s="527"/>
      <c r="FD476" s="527"/>
      <c r="FE476" s="527"/>
      <c r="FF476" s="522"/>
      <c r="FG476" s="522"/>
      <c r="FH476" s="522"/>
      <c r="FI476" s="522"/>
      <c r="FJ476" s="296"/>
      <c r="FK476" s="522"/>
      <c r="FL476" s="993"/>
      <c r="FM476" s="994"/>
      <c r="FN476" s="993"/>
      <c r="FO476" s="993"/>
      <c r="FP476" s="1023"/>
      <c r="FQ476" s="572"/>
      <c r="FR476" s="572"/>
    </row>
    <row r="477" spans="9:174" s="292" customFormat="1" x14ac:dyDescent="0.3">
      <c r="I477" s="937"/>
      <c r="J477" s="295"/>
      <c r="K477" s="294"/>
      <c r="L477" s="294"/>
      <c r="M477" s="295"/>
      <c r="S477" s="976"/>
      <c r="T477" s="1011"/>
      <c r="U477" s="290"/>
      <c r="V477" s="290"/>
      <c r="W477" s="290"/>
      <c r="X477" s="294"/>
      <c r="AB477" s="946"/>
      <c r="AE477" s="541"/>
      <c r="AF477" s="296"/>
      <c r="AG477" s="542"/>
      <c r="AH477" s="296"/>
      <c r="AI477" s="610"/>
      <c r="AJ477" s="543"/>
      <c r="AP477" s="981"/>
      <c r="AU477" s="293"/>
      <c r="AX477" s="295"/>
      <c r="BC477" s="295"/>
      <c r="BD477" s="525"/>
      <c r="BE477" s="976"/>
      <c r="BF477" s="293"/>
      <c r="BG477" s="293"/>
      <c r="BH477" s="293"/>
      <c r="BI477" s="293"/>
      <c r="BJ477" s="293"/>
      <c r="BK477" s="293"/>
      <c r="BL477" s="294"/>
      <c r="BM477" s="293"/>
      <c r="BS477" s="294"/>
      <c r="BT477" s="294"/>
      <c r="BU477" s="294"/>
      <c r="BV477" s="295"/>
      <c r="BW477" s="295"/>
      <c r="BX477" s="295"/>
      <c r="BY477" s="293"/>
      <c r="BZ477" s="294"/>
      <c r="CD477" s="295"/>
      <c r="CE477" s="295"/>
      <c r="CF477" s="293"/>
      <c r="CG477" s="293"/>
      <c r="CH477" s="293"/>
      <c r="CI477" s="293"/>
      <c r="CJ477" s="293"/>
      <c r="CL477" s="295"/>
      <c r="CM477" s="294"/>
      <c r="CN477" s="294"/>
      <c r="CO477" s="294"/>
      <c r="CP477" s="294"/>
      <c r="CZ477" s="295"/>
      <c r="DF477" s="293"/>
      <c r="DG477" s="293"/>
      <c r="DH477" s="293"/>
      <c r="DJ477" s="295"/>
      <c r="EC477" s="454"/>
      <c r="ED477" s="454"/>
      <c r="EH477" s="439"/>
      <c r="EI477" s="439"/>
      <c r="EJ477" s="439"/>
      <c r="EK477" s="962"/>
      <c r="EL477" s="987"/>
      <c r="EM477" s="987"/>
      <c r="EN477" s="991"/>
      <c r="EO477" s="297"/>
      <c r="EP477" s="296"/>
      <c r="ER477" s="297"/>
      <c r="ES477" s="522"/>
      <c r="ET477" s="527"/>
      <c r="EU477" s="527"/>
      <c r="EV477" s="527"/>
      <c r="EW477" s="967"/>
      <c r="EX477" s="949"/>
      <c r="EY477" s="522"/>
      <c r="EZ477" s="522"/>
      <c r="FA477" s="522"/>
      <c r="FB477" s="522"/>
      <c r="FC477" s="527"/>
      <c r="FD477" s="527"/>
      <c r="FE477" s="527"/>
      <c r="FF477" s="522"/>
      <c r="FG477" s="522"/>
      <c r="FH477" s="522"/>
      <c r="FI477" s="522"/>
      <c r="FJ477" s="296"/>
      <c r="FK477" s="522"/>
      <c r="FL477" s="993"/>
      <c r="FM477" s="994"/>
      <c r="FN477" s="993"/>
      <c r="FO477" s="993"/>
      <c r="FP477" s="1023"/>
      <c r="FQ477" s="572"/>
      <c r="FR477" s="572"/>
    </row>
    <row r="478" spans="9:174" s="292" customFormat="1" x14ac:dyDescent="0.3">
      <c r="I478" s="937"/>
      <c r="J478" s="295"/>
      <c r="K478" s="294"/>
      <c r="L478" s="294"/>
      <c r="M478" s="295"/>
      <c r="S478" s="976"/>
      <c r="T478" s="1011"/>
      <c r="U478" s="290"/>
      <c r="V478" s="290"/>
      <c r="W478" s="290"/>
      <c r="X478" s="294"/>
      <c r="AB478" s="946"/>
      <c r="AE478" s="541"/>
      <c r="AF478" s="296"/>
      <c r="AG478" s="542"/>
      <c r="AH478" s="296"/>
      <c r="AI478" s="610"/>
      <c r="AJ478" s="543"/>
      <c r="AP478" s="981"/>
      <c r="AU478" s="293"/>
      <c r="AX478" s="295"/>
      <c r="BC478" s="295"/>
      <c r="BD478" s="525"/>
      <c r="BE478" s="976"/>
      <c r="BF478" s="293"/>
      <c r="BG478" s="293"/>
      <c r="BH478" s="293"/>
      <c r="BI478" s="293"/>
      <c r="BJ478" s="293"/>
      <c r="BK478" s="293"/>
      <c r="BL478" s="294"/>
      <c r="BM478" s="293"/>
      <c r="BS478" s="294"/>
      <c r="BT478" s="294"/>
      <c r="BU478" s="294"/>
      <c r="BV478" s="295"/>
      <c r="BW478" s="295"/>
      <c r="BX478" s="295"/>
      <c r="BY478" s="293"/>
      <c r="BZ478" s="294"/>
      <c r="CD478" s="295"/>
      <c r="CE478" s="295"/>
      <c r="CF478" s="293"/>
      <c r="CG478" s="293"/>
      <c r="CH478" s="293"/>
      <c r="CI478" s="293"/>
      <c r="CJ478" s="293"/>
      <c r="CL478" s="295"/>
      <c r="CM478" s="294"/>
      <c r="CN478" s="294"/>
      <c r="CO478" s="294"/>
      <c r="CP478" s="294"/>
      <c r="CZ478" s="295"/>
      <c r="DF478" s="293"/>
      <c r="DG478" s="293"/>
      <c r="DH478" s="293"/>
      <c r="DJ478" s="295"/>
      <c r="EC478" s="454"/>
      <c r="ED478" s="454"/>
      <c r="EH478" s="439"/>
      <c r="EI478" s="439"/>
      <c r="EJ478" s="439"/>
      <c r="EK478" s="962"/>
      <c r="EL478" s="987"/>
      <c r="EM478" s="987"/>
      <c r="EN478" s="991"/>
      <c r="EO478" s="297"/>
      <c r="EP478" s="296"/>
      <c r="ER478" s="297"/>
      <c r="ES478" s="522"/>
      <c r="ET478" s="527"/>
      <c r="EU478" s="527"/>
      <c r="EV478" s="527"/>
      <c r="EW478" s="967"/>
      <c r="EX478" s="949"/>
      <c r="EY478" s="522"/>
      <c r="EZ478" s="522"/>
      <c r="FA478" s="522"/>
      <c r="FB478" s="522"/>
      <c r="FC478" s="527"/>
      <c r="FD478" s="527"/>
      <c r="FE478" s="527"/>
      <c r="FF478" s="522"/>
      <c r="FG478" s="522"/>
      <c r="FH478" s="522"/>
      <c r="FI478" s="522"/>
      <c r="FJ478" s="296"/>
      <c r="FK478" s="522"/>
      <c r="FL478" s="993"/>
      <c r="FM478" s="994"/>
      <c r="FN478" s="993"/>
      <c r="FO478" s="993"/>
      <c r="FP478" s="1023"/>
      <c r="FQ478" s="572"/>
      <c r="FR478" s="572"/>
    </row>
    <row r="479" spans="9:174" s="292" customFormat="1" x14ac:dyDescent="0.3">
      <c r="I479" s="937"/>
      <c r="J479" s="295"/>
      <c r="K479" s="294"/>
      <c r="L479" s="294"/>
      <c r="M479" s="295"/>
      <c r="S479" s="976"/>
      <c r="T479" s="1011"/>
      <c r="U479" s="290"/>
      <c r="V479" s="290"/>
      <c r="W479" s="290"/>
      <c r="X479" s="294"/>
      <c r="AB479" s="946"/>
      <c r="AE479" s="541"/>
      <c r="AF479" s="296"/>
      <c r="AG479" s="542"/>
      <c r="AH479" s="296"/>
      <c r="AI479" s="610"/>
      <c r="AJ479" s="543"/>
      <c r="AP479" s="981"/>
      <c r="AU479" s="293"/>
      <c r="AX479" s="295"/>
      <c r="BC479" s="295"/>
      <c r="BD479" s="525"/>
      <c r="BE479" s="976"/>
      <c r="BF479" s="293"/>
      <c r="BG479" s="293"/>
      <c r="BH479" s="293"/>
      <c r="BI479" s="293"/>
      <c r="BJ479" s="293"/>
      <c r="BK479" s="293"/>
      <c r="BL479" s="294"/>
      <c r="BM479" s="293"/>
      <c r="BS479" s="294"/>
      <c r="BT479" s="294"/>
      <c r="BU479" s="294"/>
      <c r="BV479" s="295"/>
      <c r="BW479" s="295"/>
      <c r="BX479" s="295"/>
      <c r="BY479" s="293"/>
      <c r="BZ479" s="294"/>
      <c r="CD479" s="295"/>
      <c r="CE479" s="295"/>
      <c r="CF479" s="293"/>
      <c r="CG479" s="293"/>
      <c r="CH479" s="293"/>
      <c r="CI479" s="293"/>
      <c r="CJ479" s="293"/>
      <c r="CL479" s="295"/>
      <c r="CM479" s="294"/>
      <c r="CN479" s="294"/>
      <c r="CO479" s="294"/>
      <c r="CP479" s="294"/>
      <c r="CZ479" s="295"/>
      <c r="DF479" s="293"/>
      <c r="DG479" s="293"/>
      <c r="DH479" s="293"/>
      <c r="DJ479" s="295"/>
      <c r="EC479" s="454"/>
      <c r="ED479" s="454"/>
      <c r="EH479" s="439"/>
      <c r="EI479" s="439"/>
      <c r="EJ479" s="439"/>
      <c r="EK479" s="962"/>
      <c r="EL479" s="987"/>
      <c r="EM479" s="987"/>
      <c r="EN479" s="991"/>
      <c r="EO479" s="297"/>
      <c r="EP479" s="296"/>
      <c r="ER479" s="297"/>
      <c r="ES479" s="522"/>
      <c r="ET479" s="527"/>
      <c r="EU479" s="527"/>
      <c r="EV479" s="527"/>
      <c r="EW479" s="967"/>
      <c r="EX479" s="949"/>
      <c r="EY479" s="522"/>
      <c r="EZ479" s="522"/>
      <c r="FA479" s="522"/>
      <c r="FB479" s="522"/>
      <c r="FC479" s="527"/>
      <c r="FD479" s="527"/>
      <c r="FE479" s="527"/>
      <c r="FF479" s="522"/>
      <c r="FG479" s="522"/>
      <c r="FH479" s="522"/>
      <c r="FI479" s="522"/>
      <c r="FJ479" s="296"/>
      <c r="FK479" s="522"/>
      <c r="FL479" s="993"/>
      <c r="FM479" s="994"/>
      <c r="FN479" s="993"/>
      <c r="FO479" s="993"/>
      <c r="FP479" s="1023"/>
      <c r="FQ479" s="572"/>
      <c r="FR479" s="572"/>
    </row>
    <row r="480" spans="9:174" s="292" customFormat="1" x14ac:dyDescent="0.3">
      <c r="I480" s="937"/>
      <c r="J480" s="295"/>
      <c r="K480" s="294"/>
      <c r="L480" s="294"/>
      <c r="M480" s="295"/>
      <c r="S480" s="976"/>
      <c r="T480" s="1011"/>
      <c r="U480" s="290"/>
      <c r="V480" s="290"/>
      <c r="W480" s="290"/>
      <c r="X480" s="294"/>
      <c r="AB480" s="946"/>
      <c r="AE480" s="541"/>
      <c r="AF480" s="296"/>
      <c r="AG480" s="542"/>
      <c r="AH480" s="296"/>
      <c r="AI480" s="610"/>
      <c r="AJ480" s="543"/>
      <c r="AP480" s="981"/>
      <c r="AU480" s="293"/>
      <c r="AX480" s="295"/>
      <c r="BC480" s="295"/>
      <c r="BD480" s="525"/>
      <c r="BE480" s="976"/>
      <c r="BF480" s="293"/>
      <c r="BG480" s="293"/>
      <c r="BH480" s="293"/>
      <c r="BI480" s="293"/>
      <c r="BJ480" s="293"/>
      <c r="BK480" s="293"/>
      <c r="BL480" s="294"/>
      <c r="BM480" s="293"/>
      <c r="BS480" s="294"/>
      <c r="BT480" s="294"/>
      <c r="BU480" s="294"/>
      <c r="BV480" s="295"/>
      <c r="BW480" s="295"/>
      <c r="BX480" s="295"/>
      <c r="BY480" s="293"/>
      <c r="BZ480" s="294"/>
      <c r="CD480" s="295"/>
      <c r="CE480" s="295"/>
      <c r="CF480" s="293"/>
      <c r="CG480" s="293"/>
      <c r="CH480" s="293"/>
      <c r="CI480" s="293"/>
      <c r="CJ480" s="293"/>
      <c r="CL480" s="295"/>
      <c r="CM480" s="294"/>
      <c r="CN480" s="294"/>
      <c r="CO480" s="294"/>
      <c r="CP480" s="294"/>
      <c r="CZ480" s="295"/>
      <c r="DF480" s="293"/>
      <c r="DG480" s="293"/>
      <c r="DH480" s="293"/>
      <c r="DJ480" s="295"/>
      <c r="EC480" s="454"/>
      <c r="ED480" s="454"/>
      <c r="EH480" s="439"/>
      <c r="EI480" s="439"/>
      <c r="EJ480" s="439"/>
      <c r="EK480" s="962"/>
      <c r="EL480" s="987"/>
      <c r="EM480" s="987"/>
      <c r="EN480" s="991"/>
      <c r="EO480" s="297"/>
      <c r="EP480" s="296"/>
      <c r="ER480" s="297"/>
      <c r="ES480" s="522"/>
      <c r="ET480" s="527"/>
      <c r="EU480" s="527"/>
      <c r="EV480" s="527"/>
      <c r="EW480" s="967"/>
      <c r="EX480" s="949"/>
      <c r="EY480" s="522"/>
      <c r="EZ480" s="522"/>
      <c r="FA480" s="522"/>
      <c r="FB480" s="522"/>
      <c r="FC480" s="527"/>
      <c r="FD480" s="527"/>
      <c r="FE480" s="527"/>
      <c r="FF480" s="522"/>
      <c r="FG480" s="522"/>
      <c r="FH480" s="522"/>
      <c r="FI480" s="522"/>
      <c r="FJ480" s="296"/>
      <c r="FK480" s="522"/>
      <c r="FL480" s="993"/>
      <c r="FM480" s="994"/>
      <c r="FN480" s="993"/>
      <c r="FO480" s="993"/>
      <c r="FP480" s="1023"/>
      <c r="FQ480" s="572"/>
      <c r="FR480" s="572"/>
    </row>
    <row r="481" spans="9:174" s="292" customFormat="1" x14ac:dyDescent="0.3">
      <c r="I481" s="937"/>
      <c r="J481" s="295"/>
      <c r="K481" s="294"/>
      <c r="L481" s="294"/>
      <c r="M481" s="295"/>
      <c r="S481" s="976"/>
      <c r="T481" s="1011"/>
      <c r="U481" s="290"/>
      <c r="V481" s="290"/>
      <c r="W481" s="290"/>
      <c r="X481" s="294"/>
      <c r="AB481" s="946"/>
      <c r="AE481" s="541"/>
      <c r="AF481" s="296"/>
      <c r="AG481" s="542"/>
      <c r="AH481" s="296"/>
      <c r="AI481" s="610"/>
      <c r="AJ481" s="543"/>
      <c r="AP481" s="981"/>
      <c r="AU481" s="293"/>
      <c r="AX481" s="295"/>
      <c r="BC481" s="295"/>
      <c r="BD481" s="525"/>
      <c r="BE481" s="976"/>
      <c r="BF481" s="293"/>
      <c r="BG481" s="293"/>
      <c r="BH481" s="293"/>
      <c r="BI481" s="293"/>
      <c r="BJ481" s="293"/>
      <c r="BK481" s="293"/>
      <c r="BL481" s="294"/>
      <c r="BM481" s="293"/>
      <c r="BS481" s="294"/>
      <c r="BT481" s="294"/>
      <c r="BU481" s="294"/>
      <c r="BV481" s="295"/>
      <c r="BW481" s="295"/>
      <c r="BX481" s="295"/>
      <c r="BY481" s="293"/>
      <c r="BZ481" s="294"/>
      <c r="CD481" s="295"/>
      <c r="CE481" s="295"/>
      <c r="CF481" s="293"/>
      <c r="CG481" s="293"/>
      <c r="CH481" s="293"/>
      <c r="CI481" s="293"/>
      <c r="CJ481" s="293"/>
      <c r="CL481" s="295"/>
      <c r="CM481" s="294"/>
      <c r="CN481" s="294"/>
      <c r="CO481" s="294"/>
      <c r="CP481" s="294"/>
      <c r="CZ481" s="295"/>
      <c r="DF481" s="293"/>
      <c r="DG481" s="293"/>
      <c r="DH481" s="293"/>
      <c r="DJ481" s="295"/>
      <c r="EC481" s="454"/>
      <c r="ED481" s="454"/>
      <c r="EH481" s="439"/>
      <c r="EI481" s="439"/>
      <c r="EJ481" s="439"/>
      <c r="EK481" s="962"/>
      <c r="EL481" s="987"/>
      <c r="EM481" s="987"/>
      <c r="EN481" s="991"/>
      <c r="EO481" s="297"/>
      <c r="EP481" s="296"/>
      <c r="ER481" s="297"/>
      <c r="ES481" s="522"/>
      <c r="ET481" s="527"/>
      <c r="EU481" s="527"/>
      <c r="EV481" s="527"/>
      <c r="EW481" s="967"/>
      <c r="EX481" s="949"/>
      <c r="EY481" s="522"/>
      <c r="EZ481" s="522"/>
      <c r="FA481" s="522"/>
      <c r="FB481" s="522"/>
      <c r="FC481" s="527"/>
      <c r="FD481" s="527"/>
      <c r="FE481" s="527"/>
      <c r="FF481" s="522"/>
      <c r="FG481" s="522"/>
      <c r="FH481" s="522"/>
      <c r="FI481" s="522"/>
      <c r="FJ481" s="296"/>
      <c r="FK481" s="522"/>
      <c r="FL481" s="993"/>
      <c r="FM481" s="994"/>
      <c r="FN481" s="993"/>
      <c r="FO481" s="993"/>
      <c r="FP481" s="1023"/>
      <c r="FQ481" s="572"/>
      <c r="FR481" s="572"/>
    </row>
    <row r="482" spans="9:174" s="292" customFormat="1" x14ac:dyDescent="0.3">
      <c r="I482" s="937"/>
      <c r="J482" s="295"/>
      <c r="K482" s="294"/>
      <c r="L482" s="294"/>
      <c r="M482" s="295"/>
      <c r="S482" s="976"/>
      <c r="T482" s="1011"/>
      <c r="U482" s="290"/>
      <c r="V482" s="290"/>
      <c r="W482" s="290"/>
      <c r="X482" s="294"/>
      <c r="AB482" s="946"/>
      <c r="AE482" s="541"/>
      <c r="AF482" s="296"/>
      <c r="AG482" s="542"/>
      <c r="AH482" s="296"/>
      <c r="AI482" s="610"/>
      <c r="AJ482" s="543"/>
      <c r="AP482" s="981"/>
      <c r="AU482" s="293"/>
      <c r="AX482" s="295"/>
      <c r="BC482" s="295"/>
      <c r="BD482" s="525"/>
      <c r="BE482" s="976"/>
      <c r="BF482" s="293"/>
      <c r="BG482" s="293"/>
      <c r="BH482" s="293"/>
      <c r="BI482" s="293"/>
      <c r="BJ482" s="293"/>
      <c r="BK482" s="293"/>
      <c r="BL482" s="294"/>
      <c r="BM482" s="293"/>
      <c r="BS482" s="294"/>
      <c r="BT482" s="294"/>
      <c r="BU482" s="294"/>
      <c r="BV482" s="295"/>
      <c r="BW482" s="295"/>
      <c r="BX482" s="295"/>
      <c r="BY482" s="293"/>
      <c r="BZ482" s="294"/>
      <c r="CD482" s="295"/>
      <c r="CE482" s="295"/>
      <c r="CF482" s="293"/>
      <c r="CG482" s="293"/>
      <c r="CH482" s="293"/>
      <c r="CI482" s="293"/>
      <c r="CJ482" s="293"/>
      <c r="CL482" s="295"/>
      <c r="CM482" s="294"/>
      <c r="CN482" s="294"/>
      <c r="CO482" s="294"/>
      <c r="CP482" s="294"/>
      <c r="CZ482" s="295"/>
      <c r="DF482" s="293"/>
      <c r="DG482" s="293"/>
      <c r="DH482" s="293"/>
      <c r="DJ482" s="295"/>
      <c r="EC482" s="454"/>
      <c r="ED482" s="454"/>
      <c r="EH482" s="439"/>
      <c r="EI482" s="439"/>
      <c r="EJ482" s="439"/>
      <c r="EK482" s="962"/>
      <c r="EL482" s="987"/>
      <c r="EM482" s="987"/>
      <c r="EN482" s="991"/>
      <c r="EO482" s="297"/>
      <c r="EP482" s="296"/>
      <c r="ER482" s="297"/>
      <c r="ES482" s="522"/>
      <c r="ET482" s="527"/>
      <c r="EU482" s="527"/>
      <c r="EV482" s="527"/>
      <c r="EW482" s="967"/>
      <c r="EX482" s="949"/>
      <c r="EY482" s="522"/>
      <c r="EZ482" s="522"/>
      <c r="FA482" s="522"/>
      <c r="FB482" s="522"/>
      <c r="FC482" s="527"/>
      <c r="FD482" s="527"/>
      <c r="FE482" s="527"/>
      <c r="FF482" s="522"/>
      <c r="FG482" s="522"/>
      <c r="FH482" s="522"/>
      <c r="FI482" s="522"/>
      <c r="FJ482" s="296"/>
      <c r="FK482" s="522"/>
      <c r="FL482" s="993"/>
      <c r="FM482" s="994"/>
      <c r="FN482" s="993"/>
      <c r="FO482" s="993"/>
      <c r="FP482" s="1023"/>
      <c r="FQ482" s="572"/>
      <c r="FR482" s="572"/>
    </row>
    <row r="483" spans="9:174" s="292" customFormat="1" x14ac:dyDescent="0.3">
      <c r="I483" s="937"/>
      <c r="J483" s="295"/>
      <c r="K483" s="294"/>
      <c r="L483" s="294"/>
      <c r="M483" s="295"/>
      <c r="S483" s="976"/>
      <c r="T483" s="1011"/>
      <c r="U483" s="290"/>
      <c r="V483" s="290"/>
      <c r="W483" s="290"/>
      <c r="X483" s="294"/>
      <c r="AB483" s="946"/>
      <c r="AE483" s="541"/>
      <c r="AF483" s="296"/>
      <c r="AG483" s="542"/>
      <c r="AH483" s="296"/>
      <c r="AI483" s="610"/>
      <c r="AJ483" s="543"/>
      <c r="AP483" s="981"/>
      <c r="AU483" s="293"/>
      <c r="AX483" s="295"/>
      <c r="BC483" s="295"/>
      <c r="BD483" s="525"/>
      <c r="BE483" s="976"/>
      <c r="BF483" s="293"/>
      <c r="BG483" s="293"/>
      <c r="BH483" s="293"/>
      <c r="BI483" s="293"/>
      <c r="BJ483" s="293"/>
      <c r="BK483" s="293"/>
      <c r="BL483" s="294"/>
      <c r="BM483" s="293"/>
      <c r="BS483" s="294"/>
      <c r="BT483" s="294"/>
      <c r="BU483" s="294"/>
      <c r="BV483" s="295"/>
      <c r="BW483" s="295"/>
      <c r="BX483" s="295"/>
      <c r="BY483" s="293"/>
      <c r="BZ483" s="294"/>
      <c r="CD483" s="295"/>
      <c r="CE483" s="295"/>
      <c r="CF483" s="293"/>
      <c r="CG483" s="293"/>
      <c r="CH483" s="293"/>
      <c r="CI483" s="293"/>
      <c r="CJ483" s="293"/>
      <c r="CL483" s="295"/>
      <c r="CM483" s="294"/>
      <c r="CN483" s="294"/>
      <c r="CO483" s="294"/>
      <c r="CP483" s="294"/>
      <c r="CZ483" s="295"/>
      <c r="DF483" s="293"/>
      <c r="DG483" s="293"/>
      <c r="DH483" s="293"/>
      <c r="DJ483" s="295"/>
      <c r="EC483" s="454"/>
      <c r="ED483" s="454"/>
      <c r="EH483" s="439"/>
      <c r="EI483" s="439"/>
      <c r="EJ483" s="439"/>
      <c r="EK483" s="962"/>
      <c r="EL483" s="987"/>
      <c r="EM483" s="987"/>
      <c r="EN483" s="991"/>
      <c r="EO483" s="297"/>
      <c r="EP483" s="296"/>
      <c r="ER483" s="297"/>
      <c r="ES483" s="522"/>
      <c r="ET483" s="527"/>
      <c r="EU483" s="527"/>
      <c r="EV483" s="527"/>
      <c r="EW483" s="967"/>
      <c r="EX483" s="949"/>
      <c r="EY483" s="522"/>
      <c r="EZ483" s="522"/>
      <c r="FA483" s="522"/>
      <c r="FB483" s="522"/>
      <c r="FC483" s="527"/>
      <c r="FD483" s="527"/>
      <c r="FE483" s="527"/>
      <c r="FF483" s="522"/>
      <c r="FG483" s="522"/>
      <c r="FH483" s="522"/>
      <c r="FI483" s="522"/>
      <c r="FJ483" s="296"/>
      <c r="FK483" s="522"/>
      <c r="FL483" s="993"/>
      <c r="FM483" s="994"/>
      <c r="FN483" s="993"/>
      <c r="FO483" s="993"/>
      <c r="FP483" s="1023"/>
      <c r="FQ483" s="572"/>
      <c r="FR483" s="572"/>
    </row>
    <row r="484" spans="9:174" s="292" customFormat="1" x14ac:dyDescent="0.3">
      <c r="I484" s="937"/>
      <c r="J484" s="295"/>
      <c r="K484" s="294"/>
      <c r="L484" s="294"/>
      <c r="M484" s="295"/>
      <c r="S484" s="976"/>
      <c r="T484" s="1011"/>
      <c r="U484" s="290"/>
      <c r="V484" s="290"/>
      <c r="W484" s="290"/>
      <c r="X484" s="294"/>
      <c r="AB484" s="946"/>
      <c r="AE484" s="541"/>
      <c r="AF484" s="296"/>
      <c r="AG484" s="542"/>
      <c r="AH484" s="296"/>
      <c r="AI484" s="610"/>
      <c r="AJ484" s="543"/>
      <c r="AP484" s="981"/>
      <c r="AU484" s="293"/>
      <c r="AX484" s="295"/>
      <c r="BC484" s="295"/>
      <c r="BD484" s="525"/>
      <c r="BE484" s="976"/>
      <c r="BF484" s="293"/>
      <c r="BG484" s="293"/>
      <c r="BH484" s="293"/>
      <c r="BI484" s="293"/>
      <c r="BJ484" s="293"/>
      <c r="BK484" s="293"/>
      <c r="BL484" s="294"/>
      <c r="BM484" s="293"/>
      <c r="BS484" s="294"/>
      <c r="BT484" s="294"/>
      <c r="BU484" s="294"/>
      <c r="BV484" s="295"/>
      <c r="BW484" s="295"/>
      <c r="BX484" s="295"/>
      <c r="BY484" s="293"/>
      <c r="BZ484" s="294"/>
      <c r="CD484" s="295"/>
      <c r="CE484" s="295"/>
      <c r="CF484" s="293"/>
      <c r="CG484" s="293"/>
      <c r="CH484" s="293"/>
      <c r="CI484" s="293"/>
      <c r="CJ484" s="293"/>
      <c r="CL484" s="295"/>
      <c r="CM484" s="294"/>
      <c r="CN484" s="294"/>
      <c r="CO484" s="294"/>
      <c r="CP484" s="294"/>
      <c r="CZ484" s="295"/>
      <c r="DF484" s="293"/>
      <c r="DG484" s="293"/>
      <c r="DH484" s="293"/>
      <c r="DJ484" s="295"/>
      <c r="EC484" s="454"/>
      <c r="ED484" s="454"/>
      <c r="EH484" s="439"/>
      <c r="EI484" s="439"/>
      <c r="EJ484" s="439"/>
      <c r="EK484" s="962"/>
      <c r="EL484" s="987"/>
      <c r="EM484" s="987"/>
      <c r="EN484" s="991"/>
      <c r="EO484" s="297"/>
      <c r="EP484" s="296"/>
      <c r="ER484" s="297"/>
      <c r="ES484" s="522"/>
      <c r="ET484" s="527"/>
      <c r="EU484" s="527"/>
      <c r="EV484" s="527"/>
      <c r="EW484" s="967"/>
      <c r="EX484" s="949"/>
      <c r="EY484" s="522"/>
      <c r="EZ484" s="522"/>
      <c r="FA484" s="522"/>
      <c r="FB484" s="522"/>
      <c r="FC484" s="527"/>
      <c r="FD484" s="527"/>
      <c r="FE484" s="527"/>
      <c r="FF484" s="522"/>
      <c r="FG484" s="522"/>
      <c r="FH484" s="522"/>
      <c r="FI484" s="522"/>
      <c r="FJ484" s="296"/>
      <c r="FK484" s="522"/>
      <c r="FL484" s="993"/>
      <c r="FM484" s="994"/>
      <c r="FN484" s="993"/>
      <c r="FO484" s="993"/>
      <c r="FP484" s="1023"/>
      <c r="FQ484" s="572"/>
      <c r="FR484" s="572"/>
    </row>
    <row r="485" spans="9:174" s="292" customFormat="1" x14ac:dyDescent="0.3">
      <c r="I485" s="937"/>
      <c r="J485" s="295"/>
      <c r="K485" s="294"/>
      <c r="L485" s="294"/>
      <c r="M485" s="295"/>
      <c r="S485" s="976"/>
      <c r="T485" s="1011"/>
      <c r="U485" s="290"/>
      <c r="V485" s="290"/>
      <c r="W485" s="290"/>
      <c r="X485" s="294"/>
      <c r="AB485" s="946"/>
      <c r="AE485" s="541"/>
      <c r="AF485" s="296"/>
      <c r="AG485" s="542"/>
      <c r="AH485" s="296"/>
      <c r="AI485" s="610"/>
      <c r="AJ485" s="543"/>
      <c r="AP485" s="981"/>
      <c r="AU485" s="293"/>
      <c r="AX485" s="295"/>
      <c r="BC485" s="295"/>
      <c r="BD485" s="525"/>
      <c r="BE485" s="976"/>
      <c r="BF485" s="293"/>
      <c r="BG485" s="293"/>
      <c r="BH485" s="293"/>
      <c r="BI485" s="293"/>
      <c r="BJ485" s="293"/>
      <c r="BK485" s="293"/>
      <c r="BL485" s="294"/>
      <c r="BM485" s="293"/>
      <c r="BS485" s="294"/>
      <c r="BT485" s="294"/>
      <c r="BU485" s="294"/>
      <c r="BV485" s="295"/>
      <c r="BW485" s="295"/>
      <c r="BX485" s="295"/>
      <c r="BY485" s="293"/>
      <c r="BZ485" s="294"/>
      <c r="CD485" s="295"/>
      <c r="CE485" s="295"/>
      <c r="CF485" s="293"/>
      <c r="CG485" s="293"/>
      <c r="CH485" s="293"/>
      <c r="CI485" s="293"/>
      <c r="CJ485" s="293"/>
      <c r="CL485" s="295"/>
      <c r="CM485" s="294"/>
      <c r="CN485" s="294"/>
      <c r="CO485" s="294"/>
      <c r="CP485" s="294"/>
      <c r="CZ485" s="295"/>
      <c r="DF485" s="293"/>
      <c r="DG485" s="293"/>
      <c r="DH485" s="293"/>
      <c r="DJ485" s="295"/>
      <c r="EC485" s="454"/>
      <c r="ED485" s="454"/>
      <c r="EH485" s="439"/>
      <c r="EI485" s="439"/>
      <c r="EJ485" s="439"/>
      <c r="EK485" s="962"/>
      <c r="EL485" s="987"/>
      <c r="EM485" s="987"/>
      <c r="EN485" s="991"/>
      <c r="EO485" s="297"/>
      <c r="EP485" s="296"/>
      <c r="ER485" s="297"/>
      <c r="ES485" s="522"/>
      <c r="ET485" s="527"/>
      <c r="EU485" s="527"/>
      <c r="EV485" s="527"/>
      <c r="EW485" s="967"/>
      <c r="EX485" s="949"/>
      <c r="EY485" s="522"/>
      <c r="EZ485" s="522"/>
      <c r="FA485" s="522"/>
      <c r="FB485" s="522"/>
      <c r="FC485" s="527"/>
      <c r="FD485" s="527"/>
      <c r="FE485" s="527"/>
      <c r="FF485" s="522"/>
      <c r="FG485" s="522"/>
      <c r="FH485" s="522"/>
      <c r="FI485" s="522"/>
      <c r="FJ485" s="296"/>
      <c r="FK485" s="522"/>
      <c r="FL485" s="993"/>
      <c r="FM485" s="994"/>
      <c r="FN485" s="993"/>
      <c r="FO485" s="993"/>
      <c r="FP485" s="1023"/>
      <c r="FQ485" s="572"/>
      <c r="FR485" s="572"/>
    </row>
    <row r="486" spans="9:174" s="292" customFormat="1" x14ac:dyDescent="0.3">
      <c r="I486" s="937"/>
      <c r="J486" s="295"/>
      <c r="K486" s="294"/>
      <c r="L486" s="294"/>
      <c r="M486" s="295"/>
      <c r="S486" s="976"/>
      <c r="T486" s="1011"/>
      <c r="U486" s="290"/>
      <c r="V486" s="290"/>
      <c r="W486" s="290"/>
      <c r="X486" s="294"/>
      <c r="AB486" s="946"/>
      <c r="AE486" s="541"/>
      <c r="AF486" s="296"/>
      <c r="AG486" s="542"/>
      <c r="AH486" s="296"/>
      <c r="AI486" s="610"/>
      <c r="AJ486" s="543"/>
      <c r="AP486" s="981"/>
      <c r="AU486" s="293"/>
      <c r="AX486" s="295"/>
      <c r="BC486" s="295"/>
      <c r="BD486" s="525"/>
      <c r="BE486" s="976"/>
      <c r="BF486" s="293"/>
      <c r="BG486" s="293"/>
      <c r="BH486" s="293"/>
      <c r="BI486" s="293"/>
      <c r="BJ486" s="293"/>
      <c r="BK486" s="293"/>
      <c r="BL486" s="294"/>
      <c r="BM486" s="293"/>
      <c r="BS486" s="294"/>
      <c r="BT486" s="294"/>
      <c r="BU486" s="294"/>
      <c r="BV486" s="295"/>
      <c r="BW486" s="295"/>
      <c r="BX486" s="295"/>
      <c r="BY486" s="293"/>
      <c r="BZ486" s="294"/>
      <c r="CD486" s="295"/>
      <c r="CE486" s="295"/>
      <c r="CF486" s="293"/>
      <c r="CG486" s="293"/>
      <c r="CH486" s="293"/>
      <c r="CI486" s="293"/>
      <c r="CJ486" s="293"/>
      <c r="CL486" s="295"/>
      <c r="CM486" s="294"/>
      <c r="CN486" s="294"/>
      <c r="CO486" s="294"/>
      <c r="CP486" s="294"/>
      <c r="CZ486" s="295"/>
      <c r="DF486" s="293"/>
      <c r="DG486" s="293"/>
      <c r="DH486" s="293"/>
      <c r="DJ486" s="295"/>
      <c r="EC486" s="454"/>
      <c r="ED486" s="454"/>
      <c r="EH486" s="439"/>
      <c r="EI486" s="439"/>
      <c r="EJ486" s="439"/>
      <c r="EK486" s="962"/>
      <c r="EL486" s="987"/>
      <c r="EM486" s="987"/>
      <c r="EN486" s="991"/>
      <c r="EO486" s="297"/>
      <c r="EP486" s="296"/>
      <c r="ER486" s="297"/>
      <c r="ES486" s="522"/>
      <c r="ET486" s="527"/>
      <c r="EU486" s="527"/>
      <c r="EV486" s="527"/>
      <c r="EW486" s="967"/>
      <c r="EX486" s="949"/>
      <c r="EY486" s="522"/>
      <c r="EZ486" s="522"/>
      <c r="FA486" s="522"/>
      <c r="FB486" s="522"/>
      <c r="FC486" s="527"/>
      <c r="FD486" s="527"/>
      <c r="FE486" s="527"/>
      <c r="FF486" s="522"/>
      <c r="FG486" s="522"/>
      <c r="FH486" s="522"/>
      <c r="FI486" s="522"/>
      <c r="FJ486" s="296"/>
      <c r="FK486" s="522"/>
      <c r="FL486" s="993"/>
      <c r="FM486" s="994"/>
      <c r="FN486" s="993"/>
      <c r="FO486" s="993"/>
      <c r="FP486" s="1023"/>
      <c r="FQ486" s="572"/>
      <c r="FR486" s="572"/>
    </row>
    <row r="487" spans="9:174" s="292" customFormat="1" x14ac:dyDescent="0.3">
      <c r="I487" s="937"/>
      <c r="J487" s="295"/>
      <c r="K487" s="294"/>
      <c r="L487" s="294"/>
      <c r="M487" s="295"/>
      <c r="S487" s="976"/>
      <c r="T487" s="1011"/>
      <c r="U487" s="290"/>
      <c r="V487" s="290"/>
      <c r="W487" s="290"/>
      <c r="X487" s="294"/>
      <c r="AB487" s="946"/>
      <c r="AE487" s="541"/>
      <c r="AF487" s="296"/>
      <c r="AG487" s="542"/>
      <c r="AH487" s="296"/>
      <c r="AI487" s="610"/>
      <c r="AJ487" s="543"/>
      <c r="AP487" s="981"/>
      <c r="AU487" s="293"/>
      <c r="AX487" s="295"/>
      <c r="BC487" s="295"/>
      <c r="BD487" s="525"/>
      <c r="BE487" s="976"/>
      <c r="BF487" s="293"/>
      <c r="BG487" s="293"/>
      <c r="BH487" s="293"/>
      <c r="BI487" s="293"/>
      <c r="BJ487" s="293"/>
      <c r="BK487" s="293"/>
      <c r="BL487" s="294"/>
      <c r="BM487" s="293"/>
      <c r="BS487" s="294"/>
      <c r="BT487" s="294"/>
      <c r="BU487" s="294"/>
      <c r="BV487" s="295"/>
      <c r="BW487" s="295"/>
      <c r="BX487" s="295"/>
      <c r="BY487" s="293"/>
      <c r="BZ487" s="294"/>
      <c r="CD487" s="295"/>
      <c r="CE487" s="295"/>
      <c r="CF487" s="293"/>
      <c r="CG487" s="293"/>
      <c r="CH487" s="293"/>
      <c r="CI487" s="293"/>
      <c r="CJ487" s="293"/>
      <c r="CL487" s="295"/>
      <c r="CM487" s="294"/>
      <c r="CN487" s="294"/>
      <c r="CO487" s="294"/>
      <c r="CP487" s="294"/>
      <c r="CZ487" s="295"/>
      <c r="DF487" s="293"/>
      <c r="DG487" s="293"/>
      <c r="DH487" s="293"/>
      <c r="DJ487" s="295"/>
      <c r="EC487" s="454"/>
      <c r="ED487" s="454"/>
      <c r="EH487" s="439"/>
      <c r="EI487" s="439"/>
      <c r="EJ487" s="439"/>
      <c r="EK487" s="962"/>
      <c r="EL487" s="987"/>
      <c r="EM487" s="987"/>
      <c r="EN487" s="991"/>
      <c r="EO487" s="297"/>
      <c r="EP487" s="296"/>
      <c r="ER487" s="297"/>
      <c r="ES487" s="522"/>
      <c r="ET487" s="527"/>
      <c r="EU487" s="527"/>
      <c r="EV487" s="527"/>
      <c r="EW487" s="967"/>
      <c r="EX487" s="949"/>
      <c r="EY487" s="522"/>
      <c r="EZ487" s="522"/>
      <c r="FA487" s="522"/>
      <c r="FB487" s="522"/>
      <c r="FC487" s="527"/>
      <c r="FD487" s="527"/>
      <c r="FE487" s="527"/>
      <c r="FF487" s="522"/>
      <c r="FG487" s="522"/>
      <c r="FH487" s="522"/>
      <c r="FI487" s="522"/>
      <c r="FJ487" s="296"/>
      <c r="FK487" s="522"/>
      <c r="FL487" s="993"/>
      <c r="FM487" s="994"/>
      <c r="FN487" s="993"/>
      <c r="FO487" s="993"/>
      <c r="FP487" s="1023"/>
      <c r="FQ487" s="572"/>
      <c r="FR487" s="572"/>
    </row>
    <row r="488" spans="9:174" s="292" customFormat="1" x14ac:dyDescent="0.3">
      <c r="I488" s="937"/>
      <c r="J488" s="295"/>
      <c r="K488" s="294"/>
      <c r="L488" s="294"/>
      <c r="M488" s="295"/>
      <c r="S488" s="976"/>
      <c r="T488" s="1011"/>
      <c r="U488" s="290"/>
      <c r="V488" s="290"/>
      <c r="W488" s="290"/>
      <c r="X488" s="294"/>
      <c r="AB488" s="946"/>
      <c r="AE488" s="541"/>
      <c r="AF488" s="296"/>
      <c r="AG488" s="542"/>
      <c r="AH488" s="296"/>
      <c r="AI488" s="610"/>
      <c r="AJ488" s="543"/>
      <c r="AP488" s="981"/>
      <c r="AU488" s="293"/>
      <c r="AX488" s="295"/>
      <c r="BC488" s="295"/>
      <c r="BD488" s="525"/>
      <c r="BE488" s="976"/>
      <c r="BF488" s="293"/>
      <c r="BG488" s="293"/>
      <c r="BH488" s="293"/>
      <c r="BI488" s="293"/>
      <c r="BJ488" s="293"/>
      <c r="BK488" s="293"/>
      <c r="BL488" s="294"/>
      <c r="BM488" s="293"/>
      <c r="BS488" s="294"/>
      <c r="BT488" s="294"/>
      <c r="BU488" s="294"/>
      <c r="BV488" s="295"/>
      <c r="BW488" s="295"/>
      <c r="BX488" s="295"/>
      <c r="BY488" s="293"/>
      <c r="BZ488" s="294"/>
      <c r="CD488" s="295"/>
      <c r="CE488" s="295"/>
      <c r="CF488" s="293"/>
      <c r="CG488" s="293"/>
      <c r="CH488" s="293"/>
      <c r="CI488" s="293"/>
      <c r="CJ488" s="293"/>
      <c r="CL488" s="295"/>
      <c r="CM488" s="294"/>
      <c r="CN488" s="294"/>
      <c r="CO488" s="294"/>
      <c r="CP488" s="294"/>
      <c r="CZ488" s="295"/>
      <c r="DF488" s="293"/>
      <c r="DG488" s="293"/>
      <c r="DH488" s="293"/>
      <c r="DJ488" s="295"/>
      <c r="EC488" s="454"/>
      <c r="ED488" s="454"/>
      <c r="EH488" s="439"/>
      <c r="EI488" s="439"/>
      <c r="EJ488" s="439"/>
      <c r="EK488" s="962"/>
      <c r="EL488" s="987"/>
      <c r="EM488" s="987"/>
      <c r="EN488" s="991"/>
      <c r="EO488" s="297"/>
      <c r="EP488" s="296"/>
      <c r="ER488" s="297"/>
      <c r="ES488" s="522"/>
      <c r="ET488" s="527"/>
      <c r="EU488" s="527"/>
      <c r="EV488" s="527"/>
      <c r="EW488" s="967"/>
      <c r="EX488" s="949"/>
      <c r="EY488" s="522"/>
      <c r="EZ488" s="522"/>
      <c r="FA488" s="522"/>
      <c r="FB488" s="522"/>
      <c r="FC488" s="527"/>
      <c r="FD488" s="527"/>
      <c r="FE488" s="527"/>
      <c r="FF488" s="522"/>
      <c r="FG488" s="522"/>
      <c r="FH488" s="522"/>
      <c r="FI488" s="522"/>
      <c r="FJ488" s="296"/>
      <c r="FK488" s="522"/>
      <c r="FL488" s="993"/>
      <c r="FM488" s="994"/>
      <c r="FN488" s="993"/>
      <c r="FO488" s="993"/>
      <c r="FP488" s="1023"/>
      <c r="FQ488" s="572"/>
      <c r="FR488" s="572"/>
    </row>
    <row r="489" spans="9:174" s="292" customFormat="1" x14ac:dyDescent="0.3">
      <c r="I489" s="937"/>
      <c r="J489" s="295"/>
      <c r="K489" s="294"/>
      <c r="L489" s="294"/>
      <c r="M489" s="295"/>
      <c r="S489" s="976"/>
      <c r="T489" s="1011"/>
      <c r="U489" s="290"/>
      <c r="V489" s="290"/>
      <c r="W489" s="290"/>
      <c r="X489" s="294"/>
      <c r="AB489" s="946"/>
      <c r="AE489" s="541"/>
      <c r="AF489" s="296"/>
      <c r="AG489" s="542"/>
      <c r="AH489" s="296"/>
      <c r="AI489" s="610"/>
      <c r="AJ489" s="543"/>
      <c r="AP489" s="981"/>
      <c r="AU489" s="293"/>
      <c r="AX489" s="295"/>
      <c r="BC489" s="295"/>
      <c r="BD489" s="525"/>
      <c r="BE489" s="976"/>
      <c r="BF489" s="293"/>
      <c r="BG489" s="293"/>
      <c r="BH489" s="293"/>
      <c r="BI489" s="293"/>
      <c r="BJ489" s="293"/>
      <c r="BK489" s="293"/>
      <c r="BL489" s="294"/>
      <c r="BM489" s="293"/>
      <c r="BS489" s="294"/>
      <c r="BT489" s="294"/>
      <c r="BU489" s="294"/>
      <c r="BV489" s="295"/>
      <c r="BW489" s="295"/>
      <c r="BX489" s="295"/>
      <c r="BY489" s="293"/>
      <c r="BZ489" s="294"/>
      <c r="CD489" s="295"/>
      <c r="CE489" s="295"/>
      <c r="CF489" s="293"/>
      <c r="CG489" s="293"/>
      <c r="CH489" s="293"/>
      <c r="CI489" s="293"/>
      <c r="CJ489" s="293"/>
      <c r="CL489" s="295"/>
      <c r="CM489" s="294"/>
      <c r="CN489" s="294"/>
      <c r="CO489" s="294"/>
      <c r="CP489" s="294"/>
      <c r="CZ489" s="295"/>
      <c r="DF489" s="293"/>
      <c r="DG489" s="293"/>
      <c r="DH489" s="293"/>
      <c r="DJ489" s="295"/>
      <c r="EC489" s="454"/>
      <c r="ED489" s="454"/>
      <c r="EH489" s="439"/>
      <c r="EI489" s="439"/>
      <c r="EJ489" s="439"/>
      <c r="EK489" s="962"/>
      <c r="EL489" s="987"/>
      <c r="EM489" s="987"/>
      <c r="EN489" s="991"/>
      <c r="EO489" s="297"/>
      <c r="EP489" s="296"/>
      <c r="ER489" s="297"/>
      <c r="ES489" s="522"/>
      <c r="ET489" s="527"/>
      <c r="EU489" s="527"/>
      <c r="EV489" s="527"/>
      <c r="EW489" s="967"/>
      <c r="EX489" s="949"/>
      <c r="EY489" s="522"/>
      <c r="EZ489" s="522"/>
      <c r="FA489" s="522"/>
      <c r="FB489" s="522"/>
      <c r="FC489" s="527"/>
      <c r="FD489" s="527"/>
      <c r="FE489" s="527"/>
      <c r="FF489" s="522"/>
      <c r="FG489" s="522"/>
      <c r="FH489" s="522"/>
      <c r="FI489" s="522"/>
      <c r="FJ489" s="296"/>
      <c r="FK489" s="522"/>
      <c r="FL489" s="993"/>
      <c r="FM489" s="994"/>
      <c r="FN489" s="993"/>
      <c r="FO489" s="993"/>
      <c r="FP489" s="1023"/>
      <c r="FQ489" s="572"/>
      <c r="FR489" s="572"/>
    </row>
    <row r="490" spans="9:174" s="292" customFormat="1" x14ac:dyDescent="0.3">
      <c r="I490" s="937"/>
      <c r="J490" s="295"/>
      <c r="K490" s="294"/>
      <c r="L490" s="294"/>
      <c r="M490" s="295"/>
      <c r="S490" s="976"/>
      <c r="T490" s="1011"/>
      <c r="U490" s="290"/>
      <c r="V490" s="290"/>
      <c r="W490" s="290"/>
      <c r="X490" s="294"/>
      <c r="AB490" s="946"/>
      <c r="AE490" s="541"/>
      <c r="AF490" s="296"/>
      <c r="AG490" s="542"/>
      <c r="AH490" s="296"/>
      <c r="AI490" s="610"/>
      <c r="AJ490" s="543"/>
      <c r="AP490" s="981"/>
      <c r="AU490" s="293"/>
      <c r="AX490" s="295"/>
      <c r="BC490" s="295"/>
      <c r="BD490" s="525"/>
      <c r="BE490" s="976"/>
      <c r="BF490" s="293"/>
      <c r="BG490" s="293"/>
      <c r="BH490" s="293"/>
      <c r="BI490" s="293"/>
      <c r="BJ490" s="293"/>
      <c r="BK490" s="293"/>
      <c r="BL490" s="294"/>
      <c r="BM490" s="293"/>
      <c r="BS490" s="294"/>
      <c r="BT490" s="294"/>
      <c r="BU490" s="294"/>
      <c r="BV490" s="295"/>
      <c r="BW490" s="295"/>
      <c r="BX490" s="295"/>
      <c r="BY490" s="293"/>
      <c r="BZ490" s="294"/>
      <c r="CD490" s="295"/>
      <c r="CE490" s="295"/>
      <c r="CF490" s="293"/>
      <c r="CG490" s="293"/>
      <c r="CH490" s="293"/>
      <c r="CI490" s="293"/>
      <c r="CJ490" s="293"/>
      <c r="CL490" s="295"/>
      <c r="CM490" s="294"/>
      <c r="CN490" s="294"/>
      <c r="CO490" s="294"/>
      <c r="CP490" s="294"/>
      <c r="CZ490" s="295"/>
      <c r="DF490" s="293"/>
      <c r="DG490" s="293"/>
      <c r="DH490" s="293"/>
      <c r="DJ490" s="295"/>
      <c r="EC490" s="454"/>
      <c r="ED490" s="454"/>
      <c r="EH490" s="439"/>
      <c r="EI490" s="439"/>
      <c r="EJ490" s="439"/>
      <c r="EK490" s="962"/>
      <c r="EL490" s="987"/>
      <c r="EM490" s="987"/>
      <c r="EN490" s="991"/>
      <c r="EO490" s="297"/>
      <c r="EP490" s="296"/>
      <c r="ER490" s="297"/>
      <c r="ES490" s="522"/>
      <c r="ET490" s="527"/>
      <c r="EU490" s="527"/>
      <c r="EV490" s="527"/>
      <c r="EW490" s="967"/>
      <c r="EX490" s="949"/>
      <c r="EY490" s="522"/>
      <c r="EZ490" s="522"/>
      <c r="FA490" s="522"/>
      <c r="FB490" s="522"/>
      <c r="FC490" s="527"/>
      <c r="FD490" s="527"/>
      <c r="FE490" s="527"/>
      <c r="FF490" s="522"/>
      <c r="FG490" s="522"/>
      <c r="FH490" s="522"/>
      <c r="FI490" s="522"/>
      <c r="FJ490" s="296"/>
      <c r="FK490" s="522"/>
      <c r="FL490" s="993"/>
      <c r="FM490" s="994"/>
      <c r="FN490" s="993"/>
      <c r="FO490" s="993"/>
      <c r="FP490" s="1023"/>
      <c r="FQ490" s="572"/>
      <c r="FR490" s="572"/>
    </row>
    <row r="491" spans="9:174" s="292" customFormat="1" x14ac:dyDescent="0.3">
      <c r="I491" s="937"/>
      <c r="J491" s="295"/>
      <c r="K491" s="294"/>
      <c r="L491" s="294"/>
      <c r="M491" s="295"/>
      <c r="S491" s="976"/>
      <c r="T491" s="1011"/>
      <c r="U491" s="290"/>
      <c r="V491" s="290"/>
      <c r="W491" s="290"/>
      <c r="X491" s="294"/>
      <c r="AB491" s="946"/>
      <c r="AE491" s="541"/>
      <c r="AF491" s="296"/>
      <c r="AG491" s="542"/>
      <c r="AH491" s="296"/>
      <c r="AI491" s="610"/>
      <c r="AJ491" s="543"/>
      <c r="AP491" s="981"/>
      <c r="AU491" s="293"/>
      <c r="AX491" s="295"/>
      <c r="BC491" s="295"/>
      <c r="BD491" s="525"/>
      <c r="BE491" s="976"/>
      <c r="BF491" s="293"/>
      <c r="BG491" s="293"/>
      <c r="BH491" s="293"/>
      <c r="BI491" s="293"/>
      <c r="BJ491" s="293"/>
      <c r="BK491" s="293"/>
      <c r="BL491" s="294"/>
      <c r="BM491" s="293"/>
      <c r="BS491" s="294"/>
      <c r="BT491" s="294"/>
      <c r="BU491" s="294"/>
      <c r="BV491" s="295"/>
      <c r="BW491" s="295"/>
      <c r="BX491" s="295"/>
      <c r="BY491" s="293"/>
      <c r="BZ491" s="294"/>
      <c r="CD491" s="295"/>
      <c r="CE491" s="295"/>
      <c r="CF491" s="293"/>
      <c r="CG491" s="293"/>
      <c r="CH491" s="293"/>
      <c r="CI491" s="293"/>
      <c r="CJ491" s="293"/>
      <c r="CL491" s="295"/>
      <c r="CM491" s="294"/>
      <c r="CN491" s="294"/>
      <c r="CO491" s="294"/>
      <c r="CP491" s="294"/>
      <c r="CZ491" s="295"/>
      <c r="DF491" s="293"/>
      <c r="DG491" s="293"/>
      <c r="DH491" s="293"/>
      <c r="DJ491" s="295"/>
      <c r="EC491" s="454"/>
      <c r="ED491" s="454"/>
      <c r="EH491" s="439"/>
      <c r="EI491" s="439"/>
      <c r="EJ491" s="439"/>
      <c r="EK491" s="962"/>
      <c r="EL491" s="987"/>
      <c r="EM491" s="987"/>
      <c r="EN491" s="991"/>
      <c r="EO491" s="297"/>
      <c r="EP491" s="296"/>
      <c r="ER491" s="297"/>
      <c r="ES491" s="522"/>
      <c r="ET491" s="527"/>
      <c r="EU491" s="527"/>
      <c r="EV491" s="527"/>
      <c r="EW491" s="967"/>
      <c r="EX491" s="949"/>
      <c r="EY491" s="522"/>
      <c r="EZ491" s="522"/>
      <c r="FA491" s="522"/>
      <c r="FB491" s="522"/>
      <c r="FC491" s="527"/>
      <c r="FD491" s="527"/>
      <c r="FE491" s="527"/>
      <c r="FF491" s="522"/>
      <c r="FG491" s="522"/>
      <c r="FH491" s="522"/>
      <c r="FI491" s="522"/>
      <c r="FJ491" s="296"/>
      <c r="FK491" s="522"/>
      <c r="FL491" s="993"/>
      <c r="FM491" s="994"/>
      <c r="FN491" s="993"/>
      <c r="FO491" s="993"/>
      <c r="FP491" s="1023"/>
      <c r="FQ491" s="572"/>
      <c r="FR491" s="572"/>
    </row>
    <row r="492" spans="9:174" s="292" customFormat="1" x14ac:dyDescent="0.3">
      <c r="I492" s="937"/>
      <c r="J492" s="295"/>
      <c r="K492" s="294"/>
      <c r="L492" s="294"/>
      <c r="M492" s="295"/>
      <c r="S492" s="976"/>
      <c r="T492" s="1011"/>
      <c r="U492" s="290"/>
      <c r="V492" s="290"/>
      <c r="W492" s="290"/>
      <c r="X492" s="294"/>
      <c r="AB492" s="946"/>
      <c r="AE492" s="541"/>
      <c r="AF492" s="296"/>
      <c r="AG492" s="542"/>
      <c r="AH492" s="296"/>
      <c r="AI492" s="610"/>
      <c r="AJ492" s="543"/>
      <c r="AP492" s="981"/>
      <c r="AU492" s="293"/>
      <c r="AX492" s="295"/>
      <c r="BC492" s="295"/>
      <c r="BD492" s="525"/>
      <c r="BE492" s="976"/>
      <c r="BF492" s="293"/>
      <c r="BG492" s="293"/>
      <c r="BH492" s="293"/>
      <c r="BI492" s="293"/>
      <c r="BJ492" s="293"/>
      <c r="BK492" s="293"/>
      <c r="BL492" s="294"/>
      <c r="BM492" s="293"/>
      <c r="BS492" s="294"/>
      <c r="BT492" s="294"/>
      <c r="BU492" s="294"/>
      <c r="BV492" s="295"/>
      <c r="BW492" s="295"/>
      <c r="BX492" s="295"/>
      <c r="BY492" s="293"/>
      <c r="BZ492" s="294"/>
      <c r="CD492" s="295"/>
      <c r="CE492" s="295"/>
      <c r="CF492" s="293"/>
      <c r="CG492" s="293"/>
      <c r="CH492" s="293"/>
      <c r="CI492" s="293"/>
      <c r="CJ492" s="293"/>
      <c r="CL492" s="295"/>
      <c r="CM492" s="294"/>
      <c r="CN492" s="294"/>
      <c r="CO492" s="294"/>
      <c r="CP492" s="294"/>
      <c r="CZ492" s="295"/>
      <c r="DF492" s="293"/>
      <c r="DG492" s="293"/>
      <c r="DH492" s="293"/>
      <c r="DJ492" s="295"/>
      <c r="EC492" s="454"/>
      <c r="ED492" s="454"/>
      <c r="EH492" s="439"/>
      <c r="EI492" s="439"/>
      <c r="EJ492" s="439"/>
      <c r="EK492" s="962"/>
      <c r="EL492" s="987"/>
      <c r="EM492" s="987"/>
      <c r="EN492" s="991"/>
      <c r="EO492" s="297"/>
      <c r="EP492" s="296"/>
      <c r="ER492" s="297"/>
      <c r="ES492" s="522"/>
      <c r="ET492" s="527"/>
      <c r="EU492" s="527"/>
      <c r="EV492" s="527"/>
      <c r="EW492" s="967"/>
      <c r="EX492" s="949"/>
      <c r="EY492" s="522"/>
      <c r="EZ492" s="522"/>
      <c r="FA492" s="522"/>
      <c r="FB492" s="522"/>
      <c r="FC492" s="527"/>
      <c r="FD492" s="527"/>
      <c r="FE492" s="527"/>
      <c r="FF492" s="522"/>
      <c r="FG492" s="522"/>
      <c r="FH492" s="522"/>
      <c r="FI492" s="522"/>
      <c r="FJ492" s="296"/>
      <c r="FK492" s="522"/>
      <c r="FL492" s="993"/>
      <c r="FM492" s="994"/>
      <c r="FN492" s="993"/>
      <c r="FO492" s="993"/>
      <c r="FP492" s="1023"/>
      <c r="FQ492" s="572"/>
      <c r="FR492" s="572"/>
    </row>
    <row r="493" spans="9:174" s="292" customFormat="1" x14ac:dyDescent="0.3">
      <c r="I493" s="937"/>
      <c r="J493" s="295"/>
      <c r="K493" s="294"/>
      <c r="L493" s="294"/>
      <c r="M493" s="295"/>
      <c r="S493" s="976"/>
      <c r="T493" s="1011"/>
      <c r="U493" s="290"/>
      <c r="V493" s="290"/>
      <c r="W493" s="290"/>
      <c r="X493" s="294"/>
      <c r="AB493" s="946"/>
      <c r="AE493" s="541"/>
      <c r="AF493" s="296"/>
      <c r="AG493" s="542"/>
      <c r="AH493" s="296"/>
      <c r="AI493" s="610"/>
      <c r="AJ493" s="543"/>
      <c r="AP493" s="981"/>
      <c r="AU493" s="293"/>
      <c r="AX493" s="295"/>
      <c r="BC493" s="295"/>
      <c r="BD493" s="525"/>
      <c r="BE493" s="976"/>
      <c r="BF493" s="293"/>
      <c r="BG493" s="293"/>
      <c r="BH493" s="293"/>
      <c r="BI493" s="293"/>
      <c r="BJ493" s="293"/>
      <c r="BK493" s="293"/>
      <c r="BL493" s="294"/>
      <c r="BM493" s="293"/>
      <c r="BS493" s="294"/>
      <c r="BT493" s="294"/>
      <c r="BU493" s="294"/>
      <c r="BV493" s="295"/>
      <c r="BW493" s="295"/>
      <c r="BX493" s="295"/>
      <c r="BY493" s="293"/>
      <c r="BZ493" s="294"/>
      <c r="CD493" s="295"/>
      <c r="CE493" s="295"/>
      <c r="CF493" s="293"/>
      <c r="CG493" s="293"/>
      <c r="CH493" s="293"/>
      <c r="CI493" s="293"/>
      <c r="CJ493" s="293"/>
      <c r="CL493" s="295"/>
      <c r="CM493" s="294"/>
      <c r="CN493" s="294"/>
      <c r="CO493" s="294"/>
      <c r="CP493" s="294"/>
      <c r="CZ493" s="295"/>
      <c r="DF493" s="293"/>
      <c r="DG493" s="293"/>
      <c r="DH493" s="293"/>
      <c r="DJ493" s="295"/>
      <c r="EC493" s="454"/>
      <c r="ED493" s="454"/>
      <c r="EH493" s="439"/>
      <c r="EI493" s="439"/>
      <c r="EJ493" s="439"/>
      <c r="EK493" s="962"/>
      <c r="EL493" s="987"/>
      <c r="EM493" s="987"/>
      <c r="EN493" s="991"/>
      <c r="EO493" s="297"/>
      <c r="EP493" s="296"/>
      <c r="ER493" s="297"/>
      <c r="ES493" s="522"/>
      <c r="ET493" s="527"/>
      <c r="EU493" s="527"/>
      <c r="EV493" s="527"/>
      <c r="EW493" s="967"/>
      <c r="EX493" s="949"/>
      <c r="EY493" s="522"/>
      <c r="EZ493" s="522"/>
      <c r="FA493" s="522"/>
      <c r="FB493" s="522"/>
      <c r="FC493" s="527"/>
      <c r="FD493" s="527"/>
      <c r="FE493" s="527"/>
      <c r="FF493" s="522"/>
      <c r="FG493" s="522"/>
      <c r="FH493" s="522"/>
      <c r="FI493" s="522"/>
      <c r="FJ493" s="296"/>
      <c r="FK493" s="522"/>
      <c r="FL493" s="993"/>
      <c r="FM493" s="994"/>
      <c r="FN493" s="993"/>
      <c r="FO493" s="993"/>
      <c r="FP493" s="1023"/>
      <c r="FQ493" s="572"/>
      <c r="FR493" s="572"/>
    </row>
    <row r="494" spans="9:174" s="292" customFormat="1" x14ac:dyDescent="0.3">
      <c r="I494" s="937"/>
      <c r="J494" s="295"/>
      <c r="K494" s="294"/>
      <c r="L494" s="294"/>
      <c r="M494" s="295"/>
      <c r="S494" s="976"/>
      <c r="T494" s="1011"/>
      <c r="U494" s="290"/>
      <c r="V494" s="290"/>
      <c r="W494" s="290"/>
      <c r="X494" s="294"/>
      <c r="AB494" s="946"/>
      <c r="AE494" s="541"/>
      <c r="AF494" s="296"/>
      <c r="AG494" s="542"/>
      <c r="AH494" s="296"/>
      <c r="AI494" s="610"/>
      <c r="AJ494" s="543"/>
      <c r="AP494" s="981"/>
      <c r="AU494" s="293"/>
      <c r="AX494" s="295"/>
      <c r="BC494" s="295"/>
      <c r="BD494" s="525"/>
      <c r="BE494" s="976"/>
      <c r="BF494" s="293"/>
      <c r="BG494" s="293"/>
      <c r="BH494" s="293"/>
      <c r="BI494" s="293"/>
      <c r="BJ494" s="293"/>
      <c r="BK494" s="293"/>
      <c r="BL494" s="294"/>
      <c r="BM494" s="293"/>
      <c r="BS494" s="294"/>
      <c r="BT494" s="294"/>
      <c r="BU494" s="294"/>
      <c r="BV494" s="295"/>
      <c r="BW494" s="295"/>
      <c r="BX494" s="295"/>
      <c r="BY494" s="293"/>
      <c r="BZ494" s="294"/>
      <c r="CD494" s="295"/>
      <c r="CE494" s="295"/>
      <c r="CF494" s="293"/>
      <c r="CG494" s="293"/>
      <c r="CH494" s="293"/>
      <c r="CI494" s="293"/>
      <c r="CJ494" s="293"/>
      <c r="CL494" s="295"/>
      <c r="CM494" s="294"/>
      <c r="CN494" s="294"/>
      <c r="CO494" s="294"/>
      <c r="CP494" s="294"/>
      <c r="CZ494" s="295"/>
      <c r="DF494" s="293"/>
      <c r="DG494" s="293"/>
      <c r="DH494" s="293"/>
      <c r="DJ494" s="295"/>
      <c r="EC494" s="454"/>
      <c r="ED494" s="454"/>
      <c r="EH494" s="439"/>
      <c r="EI494" s="439"/>
      <c r="EJ494" s="439"/>
      <c r="EK494" s="962"/>
      <c r="EL494" s="987"/>
      <c r="EM494" s="987"/>
      <c r="EN494" s="991"/>
      <c r="EO494" s="297"/>
      <c r="EP494" s="296"/>
      <c r="ER494" s="297"/>
      <c r="ES494" s="522"/>
      <c r="ET494" s="527"/>
      <c r="EU494" s="527"/>
      <c r="EV494" s="527"/>
      <c r="EW494" s="967"/>
      <c r="EX494" s="949"/>
      <c r="EY494" s="522"/>
      <c r="EZ494" s="522"/>
      <c r="FA494" s="522"/>
      <c r="FB494" s="522"/>
      <c r="FC494" s="527"/>
      <c r="FD494" s="527"/>
      <c r="FE494" s="527"/>
      <c r="FF494" s="522"/>
      <c r="FG494" s="522"/>
      <c r="FH494" s="522"/>
      <c r="FI494" s="522"/>
      <c r="FJ494" s="296"/>
      <c r="FK494" s="522"/>
      <c r="FL494" s="993"/>
      <c r="FM494" s="994"/>
      <c r="FN494" s="993"/>
      <c r="FO494" s="993"/>
      <c r="FP494" s="1023"/>
      <c r="FQ494" s="572"/>
      <c r="FR494" s="572"/>
    </row>
    <row r="495" spans="9:174" s="292" customFormat="1" x14ac:dyDescent="0.3">
      <c r="I495" s="937"/>
      <c r="J495" s="295"/>
      <c r="K495" s="294"/>
      <c r="L495" s="294"/>
      <c r="M495" s="295"/>
      <c r="S495" s="976"/>
      <c r="T495" s="1011"/>
      <c r="U495" s="290"/>
      <c r="V495" s="290"/>
      <c r="W495" s="290"/>
      <c r="X495" s="294"/>
      <c r="AB495" s="946"/>
      <c r="AE495" s="541"/>
      <c r="AF495" s="296"/>
      <c r="AG495" s="542"/>
      <c r="AH495" s="296"/>
      <c r="AI495" s="610"/>
      <c r="AJ495" s="543"/>
      <c r="AP495" s="981"/>
      <c r="AU495" s="293"/>
      <c r="AX495" s="295"/>
      <c r="BC495" s="295"/>
      <c r="BD495" s="525"/>
      <c r="BE495" s="976"/>
      <c r="BF495" s="293"/>
      <c r="BG495" s="293"/>
      <c r="BH495" s="293"/>
      <c r="BI495" s="293"/>
      <c r="BJ495" s="293"/>
      <c r="BK495" s="293"/>
      <c r="BL495" s="294"/>
      <c r="BM495" s="293"/>
      <c r="BS495" s="294"/>
      <c r="BT495" s="294"/>
      <c r="BU495" s="294"/>
      <c r="BV495" s="295"/>
      <c r="BW495" s="295"/>
      <c r="BX495" s="295"/>
      <c r="BY495" s="293"/>
      <c r="BZ495" s="294"/>
      <c r="CD495" s="295"/>
      <c r="CE495" s="295"/>
      <c r="CF495" s="293"/>
      <c r="CG495" s="293"/>
      <c r="CH495" s="293"/>
      <c r="CI495" s="293"/>
      <c r="CJ495" s="293"/>
      <c r="CL495" s="295"/>
      <c r="CM495" s="294"/>
      <c r="CN495" s="294"/>
      <c r="CO495" s="294"/>
      <c r="CP495" s="294"/>
      <c r="CZ495" s="295"/>
      <c r="DF495" s="293"/>
      <c r="DG495" s="293"/>
      <c r="DH495" s="293"/>
      <c r="DJ495" s="295"/>
      <c r="EC495" s="454"/>
      <c r="ED495" s="454"/>
      <c r="EH495" s="439"/>
      <c r="EI495" s="439"/>
      <c r="EJ495" s="439"/>
      <c r="EK495" s="962"/>
      <c r="EL495" s="987"/>
      <c r="EM495" s="987"/>
      <c r="EN495" s="991"/>
      <c r="EO495" s="297"/>
      <c r="EP495" s="296"/>
      <c r="ER495" s="297"/>
      <c r="ES495" s="522"/>
      <c r="ET495" s="527"/>
      <c r="EU495" s="527"/>
      <c r="EV495" s="527"/>
      <c r="EW495" s="967"/>
      <c r="EX495" s="949"/>
      <c r="EY495" s="522"/>
      <c r="EZ495" s="522"/>
      <c r="FA495" s="522"/>
      <c r="FB495" s="522"/>
      <c r="FC495" s="527"/>
      <c r="FD495" s="527"/>
      <c r="FE495" s="527"/>
      <c r="FF495" s="522"/>
      <c r="FG495" s="522"/>
      <c r="FH495" s="522"/>
      <c r="FI495" s="522"/>
      <c r="FJ495" s="296"/>
      <c r="FK495" s="522"/>
      <c r="FL495" s="993"/>
      <c r="FM495" s="994"/>
      <c r="FN495" s="993"/>
      <c r="FO495" s="993"/>
      <c r="FP495" s="1023"/>
      <c r="FQ495" s="572"/>
      <c r="FR495" s="572"/>
    </row>
    <row r="496" spans="9:174" s="292" customFormat="1" x14ac:dyDescent="0.3">
      <c r="I496" s="937"/>
      <c r="J496" s="295"/>
      <c r="K496" s="294"/>
      <c r="L496" s="294"/>
      <c r="M496" s="295"/>
      <c r="S496" s="976"/>
      <c r="T496" s="1011"/>
      <c r="U496" s="290"/>
      <c r="V496" s="290"/>
      <c r="W496" s="290"/>
      <c r="X496" s="294"/>
      <c r="AB496" s="946"/>
      <c r="AE496" s="541"/>
      <c r="AF496" s="296"/>
      <c r="AG496" s="542"/>
      <c r="AH496" s="296"/>
      <c r="AI496" s="610"/>
      <c r="AJ496" s="543"/>
      <c r="AP496" s="981"/>
      <c r="AU496" s="293"/>
      <c r="AX496" s="295"/>
      <c r="BC496" s="295"/>
      <c r="BD496" s="525"/>
      <c r="BE496" s="976"/>
      <c r="BF496" s="293"/>
      <c r="BG496" s="293"/>
      <c r="BH496" s="293"/>
      <c r="BI496" s="293"/>
      <c r="BJ496" s="293"/>
      <c r="BK496" s="293"/>
      <c r="BL496" s="294"/>
      <c r="BM496" s="293"/>
      <c r="BS496" s="294"/>
      <c r="BT496" s="294"/>
      <c r="BU496" s="294"/>
      <c r="BV496" s="295"/>
      <c r="BW496" s="295"/>
      <c r="BX496" s="295"/>
      <c r="BY496" s="293"/>
      <c r="BZ496" s="294"/>
      <c r="CD496" s="295"/>
      <c r="CE496" s="295"/>
      <c r="CF496" s="293"/>
      <c r="CG496" s="293"/>
      <c r="CH496" s="293"/>
      <c r="CI496" s="293"/>
      <c r="CJ496" s="293"/>
      <c r="CL496" s="295"/>
      <c r="CM496" s="294"/>
      <c r="CN496" s="294"/>
      <c r="CO496" s="294"/>
      <c r="CP496" s="294"/>
      <c r="CZ496" s="295"/>
      <c r="DF496" s="293"/>
      <c r="DG496" s="293"/>
      <c r="DH496" s="293"/>
      <c r="DJ496" s="295"/>
      <c r="EC496" s="454"/>
      <c r="ED496" s="454"/>
      <c r="EH496" s="439"/>
      <c r="EI496" s="439"/>
      <c r="EJ496" s="439"/>
      <c r="EK496" s="962"/>
      <c r="EL496" s="987"/>
      <c r="EM496" s="987"/>
      <c r="EN496" s="991"/>
      <c r="EO496" s="297"/>
      <c r="EP496" s="296"/>
      <c r="ER496" s="297"/>
      <c r="ES496" s="522"/>
      <c r="ET496" s="527"/>
      <c r="EU496" s="527"/>
      <c r="EV496" s="527"/>
      <c r="EW496" s="967"/>
      <c r="EX496" s="949"/>
      <c r="EY496" s="522"/>
      <c r="EZ496" s="522"/>
      <c r="FA496" s="522"/>
      <c r="FB496" s="522"/>
      <c r="FC496" s="527"/>
      <c r="FD496" s="527"/>
      <c r="FE496" s="527"/>
      <c r="FF496" s="522"/>
      <c r="FG496" s="522"/>
      <c r="FH496" s="522"/>
      <c r="FI496" s="522"/>
      <c r="FJ496" s="296"/>
      <c r="FK496" s="522"/>
      <c r="FL496" s="993"/>
      <c r="FM496" s="994"/>
      <c r="FN496" s="993"/>
      <c r="FO496" s="993"/>
      <c r="FP496" s="1023"/>
      <c r="FQ496" s="572"/>
      <c r="FR496" s="572"/>
    </row>
    <row r="497" spans="9:174" s="292" customFormat="1" x14ac:dyDescent="0.3">
      <c r="I497" s="937"/>
      <c r="J497" s="295"/>
      <c r="K497" s="294"/>
      <c r="L497" s="294"/>
      <c r="M497" s="295"/>
      <c r="S497" s="976"/>
      <c r="T497" s="1011"/>
      <c r="U497" s="290"/>
      <c r="V497" s="290"/>
      <c r="W497" s="290"/>
      <c r="X497" s="294"/>
      <c r="AB497" s="946"/>
      <c r="AE497" s="541"/>
      <c r="AF497" s="296"/>
      <c r="AG497" s="542"/>
      <c r="AH497" s="296"/>
      <c r="AI497" s="610"/>
      <c r="AJ497" s="543"/>
      <c r="AP497" s="981"/>
      <c r="AU497" s="293"/>
      <c r="AX497" s="295"/>
      <c r="BC497" s="295"/>
      <c r="BD497" s="525"/>
      <c r="BE497" s="976"/>
      <c r="BF497" s="293"/>
      <c r="BG497" s="293"/>
      <c r="BH497" s="293"/>
      <c r="BI497" s="293"/>
      <c r="BJ497" s="293"/>
      <c r="BK497" s="293"/>
      <c r="BL497" s="294"/>
      <c r="BM497" s="293"/>
      <c r="BS497" s="294"/>
      <c r="BT497" s="294"/>
      <c r="BU497" s="294"/>
      <c r="BV497" s="295"/>
      <c r="BW497" s="295"/>
      <c r="BX497" s="295"/>
      <c r="BY497" s="293"/>
      <c r="BZ497" s="294"/>
      <c r="CD497" s="295"/>
      <c r="CE497" s="295"/>
      <c r="CF497" s="293"/>
      <c r="CG497" s="293"/>
      <c r="CH497" s="293"/>
      <c r="CI497" s="293"/>
      <c r="CJ497" s="293"/>
      <c r="CL497" s="295"/>
      <c r="CM497" s="294"/>
      <c r="CN497" s="294"/>
      <c r="CO497" s="294"/>
      <c r="CP497" s="294"/>
      <c r="CZ497" s="295"/>
      <c r="DF497" s="293"/>
      <c r="DG497" s="293"/>
      <c r="DH497" s="293"/>
      <c r="DJ497" s="295"/>
      <c r="EC497" s="454"/>
      <c r="ED497" s="454"/>
      <c r="EH497" s="439"/>
      <c r="EI497" s="439"/>
      <c r="EJ497" s="439"/>
      <c r="EK497" s="962"/>
      <c r="EL497" s="987"/>
      <c r="EM497" s="987"/>
      <c r="EN497" s="991"/>
      <c r="EO497" s="297"/>
      <c r="EP497" s="296"/>
      <c r="ER497" s="297"/>
      <c r="ES497" s="522"/>
      <c r="ET497" s="527"/>
      <c r="EU497" s="527"/>
      <c r="EV497" s="527"/>
      <c r="EW497" s="967"/>
      <c r="EX497" s="949"/>
      <c r="EY497" s="522"/>
      <c r="EZ497" s="522"/>
      <c r="FA497" s="522"/>
      <c r="FB497" s="522"/>
      <c r="FC497" s="527"/>
      <c r="FD497" s="527"/>
      <c r="FE497" s="527"/>
      <c r="FF497" s="522"/>
      <c r="FG497" s="522"/>
      <c r="FH497" s="522"/>
      <c r="FI497" s="522"/>
      <c r="FJ497" s="296"/>
      <c r="FK497" s="522"/>
      <c r="FL497" s="993"/>
      <c r="FM497" s="994"/>
      <c r="FN497" s="993"/>
      <c r="FO497" s="993"/>
      <c r="FP497" s="1023"/>
      <c r="FQ497" s="572"/>
      <c r="FR497" s="572"/>
    </row>
    <row r="498" spans="9:174" s="292" customFormat="1" x14ac:dyDescent="0.3">
      <c r="I498" s="937"/>
      <c r="J498" s="295"/>
      <c r="K498" s="294"/>
      <c r="L498" s="294"/>
      <c r="M498" s="295"/>
      <c r="S498" s="976"/>
      <c r="T498" s="1011"/>
      <c r="U498" s="290"/>
      <c r="V498" s="290"/>
      <c r="W498" s="290"/>
      <c r="X498" s="294"/>
      <c r="AB498" s="946"/>
      <c r="AE498" s="541"/>
      <c r="AF498" s="296"/>
      <c r="AG498" s="542"/>
      <c r="AH498" s="296"/>
      <c r="AI498" s="610"/>
      <c r="AJ498" s="543"/>
      <c r="AP498" s="981"/>
      <c r="AU498" s="293"/>
      <c r="AX498" s="295"/>
      <c r="BC498" s="295"/>
      <c r="BD498" s="525"/>
      <c r="BE498" s="976"/>
      <c r="BF498" s="293"/>
      <c r="BG498" s="293"/>
      <c r="BH498" s="293"/>
      <c r="BI498" s="293"/>
      <c r="BJ498" s="293"/>
      <c r="BK498" s="293"/>
      <c r="BL498" s="294"/>
      <c r="BM498" s="293"/>
      <c r="BS498" s="294"/>
      <c r="BT498" s="294"/>
      <c r="BU498" s="294"/>
      <c r="BV498" s="295"/>
      <c r="BW498" s="295"/>
      <c r="BX498" s="295"/>
      <c r="BY498" s="293"/>
      <c r="BZ498" s="294"/>
      <c r="CD498" s="295"/>
      <c r="CE498" s="295"/>
      <c r="CF498" s="293"/>
      <c r="CG498" s="293"/>
      <c r="CH498" s="293"/>
      <c r="CI498" s="293"/>
      <c r="CJ498" s="293"/>
      <c r="CL498" s="295"/>
      <c r="CM498" s="294"/>
      <c r="CN498" s="294"/>
      <c r="CO498" s="294"/>
      <c r="CP498" s="294"/>
      <c r="CZ498" s="295"/>
      <c r="DF498" s="293"/>
      <c r="DG498" s="293"/>
      <c r="DH498" s="293"/>
      <c r="DJ498" s="295"/>
      <c r="EC498" s="454"/>
      <c r="ED498" s="454"/>
      <c r="EH498" s="439"/>
      <c r="EI498" s="439"/>
      <c r="EJ498" s="439"/>
      <c r="EK498" s="962"/>
      <c r="EL498" s="987"/>
      <c r="EM498" s="987"/>
      <c r="EN498" s="991"/>
      <c r="EO498" s="297"/>
      <c r="EP498" s="296"/>
      <c r="ER498" s="297"/>
      <c r="ES498" s="522"/>
      <c r="ET498" s="527"/>
      <c r="EU498" s="527"/>
      <c r="EV498" s="527"/>
      <c r="EW498" s="967"/>
      <c r="EX498" s="949"/>
      <c r="EY498" s="522"/>
      <c r="EZ498" s="522"/>
      <c r="FA498" s="522"/>
      <c r="FB498" s="522"/>
      <c r="FC498" s="527"/>
      <c r="FD498" s="527"/>
      <c r="FE498" s="527"/>
      <c r="FF498" s="522"/>
      <c r="FG498" s="522"/>
      <c r="FH498" s="522"/>
      <c r="FI498" s="522"/>
      <c r="FJ498" s="296"/>
      <c r="FK498" s="522"/>
      <c r="FL498" s="993"/>
      <c r="FM498" s="994"/>
      <c r="FN498" s="993"/>
      <c r="FO498" s="993"/>
      <c r="FP498" s="1023"/>
      <c r="FQ498" s="572"/>
      <c r="FR498" s="572"/>
    </row>
    <row r="499" spans="9:174" s="292" customFormat="1" x14ac:dyDescent="0.3">
      <c r="I499" s="937"/>
      <c r="J499" s="295"/>
      <c r="K499" s="294"/>
      <c r="L499" s="294"/>
      <c r="M499" s="295"/>
      <c r="S499" s="976"/>
      <c r="T499" s="1011"/>
      <c r="U499" s="290"/>
      <c r="V499" s="290"/>
      <c r="W499" s="290"/>
      <c r="X499" s="294"/>
      <c r="AB499" s="946"/>
      <c r="AE499" s="541"/>
      <c r="AF499" s="296"/>
      <c r="AG499" s="542"/>
      <c r="AH499" s="296"/>
      <c r="AI499" s="610"/>
      <c r="AJ499" s="543"/>
      <c r="AP499" s="981"/>
      <c r="AU499" s="293"/>
      <c r="AX499" s="295"/>
      <c r="BC499" s="295"/>
      <c r="BD499" s="525"/>
      <c r="BE499" s="976"/>
      <c r="BF499" s="293"/>
      <c r="BG499" s="293"/>
      <c r="BH499" s="293"/>
      <c r="BI499" s="293"/>
      <c r="BJ499" s="293"/>
      <c r="BK499" s="293"/>
      <c r="BL499" s="294"/>
      <c r="BM499" s="293"/>
      <c r="BS499" s="294"/>
      <c r="BT499" s="294"/>
      <c r="BU499" s="294"/>
      <c r="BV499" s="295"/>
      <c r="BW499" s="295"/>
      <c r="BX499" s="295"/>
      <c r="BY499" s="293"/>
      <c r="BZ499" s="294"/>
      <c r="CD499" s="295"/>
      <c r="CE499" s="295"/>
      <c r="CF499" s="293"/>
      <c r="CG499" s="293"/>
      <c r="CH499" s="293"/>
      <c r="CI499" s="293"/>
      <c r="CJ499" s="293"/>
      <c r="CL499" s="295"/>
      <c r="CM499" s="294"/>
      <c r="CN499" s="294"/>
      <c r="CO499" s="294"/>
      <c r="CP499" s="294"/>
      <c r="CZ499" s="295"/>
      <c r="DF499" s="293"/>
      <c r="DG499" s="293"/>
      <c r="DH499" s="293"/>
      <c r="DJ499" s="295"/>
      <c r="EC499" s="454"/>
      <c r="ED499" s="454"/>
      <c r="EH499" s="439"/>
      <c r="EI499" s="439"/>
      <c r="EJ499" s="439"/>
      <c r="EK499" s="962"/>
      <c r="EL499" s="987"/>
      <c r="EM499" s="987"/>
      <c r="EN499" s="991"/>
      <c r="EO499" s="297"/>
      <c r="EP499" s="296"/>
      <c r="ER499" s="297"/>
      <c r="ES499" s="522"/>
      <c r="ET499" s="527"/>
      <c r="EU499" s="527"/>
      <c r="EV499" s="527"/>
      <c r="EW499" s="967"/>
      <c r="EX499" s="949"/>
      <c r="EY499" s="522"/>
      <c r="EZ499" s="522"/>
      <c r="FA499" s="522"/>
      <c r="FB499" s="522"/>
      <c r="FC499" s="527"/>
      <c r="FD499" s="527"/>
      <c r="FE499" s="527"/>
      <c r="FF499" s="522"/>
      <c r="FG499" s="522"/>
      <c r="FH499" s="522"/>
      <c r="FI499" s="522"/>
      <c r="FJ499" s="296"/>
      <c r="FK499" s="522"/>
      <c r="FL499" s="993"/>
      <c r="FM499" s="994"/>
      <c r="FN499" s="993"/>
      <c r="FO499" s="993"/>
      <c r="FP499" s="1023"/>
      <c r="FQ499" s="572"/>
      <c r="FR499" s="572"/>
    </row>
    <row r="500" spans="9:174" s="292" customFormat="1" x14ac:dyDescent="0.3">
      <c r="I500" s="937"/>
      <c r="J500" s="295"/>
      <c r="K500" s="294"/>
      <c r="L500" s="294"/>
      <c r="M500" s="295"/>
      <c r="S500" s="976"/>
      <c r="T500" s="1011"/>
      <c r="U500" s="290"/>
      <c r="V500" s="290"/>
      <c r="W500" s="290"/>
      <c r="X500" s="294"/>
      <c r="AB500" s="946"/>
      <c r="AE500" s="541"/>
      <c r="AF500" s="296"/>
      <c r="AG500" s="542"/>
      <c r="AH500" s="296"/>
      <c r="AI500" s="610"/>
      <c r="AJ500" s="543"/>
      <c r="AP500" s="981"/>
      <c r="AU500" s="293"/>
      <c r="AX500" s="295"/>
      <c r="BC500" s="295"/>
      <c r="BD500" s="525"/>
      <c r="BE500" s="976"/>
      <c r="BF500" s="293"/>
      <c r="BG500" s="293"/>
      <c r="BH500" s="293"/>
      <c r="BI500" s="293"/>
      <c r="BJ500" s="293"/>
      <c r="BK500" s="293"/>
      <c r="BL500" s="294"/>
      <c r="BM500" s="293"/>
      <c r="BS500" s="294"/>
      <c r="BT500" s="294"/>
      <c r="BU500" s="294"/>
      <c r="BV500" s="295"/>
      <c r="BW500" s="295"/>
      <c r="BX500" s="295"/>
      <c r="BY500" s="293"/>
      <c r="BZ500" s="294"/>
      <c r="CD500" s="295"/>
      <c r="CE500" s="295"/>
      <c r="CF500" s="293"/>
      <c r="CG500" s="293"/>
      <c r="CH500" s="293"/>
      <c r="CI500" s="293"/>
      <c r="CJ500" s="293"/>
      <c r="CL500" s="295"/>
      <c r="CM500" s="294"/>
      <c r="CN500" s="294"/>
      <c r="CO500" s="294"/>
      <c r="CP500" s="294"/>
      <c r="CZ500" s="295"/>
      <c r="DF500" s="293"/>
      <c r="DG500" s="293"/>
      <c r="DH500" s="293"/>
      <c r="DJ500" s="295"/>
      <c r="EC500" s="454"/>
      <c r="ED500" s="454"/>
      <c r="EH500" s="439"/>
      <c r="EI500" s="439"/>
      <c r="EJ500" s="439"/>
      <c r="EK500" s="962"/>
      <c r="EL500" s="987"/>
      <c r="EM500" s="987"/>
      <c r="EN500" s="991"/>
      <c r="EO500" s="297"/>
      <c r="EP500" s="296"/>
      <c r="ER500" s="297"/>
      <c r="ES500" s="522"/>
      <c r="ET500" s="527"/>
      <c r="EU500" s="527"/>
      <c r="EV500" s="527"/>
      <c r="EW500" s="967"/>
      <c r="EX500" s="949"/>
      <c r="EY500" s="522"/>
      <c r="EZ500" s="522"/>
      <c r="FA500" s="522"/>
      <c r="FB500" s="522"/>
      <c r="FC500" s="527"/>
      <c r="FD500" s="527"/>
      <c r="FE500" s="527"/>
      <c r="FF500" s="522"/>
      <c r="FG500" s="522"/>
      <c r="FH500" s="522"/>
      <c r="FI500" s="522"/>
      <c r="FJ500" s="296"/>
      <c r="FK500" s="522"/>
      <c r="FL500" s="993"/>
      <c r="FM500" s="994"/>
      <c r="FN500" s="993"/>
      <c r="FO500" s="993"/>
      <c r="FP500" s="1023"/>
      <c r="FQ500" s="572"/>
      <c r="FR500" s="572"/>
    </row>
    <row r="501" spans="9:174" s="292" customFormat="1" x14ac:dyDescent="0.3">
      <c r="I501" s="937"/>
      <c r="J501" s="295"/>
      <c r="K501" s="294"/>
      <c r="L501" s="294"/>
      <c r="M501" s="295"/>
      <c r="S501" s="976"/>
      <c r="T501" s="1011"/>
      <c r="U501" s="290"/>
      <c r="V501" s="290"/>
      <c r="W501" s="290"/>
      <c r="X501" s="294"/>
      <c r="AB501" s="946"/>
      <c r="AE501" s="541"/>
      <c r="AF501" s="296"/>
      <c r="AG501" s="542"/>
      <c r="AH501" s="296"/>
      <c r="AI501" s="610"/>
      <c r="AJ501" s="543"/>
      <c r="AP501" s="981"/>
      <c r="AU501" s="293"/>
      <c r="AX501" s="295"/>
      <c r="BC501" s="295"/>
      <c r="BD501" s="525"/>
      <c r="BE501" s="976"/>
      <c r="BF501" s="293"/>
      <c r="BG501" s="293"/>
      <c r="BH501" s="293"/>
      <c r="BI501" s="293"/>
      <c r="BJ501" s="293"/>
      <c r="BK501" s="293"/>
      <c r="BL501" s="294"/>
      <c r="BM501" s="293"/>
      <c r="BS501" s="294"/>
      <c r="BT501" s="294"/>
      <c r="BU501" s="294"/>
      <c r="BV501" s="295"/>
      <c r="BW501" s="295"/>
      <c r="BX501" s="295"/>
      <c r="BY501" s="293"/>
      <c r="BZ501" s="294"/>
      <c r="CD501" s="295"/>
      <c r="CE501" s="295"/>
      <c r="CF501" s="293"/>
      <c r="CG501" s="293"/>
      <c r="CH501" s="293"/>
      <c r="CI501" s="293"/>
      <c r="CJ501" s="293"/>
      <c r="CL501" s="295"/>
      <c r="CM501" s="294"/>
      <c r="CN501" s="294"/>
      <c r="CO501" s="294"/>
      <c r="CP501" s="294"/>
      <c r="CZ501" s="295"/>
      <c r="DF501" s="293"/>
      <c r="DG501" s="293"/>
      <c r="DH501" s="293"/>
      <c r="DJ501" s="295"/>
      <c r="EC501" s="454"/>
      <c r="ED501" s="454"/>
      <c r="EH501" s="439"/>
      <c r="EI501" s="439"/>
      <c r="EJ501" s="439"/>
      <c r="EK501" s="962"/>
      <c r="EL501" s="987"/>
      <c r="EM501" s="987"/>
      <c r="EN501" s="991"/>
      <c r="EO501" s="297"/>
      <c r="EP501" s="296"/>
      <c r="ER501" s="297"/>
      <c r="ES501" s="522"/>
      <c r="ET501" s="527"/>
      <c r="EU501" s="527"/>
      <c r="EV501" s="527"/>
      <c r="EW501" s="967"/>
      <c r="EX501" s="949"/>
      <c r="EY501" s="522"/>
      <c r="EZ501" s="522"/>
      <c r="FA501" s="522"/>
      <c r="FB501" s="522"/>
      <c r="FC501" s="527"/>
      <c r="FD501" s="527"/>
      <c r="FE501" s="527"/>
      <c r="FF501" s="522"/>
      <c r="FG501" s="522"/>
      <c r="FH501" s="522"/>
      <c r="FI501" s="522"/>
      <c r="FJ501" s="296"/>
      <c r="FK501" s="522"/>
      <c r="FL501" s="993"/>
      <c r="FM501" s="994"/>
      <c r="FN501" s="993"/>
      <c r="FO501" s="993"/>
      <c r="FP501" s="1023"/>
      <c r="FQ501" s="572"/>
      <c r="FR501" s="572"/>
    </row>
    <row r="502" spans="9:174" s="292" customFormat="1" x14ac:dyDescent="0.3">
      <c r="I502" s="937"/>
      <c r="J502" s="295"/>
      <c r="K502" s="294"/>
      <c r="L502" s="294"/>
      <c r="M502" s="295"/>
      <c r="S502" s="976"/>
      <c r="T502" s="1011"/>
      <c r="U502" s="290"/>
      <c r="V502" s="290"/>
      <c r="W502" s="290"/>
      <c r="X502" s="294"/>
      <c r="AB502" s="946"/>
      <c r="AE502" s="541"/>
      <c r="AF502" s="296"/>
      <c r="AG502" s="542"/>
      <c r="AH502" s="296"/>
      <c r="AI502" s="610"/>
      <c r="AJ502" s="543"/>
      <c r="AP502" s="981"/>
      <c r="AU502" s="293"/>
      <c r="AX502" s="295"/>
      <c r="BC502" s="295"/>
      <c r="BD502" s="525"/>
      <c r="BE502" s="976"/>
      <c r="BF502" s="293"/>
      <c r="BG502" s="293"/>
      <c r="BH502" s="293"/>
      <c r="BI502" s="293"/>
      <c r="BJ502" s="293"/>
      <c r="BK502" s="293"/>
      <c r="BL502" s="294"/>
      <c r="BM502" s="293"/>
      <c r="BS502" s="294"/>
      <c r="BT502" s="294"/>
      <c r="BU502" s="294"/>
      <c r="BV502" s="295"/>
      <c r="BW502" s="295"/>
      <c r="BX502" s="295"/>
      <c r="BY502" s="293"/>
      <c r="BZ502" s="294"/>
      <c r="CD502" s="295"/>
      <c r="CE502" s="295"/>
      <c r="CF502" s="293"/>
      <c r="CG502" s="293"/>
      <c r="CH502" s="293"/>
      <c r="CI502" s="293"/>
      <c r="CJ502" s="293"/>
      <c r="CL502" s="295"/>
      <c r="CM502" s="294"/>
      <c r="CN502" s="294"/>
      <c r="CO502" s="294"/>
      <c r="CP502" s="294"/>
      <c r="CZ502" s="295"/>
      <c r="DF502" s="293"/>
      <c r="DG502" s="293"/>
      <c r="DH502" s="293"/>
      <c r="DJ502" s="295"/>
      <c r="EC502" s="454"/>
      <c r="ED502" s="454"/>
      <c r="EH502" s="439"/>
      <c r="EI502" s="439"/>
      <c r="EJ502" s="439"/>
      <c r="EK502" s="962"/>
      <c r="EL502" s="987"/>
      <c r="EM502" s="987"/>
      <c r="EN502" s="991"/>
      <c r="EO502" s="297"/>
      <c r="EP502" s="296"/>
      <c r="ER502" s="297"/>
      <c r="ES502" s="522"/>
      <c r="ET502" s="527"/>
      <c r="EU502" s="527"/>
      <c r="EV502" s="527"/>
      <c r="EW502" s="967"/>
      <c r="EX502" s="949"/>
      <c r="EY502" s="522"/>
      <c r="EZ502" s="522"/>
      <c r="FA502" s="522"/>
      <c r="FB502" s="522"/>
      <c r="FC502" s="527"/>
      <c r="FD502" s="527"/>
      <c r="FE502" s="527"/>
      <c r="FF502" s="522"/>
      <c r="FG502" s="522"/>
      <c r="FH502" s="522"/>
      <c r="FI502" s="522"/>
      <c r="FJ502" s="296"/>
      <c r="FK502" s="522"/>
      <c r="FL502" s="993"/>
      <c r="FM502" s="994"/>
      <c r="FN502" s="993"/>
      <c r="FO502" s="993"/>
      <c r="FP502" s="1023"/>
      <c r="FQ502" s="572"/>
      <c r="FR502" s="572"/>
    </row>
    <row r="503" spans="9:174" s="292" customFormat="1" x14ac:dyDescent="0.3">
      <c r="I503" s="937"/>
      <c r="J503" s="295"/>
      <c r="K503" s="294"/>
      <c r="L503" s="294"/>
      <c r="M503" s="295"/>
      <c r="S503" s="976"/>
      <c r="T503" s="1011"/>
      <c r="U503" s="290"/>
      <c r="V503" s="290"/>
      <c r="W503" s="290"/>
      <c r="X503" s="294"/>
      <c r="AB503" s="946"/>
      <c r="AE503" s="541"/>
      <c r="AF503" s="296"/>
      <c r="AG503" s="542"/>
      <c r="AH503" s="296"/>
      <c r="AI503" s="610"/>
      <c r="AJ503" s="543"/>
      <c r="AP503" s="981"/>
      <c r="AU503" s="293"/>
      <c r="AX503" s="295"/>
      <c r="BC503" s="295"/>
      <c r="BD503" s="525"/>
      <c r="BE503" s="976"/>
      <c r="BF503" s="293"/>
      <c r="BG503" s="293"/>
      <c r="BH503" s="293"/>
      <c r="BI503" s="293"/>
      <c r="BJ503" s="293"/>
      <c r="BK503" s="293"/>
      <c r="BL503" s="294"/>
      <c r="BM503" s="293"/>
      <c r="BS503" s="294"/>
      <c r="BT503" s="294"/>
      <c r="BU503" s="294"/>
      <c r="BV503" s="295"/>
      <c r="BW503" s="295"/>
      <c r="BX503" s="295"/>
      <c r="BY503" s="293"/>
      <c r="BZ503" s="294"/>
      <c r="CD503" s="295"/>
      <c r="CE503" s="295"/>
      <c r="CF503" s="293"/>
      <c r="CG503" s="293"/>
      <c r="CH503" s="293"/>
      <c r="CI503" s="293"/>
      <c r="CJ503" s="293"/>
      <c r="CL503" s="295"/>
      <c r="CM503" s="294"/>
      <c r="CN503" s="294"/>
      <c r="CO503" s="294"/>
      <c r="CP503" s="294"/>
      <c r="CZ503" s="295"/>
      <c r="DF503" s="293"/>
      <c r="DG503" s="293"/>
      <c r="DH503" s="293"/>
      <c r="DJ503" s="295"/>
      <c r="EC503" s="454"/>
      <c r="ED503" s="454"/>
      <c r="EH503" s="439"/>
      <c r="EI503" s="439"/>
      <c r="EJ503" s="439"/>
      <c r="EK503" s="962"/>
      <c r="EL503" s="987"/>
      <c r="EM503" s="987"/>
      <c r="EN503" s="991"/>
      <c r="EO503" s="297"/>
      <c r="EP503" s="296"/>
      <c r="ER503" s="297"/>
      <c r="ES503" s="522"/>
      <c r="ET503" s="527"/>
      <c r="EU503" s="527"/>
      <c r="EV503" s="527"/>
      <c r="EW503" s="967"/>
      <c r="EX503" s="949"/>
      <c r="EY503" s="522"/>
      <c r="EZ503" s="522"/>
      <c r="FA503" s="522"/>
      <c r="FB503" s="522"/>
      <c r="FC503" s="527"/>
      <c r="FD503" s="527"/>
      <c r="FE503" s="527"/>
      <c r="FF503" s="522"/>
      <c r="FG503" s="522"/>
      <c r="FH503" s="522"/>
      <c r="FI503" s="522"/>
      <c r="FJ503" s="296"/>
      <c r="FK503" s="522"/>
      <c r="FL503" s="993"/>
      <c r="FM503" s="994"/>
      <c r="FN503" s="993"/>
      <c r="FO503" s="993"/>
      <c r="FP503" s="1023"/>
      <c r="FQ503" s="572"/>
      <c r="FR503" s="572"/>
    </row>
    <row r="504" spans="9:174" s="292" customFormat="1" x14ac:dyDescent="0.3">
      <c r="I504" s="937"/>
      <c r="J504" s="295"/>
      <c r="K504" s="294"/>
      <c r="L504" s="294"/>
      <c r="M504" s="295"/>
      <c r="S504" s="976"/>
      <c r="T504" s="1011"/>
      <c r="U504" s="290"/>
      <c r="V504" s="290"/>
      <c r="W504" s="290"/>
      <c r="X504" s="294"/>
      <c r="AB504" s="946"/>
      <c r="AE504" s="541"/>
      <c r="AF504" s="296"/>
      <c r="AG504" s="542"/>
      <c r="AH504" s="296"/>
      <c r="AI504" s="610"/>
      <c r="AJ504" s="543"/>
      <c r="AP504" s="981"/>
      <c r="AU504" s="293"/>
      <c r="AX504" s="295"/>
      <c r="BC504" s="295"/>
      <c r="BD504" s="525"/>
      <c r="BE504" s="976"/>
      <c r="BF504" s="293"/>
      <c r="BG504" s="293"/>
      <c r="BH504" s="293"/>
      <c r="BI504" s="293"/>
      <c r="BJ504" s="293"/>
      <c r="BK504" s="293"/>
      <c r="BL504" s="294"/>
      <c r="BM504" s="293"/>
      <c r="BS504" s="294"/>
      <c r="BT504" s="294"/>
      <c r="BU504" s="294"/>
      <c r="BV504" s="295"/>
      <c r="BW504" s="295"/>
      <c r="BX504" s="295"/>
      <c r="BY504" s="293"/>
      <c r="BZ504" s="294"/>
      <c r="CD504" s="295"/>
      <c r="CE504" s="295"/>
      <c r="CF504" s="293"/>
      <c r="CG504" s="293"/>
      <c r="CH504" s="293"/>
      <c r="CI504" s="293"/>
      <c r="CJ504" s="293"/>
      <c r="CL504" s="295"/>
      <c r="CM504" s="294"/>
      <c r="CN504" s="294"/>
      <c r="CO504" s="294"/>
      <c r="CP504" s="294"/>
      <c r="CZ504" s="295"/>
      <c r="DF504" s="293"/>
      <c r="DG504" s="293"/>
      <c r="DH504" s="293"/>
      <c r="DJ504" s="295"/>
      <c r="EC504" s="454"/>
      <c r="ED504" s="454"/>
      <c r="EH504" s="439"/>
      <c r="EI504" s="439"/>
      <c r="EJ504" s="439"/>
      <c r="EK504" s="962"/>
      <c r="EL504" s="987"/>
      <c r="EM504" s="987"/>
      <c r="EN504" s="991"/>
      <c r="EO504" s="297"/>
      <c r="EP504" s="296"/>
      <c r="ER504" s="297"/>
      <c r="ES504" s="522"/>
      <c r="ET504" s="527"/>
      <c r="EU504" s="527"/>
      <c r="EV504" s="527"/>
      <c r="EW504" s="967"/>
      <c r="EX504" s="949"/>
      <c r="EY504" s="522"/>
      <c r="EZ504" s="522"/>
      <c r="FA504" s="522"/>
      <c r="FB504" s="522"/>
      <c r="FC504" s="527"/>
      <c r="FD504" s="527"/>
      <c r="FE504" s="527"/>
      <c r="FF504" s="522"/>
      <c r="FG504" s="522"/>
      <c r="FH504" s="522"/>
      <c r="FI504" s="522"/>
      <c r="FJ504" s="296"/>
      <c r="FK504" s="522"/>
      <c r="FL504" s="993"/>
      <c r="FM504" s="994"/>
      <c r="FN504" s="993"/>
      <c r="FO504" s="993"/>
      <c r="FP504" s="1023"/>
      <c r="FQ504" s="572"/>
      <c r="FR504" s="572"/>
    </row>
    <row r="505" spans="9:174" s="292" customFormat="1" x14ac:dyDescent="0.3">
      <c r="I505" s="937"/>
      <c r="J505" s="295"/>
      <c r="K505" s="294"/>
      <c r="L505" s="294"/>
      <c r="M505" s="295"/>
      <c r="S505" s="976"/>
      <c r="T505" s="1011"/>
      <c r="U505" s="290"/>
      <c r="V505" s="290"/>
      <c r="W505" s="290"/>
      <c r="X505" s="294"/>
      <c r="AB505" s="946"/>
      <c r="AE505" s="541"/>
      <c r="AF505" s="296"/>
      <c r="AG505" s="542"/>
      <c r="AH505" s="296"/>
      <c r="AI505" s="610"/>
      <c r="AJ505" s="543"/>
      <c r="AP505" s="981"/>
      <c r="AU505" s="293"/>
      <c r="AX505" s="295"/>
      <c r="BC505" s="295"/>
      <c r="BD505" s="525"/>
      <c r="BE505" s="976"/>
      <c r="BF505" s="293"/>
      <c r="BG505" s="293"/>
      <c r="BH505" s="293"/>
      <c r="BI505" s="293"/>
      <c r="BJ505" s="293"/>
      <c r="BK505" s="293"/>
      <c r="BL505" s="294"/>
      <c r="BM505" s="293"/>
      <c r="BS505" s="294"/>
      <c r="BT505" s="294"/>
      <c r="BU505" s="294"/>
      <c r="BV505" s="295"/>
      <c r="BW505" s="295"/>
      <c r="BX505" s="295"/>
      <c r="BY505" s="293"/>
      <c r="BZ505" s="294"/>
      <c r="CD505" s="295"/>
      <c r="CE505" s="295"/>
      <c r="CF505" s="293"/>
      <c r="CG505" s="293"/>
      <c r="CH505" s="293"/>
      <c r="CI505" s="293"/>
      <c r="CJ505" s="293"/>
      <c r="CL505" s="295"/>
      <c r="CM505" s="294"/>
      <c r="CN505" s="294"/>
      <c r="CO505" s="294"/>
      <c r="CP505" s="294"/>
      <c r="CZ505" s="295"/>
      <c r="DF505" s="293"/>
      <c r="DG505" s="293"/>
      <c r="DH505" s="293"/>
      <c r="DJ505" s="295"/>
      <c r="EC505" s="454"/>
      <c r="ED505" s="454"/>
      <c r="EH505" s="439"/>
      <c r="EI505" s="439"/>
      <c r="EJ505" s="439"/>
      <c r="EK505" s="962"/>
      <c r="EL505" s="987"/>
      <c r="EM505" s="987"/>
      <c r="EN505" s="991"/>
      <c r="EO505" s="297"/>
      <c r="EP505" s="296"/>
      <c r="ER505" s="297"/>
      <c r="ES505" s="522"/>
      <c r="ET505" s="527"/>
      <c r="EU505" s="527"/>
      <c r="EV505" s="527"/>
      <c r="EW505" s="967"/>
      <c r="EX505" s="949"/>
      <c r="EY505" s="522"/>
      <c r="EZ505" s="522"/>
      <c r="FA505" s="522"/>
      <c r="FB505" s="522"/>
      <c r="FC505" s="527"/>
      <c r="FD505" s="527"/>
      <c r="FE505" s="527"/>
      <c r="FF505" s="522"/>
      <c r="FG505" s="522"/>
      <c r="FH505" s="522"/>
      <c r="FI505" s="522"/>
      <c r="FJ505" s="296"/>
      <c r="FK505" s="522"/>
      <c r="FL505" s="993"/>
      <c r="FM505" s="994"/>
      <c r="FN505" s="993"/>
      <c r="FO505" s="993"/>
      <c r="FP505" s="1023"/>
      <c r="FQ505" s="572"/>
      <c r="FR505" s="572"/>
    </row>
    <row r="506" spans="9:174" s="292" customFormat="1" x14ac:dyDescent="0.3">
      <c r="I506" s="937"/>
      <c r="J506" s="295"/>
      <c r="K506" s="294"/>
      <c r="L506" s="294"/>
      <c r="M506" s="295"/>
      <c r="S506" s="976"/>
      <c r="T506" s="1011"/>
      <c r="U506" s="290"/>
      <c r="V506" s="290"/>
      <c r="W506" s="290"/>
      <c r="X506" s="294"/>
      <c r="AB506" s="946"/>
      <c r="AE506" s="541"/>
      <c r="AF506" s="296"/>
      <c r="AG506" s="542"/>
      <c r="AH506" s="296"/>
      <c r="AI506" s="610"/>
      <c r="AJ506" s="543"/>
      <c r="AP506" s="981"/>
      <c r="AU506" s="293"/>
      <c r="AX506" s="295"/>
      <c r="BC506" s="295"/>
      <c r="BD506" s="525"/>
      <c r="BE506" s="976"/>
      <c r="BF506" s="293"/>
      <c r="BG506" s="293"/>
      <c r="BH506" s="293"/>
      <c r="BI506" s="293"/>
      <c r="BJ506" s="293"/>
      <c r="BK506" s="293"/>
      <c r="BL506" s="294"/>
      <c r="BM506" s="293"/>
      <c r="BS506" s="294"/>
      <c r="BT506" s="294"/>
      <c r="BU506" s="294"/>
      <c r="BV506" s="295"/>
      <c r="BW506" s="295"/>
      <c r="BX506" s="295"/>
      <c r="BY506" s="293"/>
      <c r="BZ506" s="294"/>
      <c r="CD506" s="295"/>
      <c r="CE506" s="295"/>
      <c r="CF506" s="293"/>
      <c r="CG506" s="293"/>
      <c r="CH506" s="293"/>
      <c r="CI506" s="293"/>
      <c r="CJ506" s="293"/>
      <c r="CL506" s="295"/>
      <c r="CM506" s="294"/>
      <c r="CN506" s="294"/>
      <c r="CO506" s="294"/>
      <c r="CP506" s="294"/>
      <c r="CZ506" s="295"/>
      <c r="DF506" s="293"/>
      <c r="DG506" s="293"/>
      <c r="DH506" s="293"/>
      <c r="DJ506" s="295"/>
      <c r="EC506" s="454"/>
      <c r="ED506" s="454"/>
      <c r="EH506" s="439"/>
      <c r="EI506" s="439"/>
      <c r="EJ506" s="439"/>
      <c r="EK506" s="962"/>
      <c r="EL506" s="987"/>
      <c r="EM506" s="987"/>
      <c r="EN506" s="991"/>
      <c r="EO506" s="297"/>
      <c r="EP506" s="296"/>
      <c r="ER506" s="297"/>
      <c r="ES506" s="522"/>
      <c r="ET506" s="527"/>
      <c r="EU506" s="527"/>
      <c r="EV506" s="527"/>
      <c r="EW506" s="967"/>
      <c r="EX506" s="949"/>
      <c r="EY506" s="522"/>
      <c r="EZ506" s="522"/>
      <c r="FA506" s="522"/>
      <c r="FB506" s="522"/>
      <c r="FC506" s="527"/>
      <c r="FD506" s="527"/>
      <c r="FE506" s="527"/>
      <c r="FF506" s="522"/>
      <c r="FG506" s="522"/>
      <c r="FH506" s="522"/>
      <c r="FI506" s="522"/>
      <c r="FJ506" s="296"/>
      <c r="FK506" s="522"/>
      <c r="FL506" s="993"/>
      <c r="FM506" s="994"/>
      <c r="FN506" s="993"/>
      <c r="FO506" s="993"/>
      <c r="FP506" s="1023"/>
      <c r="FQ506" s="572"/>
      <c r="FR506" s="572"/>
    </row>
    <row r="507" spans="9:174" s="292" customFormat="1" x14ac:dyDescent="0.3">
      <c r="I507" s="937"/>
      <c r="J507" s="295"/>
      <c r="K507" s="294"/>
      <c r="L507" s="294"/>
      <c r="M507" s="295"/>
      <c r="S507" s="976"/>
      <c r="T507" s="1011"/>
      <c r="U507" s="290"/>
      <c r="V507" s="290"/>
      <c r="W507" s="290"/>
      <c r="X507" s="294"/>
      <c r="AB507" s="946"/>
      <c r="AE507" s="541"/>
      <c r="AF507" s="296"/>
      <c r="AG507" s="542"/>
      <c r="AH507" s="296"/>
      <c r="AI507" s="610"/>
      <c r="AJ507" s="543"/>
      <c r="AP507" s="981"/>
      <c r="AU507" s="293"/>
      <c r="AX507" s="295"/>
      <c r="BC507" s="295"/>
      <c r="BD507" s="525"/>
      <c r="BE507" s="976"/>
      <c r="BF507" s="293"/>
      <c r="BG507" s="293"/>
      <c r="BH507" s="293"/>
      <c r="BI507" s="293"/>
      <c r="BJ507" s="293"/>
      <c r="BK507" s="293"/>
      <c r="BL507" s="294"/>
      <c r="BM507" s="293"/>
      <c r="BS507" s="294"/>
      <c r="BT507" s="294"/>
      <c r="BU507" s="294"/>
      <c r="BV507" s="295"/>
      <c r="BW507" s="295"/>
      <c r="BX507" s="295"/>
      <c r="BY507" s="293"/>
      <c r="BZ507" s="294"/>
      <c r="CD507" s="295"/>
      <c r="CE507" s="295"/>
      <c r="CF507" s="293"/>
      <c r="CG507" s="293"/>
      <c r="CH507" s="293"/>
      <c r="CI507" s="293"/>
      <c r="CJ507" s="293"/>
      <c r="CL507" s="295"/>
      <c r="CM507" s="294"/>
      <c r="CN507" s="294"/>
      <c r="CO507" s="294"/>
      <c r="CP507" s="294"/>
      <c r="CZ507" s="295"/>
      <c r="DF507" s="293"/>
      <c r="DG507" s="293"/>
      <c r="DH507" s="293"/>
      <c r="DJ507" s="295"/>
      <c r="EC507" s="454"/>
      <c r="ED507" s="454"/>
      <c r="EH507" s="439"/>
      <c r="EI507" s="439"/>
      <c r="EJ507" s="439"/>
      <c r="EK507" s="962"/>
      <c r="EL507" s="987"/>
      <c r="EM507" s="987"/>
      <c r="EN507" s="991"/>
      <c r="EO507" s="297"/>
      <c r="EP507" s="296"/>
      <c r="ER507" s="297"/>
      <c r="ES507" s="522"/>
      <c r="ET507" s="527"/>
      <c r="EU507" s="527"/>
      <c r="EV507" s="527"/>
      <c r="EW507" s="967"/>
      <c r="EX507" s="949"/>
      <c r="EY507" s="522"/>
      <c r="EZ507" s="522"/>
      <c r="FA507" s="522"/>
      <c r="FB507" s="522"/>
      <c r="FC507" s="527"/>
      <c r="FD507" s="527"/>
      <c r="FE507" s="527"/>
      <c r="FF507" s="522"/>
      <c r="FG507" s="522"/>
      <c r="FH507" s="522"/>
      <c r="FI507" s="522"/>
      <c r="FJ507" s="296"/>
      <c r="FK507" s="522"/>
      <c r="FL507" s="993"/>
      <c r="FM507" s="994"/>
      <c r="FN507" s="993"/>
      <c r="FO507" s="993"/>
      <c r="FP507" s="1023"/>
      <c r="FQ507" s="572"/>
      <c r="FR507" s="572"/>
    </row>
    <row r="508" spans="9:174" s="292" customFormat="1" x14ac:dyDescent="0.3">
      <c r="I508" s="937"/>
      <c r="J508" s="295"/>
      <c r="K508" s="294"/>
      <c r="L508" s="294"/>
      <c r="M508" s="295"/>
      <c r="S508" s="976"/>
      <c r="T508" s="1011"/>
      <c r="U508" s="290"/>
      <c r="V508" s="290"/>
      <c r="W508" s="290"/>
      <c r="X508" s="294"/>
      <c r="AB508" s="946"/>
      <c r="AE508" s="541"/>
      <c r="AF508" s="296"/>
      <c r="AG508" s="542"/>
      <c r="AH508" s="296"/>
      <c r="AI508" s="610"/>
      <c r="AJ508" s="543"/>
      <c r="AP508" s="981"/>
      <c r="AU508" s="293"/>
      <c r="AX508" s="295"/>
      <c r="BC508" s="295"/>
      <c r="BD508" s="525"/>
      <c r="BE508" s="976"/>
      <c r="BF508" s="293"/>
      <c r="BG508" s="293"/>
      <c r="BH508" s="293"/>
      <c r="BI508" s="293"/>
      <c r="BJ508" s="293"/>
      <c r="BK508" s="293"/>
      <c r="BL508" s="294"/>
      <c r="BM508" s="293"/>
      <c r="BS508" s="294"/>
      <c r="BT508" s="294"/>
      <c r="BU508" s="294"/>
      <c r="BV508" s="295"/>
      <c r="BW508" s="295"/>
      <c r="BX508" s="295"/>
      <c r="BY508" s="293"/>
      <c r="BZ508" s="294"/>
      <c r="CD508" s="295"/>
      <c r="CE508" s="295"/>
      <c r="CF508" s="293"/>
      <c r="CG508" s="293"/>
      <c r="CH508" s="293"/>
      <c r="CI508" s="293"/>
      <c r="CJ508" s="293"/>
      <c r="CL508" s="295"/>
      <c r="CM508" s="294"/>
      <c r="CN508" s="294"/>
      <c r="CO508" s="294"/>
      <c r="CP508" s="294"/>
      <c r="CZ508" s="295"/>
      <c r="DF508" s="293"/>
      <c r="DG508" s="293"/>
      <c r="DH508" s="293"/>
      <c r="DJ508" s="295"/>
      <c r="EC508" s="454"/>
      <c r="ED508" s="454"/>
      <c r="EH508" s="439"/>
      <c r="EI508" s="439"/>
      <c r="EJ508" s="439"/>
      <c r="EK508" s="962"/>
      <c r="EL508" s="987"/>
      <c r="EM508" s="987"/>
      <c r="EN508" s="991"/>
      <c r="EO508" s="297"/>
      <c r="EP508" s="296"/>
      <c r="ER508" s="297"/>
      <c r="ES508" s="522"/>
      <c r="ET508" s="527"/>
      <c r="EU508" s="527"/>
      <c r="EV508" s="527"/>
      <c r="EW508" s="967"/>
      <c r="EX508" s="949"/>
      <c r="EY508" s="522"/>
      <c r="EZ508" s="522"/>
      <c r="FA508" s="522"/>
      <c r="FB508" s="522"/>
      <c r="FC508" s="527"/>
      <c r="FD508" s="527"/>
      <c r="FE508" s="527"/>
      <c r="FF508" s="522"/>
      <c r="FG508" s="522"/>
      <c r="FH508" s="522"/>
      <c r="FI508" s="522"/>
      <c r="FJ508" s="296"/>
      <c r="FK508" s="522"/>
      <c r="FL508" s="993"/>
      <c r="FM508" s="994"/>
      <c r="FN508" s="993"/>
      <c r="FO508" s="993"/>
      <c r="FP508" s="1023"/>
      <c r="FQ508" s="572"/>
      <c r="FR508" s="572"/>
    </row>
    <row r="509" spans="9:174" s="292" customFormat="1" x14ac:dyDescent="0.3">
      <c r="I509" s="937"/>
      <c r="J509" s="295"/>
      <c r="K509" s="294"/>
      <c r="L509" s="294"/>
      <c r="M509" s="295"/>
      <c r="S509" s="976"/>
      <c r="T509" s="1011"/>
      <c r="U509" s="290"/>
      <c r="V509" s="290"/>
      <c r="W509" s="290"/>
      <c r="X509" s="294"/>
      <c r="AB509" s="946"/>
      <c r="AE509" s="541"/>
      <c r="AF509" s="296"/>
      <c r="AG509" s="542"/>
      <c r="AH509" s="296"/>
      <c r="AI509" s="610"/>
      <c r="AJ509" s="543"/>
      <c r="AP509" s="981"/>
      <c r="AU509" s="293"/>
      <c r="AX509" s="295"/>
      <c r="BC509" s="295"/>
      <c r="BD509" s="525"/>
      <c r="BE509" s="976"/>
      <c r="BF509" s="293"/>
      <c r="BG509" s="293"/>
      <c r="BH509" s="293"/>
      <c r="BI509" s="293"/>
      <c r="BJ509" s="293"/>
      <c r="BK509" s="293"/>
      <c r="BL509" s="294"/>
      <c r="BM509" s="293"/>
      <c r="BS509" s="294"/>
      <c r="BT509" s="294"/>
      <c r="BU509" s="294"/>
      <c r="BV509" s="295"/>
      <c r="BW509" s="295"/>
      <c r="BX509" s="295"/>
      <c r="BY509" s="293"/>
      <c r="BZ509" s="294"/>
      <c r="CD509" s="295"/>
      <c r="CE509" s="295"/>
      <c r="CF509" s="293"/>
      <c r="CG509" s="293"/>
      <c r="CH509" s="293"/>
      <c r="CI509" s="293"/>
      <c r="CJ509" s="293"/>
      <c r="CL509" s="295"/>
      <c r="CM509" s="294"/>
      <c r="CN509" s="294"/>
      <c r="CO509" s="294"/>
      <c r="CP509" s="294"/>
      <c r="CZ509" s="295"/>
      <c r="DF509" s="293"/>
      <c r="DG509" s="293"/>
      <c r="DH509" s="293"/>
      <c r="DJ509" s="295"/>
      <c r="EC509" s="454"/>
      <c r="ED509" s="454"/>
      <c r="EH509" s="439"/>
      <c r="EI509" s="439"/>
      <c r="EJ509" s="439"/>
      <c r="EK509" s="962"/>
      <c r="EL509" s="987"/>
      <c r="EM509" s="987"/>
      <c r="EN509" s="991"/>
      <c r="EO509" s="297"/>
      <c r="EP509" s="296"/>
      <c r="ER509" s="297"/>
      <c r="ES509" s="522"/>
      <c r="ET509" s="527"/>
      <c r="EU509" s="527"/>
      <c r="EV509" s="527"/>
      <c r="EW509" s="967"/>
      <c r="EX509" s="949"/>
      <c r="EY509" s="522"/>
      <c r="EZ509" s="522"/>
      <c r="FA509" s="522"/>
      <c r="FB509" s="522"/>
      <c r="FC509" s="527"/>
      <c r="FD509" s="527"/>
      <c r="FE509" s="527"/>
      <c r="FF509" s="522"/>
      <c r="FG509" s="522"/>
      <c r="FH509" s="522"/>
      <c r="FI509" s="522"/>
      <c r="FJ509" s="296"/>
      <c r="FK509" s="522"/>
      <c r="FL509" s="993"/>
      <c r="FM509" s="994"/>
      <c r="FN509" s="993"/>
      <c r="FO509" s="993"/>
      <c r="FP509" s="1023"/>
      <c r="FQ509" s="572"/>
      <c r="FR509" s="572"/>
    </row>
    <row r="510" spans="9:174" s="292" customFormat="1" x14ac:dyDescent="0.3">
      <c r="I510" s="937"/>
      <c r="J510" s="295"/>
      <c r="K510" s="294"/>
      <c r="L510" s="294"/>
      <c r="M510" s="295"/>
      <c r="S510" s="976"/>
      <c r="T510" s="1011"/>
      <c r="U510" s="290"/>
      <c r="V510" s="290"/>
      <c r="W510" s="290"/>
      <c r="X510" s="294"/>
      <c r="AB510" s="946"/>
      <c r="AE510" s="541"/>
      <c r="AF510" s="296"/>
      <c r="AG510" s="542"/>
      <c r="AH510" s="296"/>
      <c r="AI510" s="610"/>
      <c r="AJ510" s="543"/>
      <c r="AP510" s="981"/>
      <c r="AU510" s="293"/>
      <c r="AX510" s="295"/>
      <c r="BC510" s="295"/>
      <c r="BD510" s="525"/>
      <c r="BE510" s="976"/>
      <c r="BF510" s="293"/>
      <c r="BG510" s="293"/>
      <c r="BH510" s="293"/>
      <c r="BI510" s="293"/>
      <c r="BJ510" s="293"/>
      <c r="BK510" s="293"/>
      <c r="BL510" s="294"/>
      <c r="BM510" s="293"/>
      <c r="BS510" s="294"/>
      <c r="BT510" s="294"/>
      <c r="BU510" s="294"/>
      <c r="BV510" s="295"/>
      <c r="BW510" s="295"/>
      <c r="BX510" s="295"/>
      <c r="BY510" s="293"/>
      <c r="BZ510" s="294"/>
      <c r="CD510" s="295"/>
      <c r="CE510" s="295"/>
      <c r="CF510" s="293"/>
      <c r="CG510" s="293"/>
      <c r="CH510" s="293"/>
      <c r="CI510" s="293"/>
      <c r="CJ510" s="293"/>
      <c r="CL510" s="295"/>
      <c r="CM510" s="294"/>
      <c r="CN510" s="294"/>
      <c r="CO510" s="294"/>
      <c r="CP510" s="294"/>
      <c r="CZ510" s="295"/>
      <c r="DF510" s="293"/>
      <c r="DG510" s="293"/>
      <c r="DH510" s="293"/>
      <c r="DJ510" s="295"/>
      <c r="EC510" s="454"/>
      <c r="ED510" s="454"/>
      <c r="EH510" s="439"/>
      <c r="EI510" s="439"/>
      <c r="EJ510" s="439"/>
      <c r="EK510" s="962"/>
      <c r="EL510" s="987"/>
      <c r="EM510" s="987"/>
      <c r="EN510" s="991"/>
      <c r="EO510" s="297"/>
      <c r="EP510" s="296"/>
      <c r="ER510" s="297"/>
      <c r="ES510" s="522"/>
      <c r="ET510" s="527"/>
      <c r="EU510" s="527"/>
      <c r="EV510" s="527"/>
      <c r="EW510" s="967"/>
      <c r="EX510" s="949"/>
      <c r="EY510" s="522"/>
      <c r="EZ510" s="522"/>
      <c r="FA510" s="522"/>
      <c r="FB510" s="522"/>
      <c r="FC510" s="527"/>
      <c r="FD510" s="527"/>
      <c r="FE510" s="527"/>
      <c r="FF510" s="522"/>
      <c r="FG510" s="522"/>
      <c r="FH510" s="522"/>
      <c r="FI510" s="522"/>
      <c r="FJ510" s="296"/>
      <c r="FK510" s="522"/>
      <c r="FL510" s="993"/>
      <c r="FM510" s="994"/>
      <c r="FN510" s="993"/>
      <c r="FO510" s="993"/>
      <c r="FP510" s="1023"/>
      <c r="FQ510" s="572"/>
      <c r="FR510" s="572"/>
    </row>
    <row r="511" spans="9:174" s="292" customFormat="1" x14ac:dyDescent="0.3">
      <c r="I511" s="937"/>
      <c r="J511" s="295"/>
      <c r="K511" s="294"/>
      <c r="L511" s="294"/>
      <c r="M511" s="295"/>
      <c r="S511" s="976"/>
      <c r="T511" s="1011"/>
      <c r="U511" s="290"/>
      <c r="V511" s="290"/>
      <c r="W511" s="290"/>
      <c r="X511" s="294"/>
      <c r="AB511" s="946"/>
      <c r="AE511" s="541"/>
      <c r="AF511" s="296"/>
      <c r="AG511" s="542"/>
      <c r="AH511" s="296"/>
      <c r="AI511" s="610"/>
      <c r="AJ511" s="543"/>
      <c r="AP511" s="981"/>
      <c r="AU511" s="293"/>
      <c r="AX511" s="295"/>
      <c r="BC511" s="295"/>
      <c r="BD511" s="525"/>
      <c r="BE511" s="976"/>
      <c r="BF511" s="293"/>
      <c r="BG511" s="293"/>
      <c r="BH511" s="293"/>
      <c r="BI511" s="293"/>
      <c r="BJ511" s="293"/>
      <c r="BK511" s="293"/>
      <c r="BL511" s="294"/>
      <c r="BM511" s="293"/>
      <c r="BS511" s="294"/>
      <c r="BT511" s="294"/>
      <c r="BU511" s="294"/>
      <c r="BV511" s="295"/>
      <c r="BW511" s="295"/>
      <c r="BX511" s="295"/>
      <c r="BY511" s="293"/>
      <c r="BZ511" s="294"/>
      <c r="CD511" s="295"/>
      <c r="CE511" s="295"/>
      <c r="CF511" s="293"/>
      <c r="CG511" s="293"/>
      <c r="CH511" s="293"/>
      <c r="CI511" s="293"/>
      <c r="CJ511" s="293"/>
      <c r="CL511" s="295"/>
      <c r="CM511" s="294"/>
      <c r="CN511" s="294"/>
      <c r="CO511" s="294"/>
      <c r="CP511" s="294"/>
      <c r="CZ511" s="295"/>
      <c r="DF511" s="293"/>
      <c r="DG511" s="293"/>
      <c r="DH511" s="293"/>
      <c r="DJ511" s="295"/>
      <c r="EC511" s="454"/>
      <c r="ED511" s="454"/>
      <c r="EH511" s="439"/>
      <c r="EI511" s="439"/>
      <c r="EJ511" s="439"/>
      <c r="EK511" s="962"/>
      <c r="EL511" s="987"/>
      <c r="EM511" s="987"/>
      <c r="EN511" s="991"/>
      <c r="EO511" s="297"/>
      <c r="EP511" s="296"/>
      <c r="ER511" s="297"/>
      <c r="ES511" s="522"/>
      <c r="ET511" s="527"/>
      <c r="EU511" s="527"/>
      <c r="EV511" s="527"/>
      <c r="EW511" s="967"/>
      <c r="EX511" s="949"/>
      <c r="EY511" s="522"/>
      <c r="EZ511" s="522"/>
      <c r="FA511" s="522"/>
      <c r="FB511" s="522"/>
      <c r="FC511" s="527"/>
      <c r="FD511" s="527"/>
      <c r="FE511" s="527"/>
      <c r="FF511" s="522"/>
      <c r="FG511" s="522"/>
      <c r="FH511" s="522"/>
      <c r="FI511" s="522"/>
      <c r="FJ511" s="296"/>
      <c r="FK511" s="522"/>
      <c r="FL511" s="993"/>
      <c r="FM511" s="994"/>
      <c r="FN511" s="993"/>
      <c r="FO511" s="993"/>
      <c r="FP511" s="1023"/>
      <c r="FQ511" s="572"/>
      <c r="FR511" s="572"/>
    </row>
    <row r="512" spans="9:174" s="292" customFormat="1" x14ac:dyDescent="0.3">
      <c r="I512" s="937"/>
      <c r="J512" s="295"/>
      <c r="K512" s="294"/>
      <c r="L512" s="294"/>
      <c r="M512" s="295"/>
      <c r="S512" s="976"/>
      <c r="T512" s="1011"/>
      <c r="U512" s="290"/>
      <c r="V512" s="290"/>
      <c r="W512" s="290"/>
      <c r="X512" s="294"/>
      <c r="AB512" s="946"/>
      <c r="AE512" s="541"/>
      <c r="AF512" s="296"/>
      <c r="AG512" s="542"/>
      <c r="AH512" s="296"/>
      <c r="AI512" s="610"/>
      <c r="AJ512" s="543"/>
      <c r="AP512" s="981"/>
      <c r="AU512" s="293"/>
      <c r="AX512" s="295"/>
      <c r="BC512" s="295"/>
      <c r="BD512" s="525"/>
      <c r="BE512" s="976"/>
      <c r="BF512" s="293"/>
      <c r="BG512" s="293"/>
      <c r="BH512" s="293"/>
      <c r="BI512" s="293"/>
      <c r="BJ512" s="293"/>
      <c r="BK512" s="293"/>
      <c r="BL512" s="294"/>
      <c r="BM512" s="293"/>
      <c r="BS512" s="294"/>
      <c r="BT512" s="294"/>
      <c r="BU512" s="294"/>
      <c r="BV512" s="295"/>
      <c r="BW512" s="295"/>
      <c r="BX512" s="295"/>
      <c r="BY512" s="293"/>
      <c r="BZ512" s="294"/>
      <c r="CD512" s="295"/>
      <c r="CE512" s="295"/>
      <c r="CF512" s="293"/>
      <c r="CG512" s="293"/>
      <c r="CH512" s="293"/>
      <c r="CI512" s="293"/>
      <c r="CJ512" s="293"/>
      <c r="CL512" s="295"/>
      <c r="CM512" s="294"/>
      <c r="CN512" s="294"/>
      <c r="CO512" s="294"/>
      <c r="CP512" s="294"/>
      <c r="CZ512" s="295"/>
      <c r="DF512" s="293"/>
      <c r="DG512" s="293"/>
      <c r="DH512" s="293"/>
      <c r="DJ512" s="295"/>
      <c r="EC512" s="454"/>
      <c r="ED512" s="454"/>
      <c r="EH512" s="439"/>
      <c r="EI512" s="439"/>
      <c r="EJ512" s="439"/>
      <c r="EK512" s="962"/>
      <c r="EL512" s="987"/>
      <c r="EM512" s="987"/>
      <c r="EN512" s="991"/>
      <c r="EO512" s="297"/>
      <c r="EP512" s="296"/>
      <c r="ER512" s="297"/>
      <c r="ES512" s="522"/>
      <c r="ET512" s="527"/>
      <c r="EU512" s="527"/>
      <c r="EV512" s="527"/>
      <c r="EW512" s="967"/>
      <c r="EX512" s="949"/>
      <c r="EY512" s="522"/>
      <c r="EZ512" s="522"/>
      <c r="FA512" s="522"/>
      <c r="FB512" s="522"/>
      <c r="FC512" s="527"/>
      <c r="FD512" s="527"/>
      <c r="FE512" s="527"/>
      <c r="FF512" s="522"/>
      <c r="FG512" s="522"/>
      <c r="FH512" s="522"/>
      <c r="FI512" s="522"/>
      <c r="FJ512" s="296"/>
      <c r="FK512" s="522"/>
      <c r="FL512" s="993"/>
      <c r="FM512" s="994"/>
      <c r="FN512" s="993"/>
      <c r="FO512" s="993"/>
      <c r="FP512" s="1023"/>
      <c r="FQ512" s="572"/>
      <c r="FR512" s="572"/>
    </row>
    <row r="513" spans="9:174" s="292" customFormat="1" x14ac:dyDescent="0.3">
      <c r="I513" s="937"/>
      <c r="J513" s="295"/>
      <c r="K513" s="294"/>
      <c r="L513" s="294"/>
      <c r="M513" s="295"/>
      <c r="S513" s="976"/>
      <c r="T513" s="1011"/>
      <c r="U513" s="290"/>
      <c r="V513" s="290"/>
      <c r="W513" s="290"/>
      <c r="X513" s="294"/>
      <c r="AB513" s="946"/>
      <c r="AE513" s="541"/>
      <c r="AF513" s="296"/>
      <c r="AG513" s="542"/>
      <c r="AH513" s="296"/>
      <c r="AI513" s="610"/>
      <c r="AJ513" s="543"/>
      <c r="AP513" s="981"/>
      <c r="AU513" s="293"/>
      <c r="AX513" s="295"/>
      <c r="BC513" s="295"/>
      <c r="BD513" s="525"/>
      <c r="BE513" s="976"/>
      <c r="BF513" s="293"/>
      <c r="BG513" s="293"/>
      <c r="BH513" s="293"/>
      <c r="BI513" s="293"/>
      <c r="BJ513" s="293"/>
      <c r="BK513" s="293"/>
      <c r="BL513" s="294"/>
      <c r="BM513" s="293"/>
      <c r="BS513" s="294"/>
      <c r="BT513" s="294"/>
      <c r="BU513" s="294"/>
      <c r="BV513" s="295"/>
      <c r="BW513" s="295"/>
      <c r="BX513" s="295"/>
      <c r="BY513" s="293"/>
      <c r="BZ513" s="294"/>
      <c r="CD513" s="295"/>
      <c r="CE513" s="295"/>
      <c r="CF513" s="293"/>
      <c r="CG513" s="293"/>
      <c r="CH513" s="293"/>
      <c r="CI513" s="293"/>
      <c r="CJ513" s="293"/>
      <c r="CL513" s="295"/>
      <c r="CM513" s="294"/>
      <c r="CN513" s="294"/>
      <c r="CO513" s="294"/>
      <c r="CP513" s="294"/>
      <c r="CZ513" s="295"/>
      <c r="DF513" s="293"/>
      <c r="DG513" s="293"/>
      <c r="DH513" s="293"/>
      <c r="DJ513" s="295"/>
      <c r="EC513" s="454"/>
      <c r="ED513" s="454"/>
      <c r="EH513" s="439"/>
      <c r="EI513" s="439"/>
      <c r="EJ513" s="439"/>
      <c r="EK513" s="962"/>
      <c r="EL513" s="987"/>
      <c r="EM513" s="987"/>
      <c r="EN513" s="991"/>
      <c r="EO513" s="297"/>
      <c r="EP513" s="296"/>
      <c r="ER513" s="297"/>
      <c r="ES513" s="522"/>
      <c r="ET513" s="527"/>
      <c r="EU513" s="527"/>
      <c r="EV513" s="527"/>
      <c r="EW513" s="967"/>
      <c r="EX513" s="949"/>
      <c r="EY513" s="522"/>
      <c r="EZ513" s="522"/>
      <c r="FA513" s="522"/>
      <c r="FB513" s="522"/>
      <c r="FC513" s="527"/>
      <c r="FD513" s="527"/>
      <c r="FE513" s="527"/>
      <c r="FF513" s="522"/>
      <c r="FG513" s="522"/>
      <c r="FH513" s="522"/>
      <c r="FI513" s="522"/>
      <c r="FJ513" s="296"/>
      <c r="FK513" s="522"/>
      <c r="FL513" s="993"/>
      <c r="FM513" s="994"/>
      <c r="FN513" s="993"/>
      <c r="FO513" s="993"/>
      <c r="FP513" s="1023"/>
      <c r="FQ513" s="572"/>
      <c r="FR513" s="572"/>
    </row>
    <row r="514" spans="9:174" s="292" customFormat="1" x14ac:dyDescent="0.3">
      <c r="I514" s="937"/>
      <c r="J514" s="295"/>
      <c r="K514" s="294"/>
      <c r="L514" s="294"/>
      <c r="M514" s="295"/>
      <c r="S514" s="976"/>
      <c r="T514" s="1011"/>
      <c r="U514" s="290"/>
      <c r="V514" s="290"/>
      <c r="W514" s="290"/>
      <c r="X514" s="294"/>
      <c r="AB514" s="946"/>
      <c r="AE514" s="541"/>
      <c r="AF514" s="296"/>
      <c r="AG514" s="542"/>
      <c r="AH514" s="296"/>
      <c r="AI514" s="610"/>
      <c r="AJ514" s="543"/>
      <c r="AP514" s="981"/>
      <c r="AU514" s="293"/>
      <c r="AX514" s="295"/>
      <c r="BC514" s="295"/>
      <c r="BD514" s="525"/>
      <c r="BE514" s="976"/>
      <c r="BF514" s="293"/>
      <c r="BG514" s="293"/>
      <c r="BH514" s="293"/>
      <c r="BI514" s="293"/>
      <c r="BJ514" s="293"/>
      <c r="BK514" s="293"/>
      <c r="BL514" s="294"/>
      <c r="BM514" s="293"/>
      <c r="BS514" s="294"/>
      <c r="BT514" s="294"/>
      <c r="BU514" s="294"/>
      <c r="BV514" s="295"/>
      <c r="BW514" s="295"/>
      <c r="BX514" s="295"/>
      <c r="BY514" s="293"/>
      <c r="BZ514" s="294"/>
      <c r="CD514" s="295"/>
      <c r="CE514" s="295"/>
      <c r="CF514" s="293"/>
      <c r="CG514" s="293"/>
      <c r="CH514" s="293"/>
      <c r="CI514" s="293"/>
      <c r="CJ514" s="293"/>
      <c r="CL514" s="295"/>
      <c r="CM514" s="294"/>
      <c r="CN514" s="294"/>
      <c r="CO514" s="294"/>
      <c r="CP514" s="294"/>
      <c r="CZ514" s="295"/>
      <c r="DF514" s="293"/>
      <c r="DG514" s="293"/>
      <c r="DH514" s="293"/>
      <c r="DJ514" s="295"/>
      <c r="EC514" s="454"/>
      <c r="ED514" s="454"/>
      <c r="EH514" s="439"/>
      <c r="EI514" s="439"/>
      <c r="EJ514" s="439"/>
      <c r="EK514" s="962"/>
      <c r="EL514" s="987"/>
      <c r="EM514" s="987"/>
      <c r="EN514" s="991"/>
      <c r="EO514" s="297"/>
      <c r="EP514" s="296"/>
      <c r="ER514" s="297"/>
      <c r="ES514" s="522"/>
      <c r="ET514" s="527"/>
      <c r="EU514" s="527"/>
      <c r="EV514" s="527"/>
      <c r="EW514" s="967"/>
      <c r="EX514" s="949"/>
      <c r="EY514" s="522"/>
      <c r="EZ514" s="522"/>
      <c r="FA514" s="522"/>
      <c r="FB514" s="522"/>
      <c r="FC514" s="527"/>
      <c r="FD514" s="527"/>
      <c r="FE514" s="527"/>
      <c r="FF514" s="522"/>
      <c r="FG514" s="522"/>
      <c r="FH514" s="522"/>
      <c r="FI514" s="522"/>
      <c r="FJ514" s="296"/>
      <c r="FK514" s="522"/>
      <c r="FL514" s="993"/>
      <c r="FM514" s="994"/>
      <c r="FN514" s="993"/>
      <c r="FO514" s="993"/>
      <c r="FP514" s="1023"/>
      <c r="FQ514" s="572"/>
      <c r="FR514" s="572"/>
    </row>
    <row r="515" spans="9:174" s="292" customFormat="1" x14ac:dyDescent="0.3">
      <c r="I515" s="937"/>
      <c r="J515" s="295"/>
      <c r="K515" s="294"/>
      <c r="L515" s="294"/>
      <c r="M515" s="295"/>
      <c r="S515" s="976"/>
      <c r="T515" s="1011"/>
      <c r="U515" s="290"/>
      <c r="V515" s="290"/>
      <c r="W515" s="290"/>
      <c r="X515" s="294"/>
      <c r="AB515" s="946"/>
      <c r="AE515" s="541"/>
      <c r="AF515" s="296"/>
      <c r="AG515" s="542"/>
      <c r="AH515" s="296"/>
      <c r="AI515" s="610"/>
      <c r="AJ515" s="543"/>
      <c r="AP515" s="981"/>
      <c r="AU515" s="293"/>
      <c r="AX515" s="295"/>
      <c r="BC515" s="295"/>
      <c r="BD515" s="525"/>
      <c r="BE515" s="976"/>
      <c r="BF515" s="293"/>
      <c r="BG515" s="293"/>
      <c r="BH515" s="293"/>
      <c r="BI515" s="293"/>
      <c r="BJ515" s="293"/>
      <c r="BK515" s="293"/>
      <c r="BL515" s="294"/>
      <c r="BM515" s="293"/>
      <c r="BS515" s="294"/>
      <c r="BT515" s="294"/>
      <c r="BU515" s="294"/>
      <c r="BV515" s="295"/>
      <c r="BW515" s="295"/>
      <c r="BX515" s="295"/>
      <c r="BY515" s="293"/>
      <c r="BZ515" s="294"/>
      <c r="CD515" s="295"/>
      <c r="CE515" s="295"/>
      <c r="CF515" s="293"/>
      <c r="CG515" s="293"/>
      <c r="CH515" s="293"/>
      <c r="CI515" s="293"/>
      <c r="CJ515" s="293"/>
      <c r="CL515" s="295"/>
      <c r="CM515" s="294"/>
      <c r="CN515" s="294"/>
      <c r="CO515" s="294"/>
      <c r="CP515" s="294"/>
      <c r="CZ515" s="295"/>
      <c r="DF515" s="293"/>
      <c r="DG515" s="293"/>
      <c r="DH515" s="293"/>
      <c r="DJ515" s="295"/>
      <c r="EC515" s="454"/>
      <c r="ED515" s="454"/>
      <c r="EH515" s="439"/>
      <c r="EI515" s="439"/>
      <c r="EJ515" s="439"/>
      <c r="EK515" s="962"/>
      <c r="EL515" s="987"/>
      <c r="EM515" s="987"/>
      <c r="EN515" s="991"/>
      <c r="EO515" s="297"/>
      <c r="EP515" s="296"/>
      <c r="ER515" s="297"/>
      <c r="ES515" s="522"/>
      <c r="ET515" s="527"/>
      <c r="EU515" s="527"/>
      <c r="EV515" s="527"/>
      <c r="EW515" s="967"/>
      <c r="EX515" s="949"/>
      <c r="EY515" s="522"/>
      <c r="EZ515" s="522"/>
      <c r="FA515" s="522"/>
      <c r="FB515" s="522"/>
      <c r="FC515" s="527"/>
      <c r="FD515" s="527"/>
      <c r="FE515" s="527"/>
      <c r="FF515" s="522"/>
      <c r="FG515" s="522"/>
      <c r="FH515" s="522"/>
      <c r="FI515" s="522"/>
      <c r="FJ515" s="296"/>
      <c r="FK515" s="522"/>
      <c r="FL515" s="993"/>
      <c r="FM515" s="994"/>
      <c r="FN515" s="993"/>
      <c r="FO515" s="993"/>
      <c r="FP515" s="1023"/>
      <c r="FQ515" s="572"/>
      <c r="FR515" s="572"/>
    </row>
    <row r="516" spans="9:174" s="292" customFormat="1" x14ac:dyDescent="0.3">
      <c r="I516" s="937"/>
      <c r="J516" s="295"/>
      <c r="K516" s="294"/>
      <c r="L516" s="294"/>
      <c r="M516" s="295"/>
      <c r="S516" s="976"/>
      <c r="T516" s="1011"/>
      <c r="U516" s="290"/>
      <c r="V516" s="290"/>
      <c r="W516" s="290"/>
      <c r="X516" s="294"/>
      <c r="AB516" s="946"/>
      <c r="AE516" s="541"/>
      <c r="AF516" s="296"/>
      <c r="AG516" s="542"/>
      <c r="AH516" s="296"/>
      <c r="AI516" s="610"/>
      <c r="AJ516" s="543"/>
      <c r="AP516" s="981"/>
      <c r="AU516" s="293"/>
      <c r="AX516" s="295"/>
      <c r="BC516" s="295"/>
      <c r="BD516" s="525"/>
      <c r="BE516" s="976"/>
      <c r="BF516" s="293"/>
      <c r="BG516" s="293"/>
      <c r="BH516" s="293"/>
      <c r="BI516" s="293"/>
      <c r="BJ516" s="293"/>
      <c r="BK516" s="293"/>
      <c r="BL516" s="294"/>
      <c r="BM516" s="293"/>
      <c r="BS516" s="294"/>
      <c r="BT516" s="294"/>
      <c r="BU516" s="294"/>
      <c r="BV516" s="295"/>
      <c r="BW516" s="295"/>
      <c r="BX516" s="295"/>
      <c r="BY516" s="293"/>
      <c r="BZ516" s="294"/>
      <c r="CD516" s="295"/>
      <c r="CE516" s="295"/>
      <c r="CF516" s="293"/>
      <c r="CG516" s="293"/>
      <c r="CH516" s="293"/>
      <c r="CI516" s="293"/>
      <c r="CJ516" s="293"/>
      <c r="CL516" s="295"/>
      <c r="CM516" s="294"/>
      <c r="CN516" s="294"/>
      <c r="CO516" s="294"/>
      <c r="CP516" s="294"/>
      <c r="CZ516" s="295"/>
      <c r="DF516" s="293"/>
      <c r="DG516" s="293"/>
      <c r="DH516" s="293"/>
      <c r="DJ516" s="295"/>
      <c r="EC516" s="454"/>
      <c r="ED516" s="454"/>
      <c r="EH516" s="439"/>
      <c r="EI516" s="439"/>
      <c r="EJ516" s="439"/>
      <c r="EK516" s="962"/>
      <c r="EL516" s="987"/>
      <c r="EM516" s="987"/>
      <c r="EN516" s="991"/>
      <c r="EO516" s="297"/>
      <c r="EP516" s="296"/>
      <c r="ER516" s="297"/>
      <c r="ES516" s="522"/>
      <c r="ET516" s="527"/>
      <c r="EU516" s="527"/>
      <c r="EV516" s="527"/>
      <c r="EW516" s="967"/>
      <c r="EX516" s="949"/>
      <c r="EY516" s="522"/>
      <c r="EZ516" s="522"/>
      <c r="FA516" s="522"/>
      <c r="FB516" s="522"/>
      <c r="FC516" s="527"/>
      <c r="FD516" s="527"/>
      <c r="FE516" s="527"/>
      <c r="FF516" s="522"/>
      <c r="FG516" s="522"/>
      <c r="FH516" s="522"/>
      <c r="FI516" s="522"/>
      <c r="FJ516" s="296"/>
      <c r="FK516" s="522"/>
      <c r="FL516" s="993"/>
      <c r="FM516" s="994"/>
      <c r="FN516" s="993"/>
      <c r="FO516" s="993"/>
      <c r="FP516" s="1023"/>
      <c r="FQ516" s="572"/>
      <c r="FR516" s="572"/>
    </row>
    <row r="517" spans="9:174" s="292" customFormat="1" x14ac:dyDescent="0.3">
      <c r="I517" s="937"/>
      <c r="J517" s="295"/>
      <c r="K517" s="294"/>
      <c r="L517" s="294"/>
      <c r="M517" s="295"/>
      <c r="S517" s="976"/>
      <c r="T517" s="1011"/>
      <c r="U517" s="290"/>
      <c r="V517" s="290"/>
      <c r="W517" s="290"/>
      <c r="X517" s="294"/>
      <c r="AB517" s="946"/>
      <c r="AE517" s="541"/>
      <c r="AF517" s="296"/>
      <c r="AG517" s="542"/>
      <c r="AH517" s="296"/>
      <c r="AI517" s="610"/>
      <c r="AJ517" s="543"/>
      <c r="AP517" s="981"/>
      <c r="AU517" s="293"/>
      <c r="AX517" s="295"/>
      <c r="BC517" s="295"/>
      <c r="BD517" s="525"/>
      <c r="BE517" s="976"/>
      <c r="BF517" s="293"/>
      <c r="BG517" s="293"/>
      <c r="BH517" s="293"/>
      <c r="BI517" s="293"/>
      <c r="BJ517" s="293"/>
      <c r="BK517" s="293"/>
      <c r="BL517" s="294"/>
      <c r="BM517" s="293"/>
      <c r="BS517" s="294"/>
      <c r="BT517" s="294"/>
      <c r="BU517" s="294"/>
      <c r="BV517" s="295"/>
      <c r="BW517" s="295"/>
      <c r="BX517" s="295"/>
      <c r="BY517" s="293"/>
      <c r="BZ517" s="294"/>
      <c r="CD517" s="295"/>
      <c r="CE517" s="295"/>
      <c r="CF517" s="293"/>
      <c r="CG517" s="293"/>
      <c r="CH517" s="293"/>
      <c r="CI517" s="293"/>
      <c r="CJ517" s="293"/>
      <c r="CL517" s="295"/>
      <c r="CM517" s="294"/>
      <c r="CN517" s="294"/>
      <c r="CO517" s="294"/>
      <c r="CP517" s="294"/>
      <c r="CZ517" s="295"/>
      <c r="DF517" s="293"/>
      <c r="DG517" s="293"/>
      <c r="DH517" s="293"/>
      <c r="DJ517" s="295"/>
      <c r="EC517" s="454"/>
      <c r="ED517" s="454"/>
      <c r="EH517" s="439"/>
      <c r="EI517" s="439"/>
      <c r="EJ517" s="439"/>
      <c r="EK517" s="962"/>
      <c r="EL517" s="987"/>
      <c r="EM517" s="987"/>
      <c r="EN517" s="991"/>
      <c r="EO517" s="297"/>
      <c r="EP517" s="296"/>
      <c r="ER517" s="297"/>
      <c r="ES517" s="522"/>
      <c r="ET517" s="527"/>
      <c r="EU517" s="527"/>
      <c r="EV517" s="527"/>
      <c r="EW517" s="967"/>
      <c r="EX517" s="949"/>
      <c r="EY517" s="522"/>
      <c r="EZ517" s="522"/>
      <c r="FA517" s="522"/>
      <c r="FB517" s="522"/>
      <c r="FC517" s="527"/>
      <c r="FD517" s="527"/>
      <c r="FE517" s="527"/>
      <c r="FF517" s="522"/>
      <c r="FG517" s="522"/>
      <c r="FH517" s="522"/>
      <c r="FI517" s="522"/>
      <c r="FJ517" s="296"/>
      <c r="FK517" s="522"/>
      <c r="FL517" s="993"/>
      <c r="FM517" s="994"/>
      <c r="FN517" s="993"/>
      <c r="FO517" s="993"/>
      <c r="FP517" s="1023"/>
      <c r="FQ517" s="572"/>
      <c r="FR517" s="572"/>
    </row>
    <row r="518" spans="9:174" s="292" customFormat="1" x14ac:dyDescent="0.3">
      <c r="I518" s="937"/>
      <c r="J518" s="295"/>
      <c r="K518" s="294"/>
      <c r="L518" s="294"/>
      <c r="M518" s="295"/>
      <c r="S518" s="976"/>
      <c r="T518" s="1011"/>
      <c r="U518" s="290"/>
      <c r="V518" s="290"/>
      <c r="W518" s="290"/>
      <c r="X518" s="294"/>
      <c r="AB518" s="946"/>
      <c r="AE518" s="541"/>
      <c r="AF518" s="296"/>
      <c r="AG518" s="542"/>
      <c r="AH518" s="296"/>
      <c r="AI518" s="610"/>
      <c r="AJ518" s="543"/>
      <c r="AP518" s="981"/>
      <c r="AU518" s="293"/>
      <c r="AX518" s="295"/>
      <c r="BC518" s="295"/>
      <c r="BD518" s="525"/>
      <c r="BE518" s="976"/>
      <c r="BF518" s="293"/>
      <c r="BG518" s="293"/>
      <c r="BH518" s="293"/>
      <c r="BI518" s="293"/>
      <c r="BJ518" s="293"/>
      <c r="BK518" s="293"/>
      <c r="BL518" s="294"/>
      <c r="BM518" s="293"/>
      <c r="BS518" s="294"/>
      <c r="BT518" s="294"/>
      <c r="BU518" s="294"/>
      <c r="BV518" s="295"/>
      <c r="BW518" s="295"/>
      <c r="BX518" s="295"/>
      <c r="BY518" s="293"/>
      <c r="BZ518" s="294"/>
      <c r="CD518" s="295"/>
      <c r="CE518" s="295"/>
      <c r="CF518" s="293"/>
      <c r="CG518" s="293"/>
      <c r="CH518" s="293"/>
      <c r="CI518" s="293"/>
      <c r="CJ518" s="293"/>
      <c r="CL518" s="295"/>
      <c r="CM518" s="294"/>
      <c r="CN518" s="294"/>
      <c r="CO518" s="294"/>
      <c r="CP518" s="294"/>
      <c r="CZ518" s="295"/>
      <c r="DF518" s="293"/>
      <c r="DG518" s="293"/>
      <c r="DH518" s="293"/>
      <c r="DJ518" s="295"/>
      <c r="EC518" s="454"/>
      <c r="ED518" s="454"/>
      <c r="EH518" s="439"/>
      <c r="EI518" s="439"/>
      <c r="EJ518" s="439"/>
      <c r="EK518" s="962"/>
      <c r="EL518" s="987"/>
      <c r="EM518" s="987"/>
      <c r="EN518" s="991"/>
      <c r="EO518" s="297"/>
      <c r="EP518" s="296"/>
      <c r="ER518" s="297"/>
      <c r="ES518" s="522"/>
      <c r="ET518" s="527"/>
      <c r="EU518" s="527"/>
      <c r="EV518" s="527"/>
      <c r="EW518" s="967"/>
      <c r="EX518" s="949"/>
      <c r="EY518" s="522"/>
      <c r="EZ518" s="522"/>
      <c r="FA518" s="522"/>
      <c r="FB518" s="522"/>
      <c r="FC518" s="527"/>
      <c r="FD518" s="527"/>
      <c r="FE518" s="527"/>
      <c r="FF518" s="522"/>
      <c r="FG518" s="522"/>
      <c r="FH518" s="522"/>
      <c r="FI518" s="522"/>
      <c r="FJ518" s="296"/>
      <c r="FK518" s="522"/>
      <c r="FL518" s="993"/>
      <c r="FM518" s="994"/>
      <c r="FN518" s="993"/>
      <c r="FO518" s="993"/>
      <c r="FP518" s="1023"/>
      <c r="FQ518" s="572"/>
      <c r="FR518" s="572"/>
    </row>
    <row r="519" spans="9:174" s="292" customFormat="1" x14ac:dyDescent="0.3">
      <c r="I519" s="937"/>
      <c r="J519" s="295"/>
      <c r="K519" s="294"/>
      <c r="L519" s="294"/>
      <c r="M519" s="295"/>
      <c r="S519" s="976"/>
      <c r="T519" s="1011"/>
      <c r="U519" s="290"/>
      <c r="V519" s="290"/>
      <c r="W519" s="290"/>
      <c r="X519" s="294"/>
      <c r="AB519" s="946"/>
      <c r="AE519" s="541"/>
      <c r="AF519" s="296"/>
      <c r="AG519" s="542"/>
      <c r="AH519" s="296"/>
      <c r="AI519" s="610"/>
      <c r="AJ519" s="543"/>
      <c r="AP519" s="981"/>
      <c r="AU519" s="293"/>
      <c r="AX519" s="295"/>
      <c r="BC519" s="295"/>
      <c r="BD519" s="525"/>
      <c r="BE519" s="976"/>
      <c r="BF519" s="293"/>
      <c r="BG519" s="293"/>
      <c r="BH519" s="293"/>
      <c r="BI519" s="293"/>
      <c r="BJ519" s="293"/>
      <c r="BK519" s="293"/>
      <c r="BL519" s="294"/>
      <c r="BM519" s="293"/>
      <c r="BS519" s="294"/>
      <c r="BT519" s="294"/>
      <c r="BU519" s="294"/>
      <c r="BV519" s="295"/>
      <c r="BW519" s="295"/>
      <c r="BX519" s="295"/>
      <c r="BY519" s="293"/>
      <c r="BZ519" s="294"/>
      <c r="CD519" s="295"/>
      <c r="CE519" s="295"/>
      <c r="CF519" s="293"/>
      <c r="CG519" s="293"/>
      <c r="CH519" s="293"/>
      <c r="CI519" s="293"/>
      <c r="CJ519" s="293"/>
      <c r="CL519" s="295"/>
      <c r="CM519" s="294"/>
      <c r="CN519" s="294"/>
      <c r="CO519" s="294"/>
      <c r="CP519" s="294"/>
      <c r="CZ519" s="295"/>
      <c r="DF519" s="293"/>
      <c r="DG519" s="293"/>
      <c r="DH519" s="293"/>
      <c r="DJ519" s="295"/>
      <c r="EC519" s="454"/>
      <c r="ED519" s="454"/>
      <c r="EH519" s="439"/>
      <c r="EI519" s="439"/>
      <c r="EJ519" s="439"/>
      <c r="EK519" s="962"/>
      <c r="EL519" s="987"/>
      <c r="EM519" s="987"/>
      <c r="EN519" s="991"/>
      <c r="EO519" s="297"/>
      <c r="EP519" s="296"/>
      <c r="ER519" s="297"/>
      <c r="ES519" s="522"/>
      <c r="ET519" s="527"/>
      <c r="EU519" s="527"/>
      <c r="EV519" s="527"/>
      <c r="EW519" s="967"/>
      <c r="EX519" s="949"/>
      <c r="EY519" s="522"/>
      <c r="EZ519" s="522"/>
      <c r="FA519" s="522"/>
      <c r="FB519" s="522"/>
      <c r="FC519" s="527"/>
      <c r="FD519" s="527"/>
      <c r="FE519" s="527"/>
      <c r="FF519" s="522"/>
      <c r="FG519" s="522"/>
      <c r="FH519" s="522"/>
      <c r="FI519" s="522"/>
      <c r="FJ519" s="296"/>
      <c r="FK519" s="522"/>
      <c r="FL519" s="993"/>
      <c r="FM519" s="994"/>
      <c r="FN519" s="993"/>
      <c r="FO519" s="993"/>
      <c r="FP519" s="1023"/>
      <c r="FQ519" s="572"/>
      <c r="FR519" s="572"/>
    </row>
    <row r="520" spans="9:174" s="292" customFormat="1" x14ac:dyDescent="0.3">
      <c r="I520" s="937"/>
      <c r="J520" s="295"/>
      <c r="K520" s="294"/>
      <c r="L520" s="294"/>
      <c r="M520" s="295"/>
      <c r="S520" s="976"/>
      <c r="T520" s="1011"/>
      <c r="U520" s="290"/>
      <c r="V520" s="290"/>
      <c r="W520" s="290"/>
      <c r="X520" s="294"/>
      <c r="AB520" s="946"/>
      <c r="AE520" s="541"/>
      <c r="AF520" s="296"/>
      <c r="AG520" s="542"/>
      <c r="AH520" s="296"/>
      <c r="AI520" s="610"/>
      <c r="AJ520" s="543"/>
      <c r="AP520" s="981"/>
      <c r="AU520" s="293"/>
      <c r="AX520" s="295"/>
      <c r="BC520" s="295"/>
      <c r="BD520" s="525"/>
      <c r="BE520" s="976"/>
      <c r="BF520" s="293"/>
      <c r="BG520" s="293"/>
      <c r="BH520" s="293"/>
      <c r="BI520" s="293"/>
      <c r="BJ520" s="293"/>
      <c r="BK520" s="293"/>
      <c r="BL520" s="294"/>
      <c r="BM520" s="293"/>
      <c r="BS520" s="294"/>
      <c r="BT520" s="294"/>
      <c r="BU520" s="294"/>
      <c r="BV520" s="295"/>
      <c r="BW520" s="295"/>
      <c r="BX520" s="295"/>
      <c r="BY520" s="293"/>
      <c r="BZ520" s="294"/>
      <c r="CD520" s="295"/>
      <c r="CE520" s="295"/>
      <c r="CF520" s="293"/>
      <c r="CG520" s="293"/>
      <c r="CH520" s="293"/>
      <c r="CI520" s="293"/>
      <c r="CJ520" s="293"/>
      <c r="CL520" s="295"/>
      <c r="CM520" s="294"/>
      <c r="CN520" s="294"/>
      <c r="CO520" s="294"/>
      <c r="CP520" s="294"/>
      <c r="CZ520" s="295"/>
      <c r="DF520" s="293"/>
      <c r="DG520" s="293"/>
      <c r="DH520" s="293"/>
      <c r="DJ520" s="295"/>
      <c r="EC520" s="454"/>
      <c r="ED520" s="454"/>
      <c r="EH520" s="439"/>
      <c r="EI520" s="439"/>
      <c r="EJ520" s="439"/>
      <c r="EK520" s="962"/>
      <c r="EL520" s="987"/>
      <c r="EM520" s="987"/>
      <c r="EN520" s="991"/>
      <c r="EO520" s="297"/>
      <c r="EP520" s="296"/>
      <c r="ER520" s="297"/>
      <c r="ES520" s="522"/>
      <c r="ET520" s="527"/>
      <c r="EU520" s="527"/>
      <c r="EV520" s="527"/>
      <c r="EW520" s="967"/>
      <c r="EX520" s="949"/>
      <c r="EY520" s="522"/>
      <c r="EZ520" s="522"/>
      <c r="FA520" s="522"/>
      <c r="FB520" s="522"/>
      <c r="FC520" s="527"/>
      <c r="FD520" s="527"/>
      <c r="FE520" s="527"/>
      <c r="FF520" s="522"/>
      <c r="FG520" s="522"/>
      <c r="FH520" s="522"/>
      <c r="FI520" s="522"/>
      <c r="FJ520" s="296"/>
      <c r="FK520" s="522"/>
      <c r="FL520" s="993"/>
      <c r="FM520" s="994"/>
      <c r="FN520" s="993"/>
      <c r="FO520" s="993"/>
      <c r="FP520" s="1023"/>
      <c r="FQ520" s="572"/>
      <c r="FR520" s="572"/>
    </row>
    <row r="521" spans="9:174" s="292" customFormat="1" x14ac:dyDescent="0.3">
      <c r="I521" s="937"/>
      <c r="J521" s="295"/>
      <c r="K521" s="294"/>
      <c r="L521" s="294"/>
      <c r="M521" s="295"/>
      <c r="S521" s="976"/>
      <c r="T521" s="1011"/>
      <c r="U521" s="290"/>
      <c r="V521" s="290"/>
      <c r="W521" s="290"/>
      <c r="X521" s="294"/>
      <c r="AB521" s="946"/>
      <c r="AE521" s="541"/>
      <c r="AF521" s="296"/>
      <c r="AG521" s="542"/>
      <c r="AH521" s="296"/>
      <c r="AI521" s="610"/>
      <c r="AJ521" s="543"/>
      <c r="AP521" s="981"/>
      <c r="AU521" s="293"/>
      <c r="AX521" s="295"/>
      <c r="BC521" s="295"/>
      <c r="BD521" s="525"/>
      <c r="BE521" s="976"/>
      <c r="BF521" s="293"/>
      <c r="BG521" s="293"/>
      <c r="BH521" s="293"/>
      <c r="BI521" s="293"/>
      <c r="BJ521" s="293"/>
      <c r="BK521" s="293"/>
      <c r="BL521" s="294"/>
      <c r="BM521" s="293"/>
      <c r="BS521" s="294"/>
      <c r="BT521" s="294"/>
      <c r="BU521" s="294"/>
      <c r="BV521" s="295"/>
      <c r="BW521" s="295"/>
      <c r="BX521" s="295"/>
      <c r="BY521" s="293"/>
      <c r="BZ521" s="294"/>
      <c r="CD521" s="295"/>
      <c r="CE521" s="295"/>
      <c r="CF521" s="293"/>
      <c r="CG521" s="293"/>
      <c r="CH521" s="293"/>
      <c r="CI521" s="293"/>
      <c r="CJ521" s="293"/>
      <c r="CL521" s="295"/>
      <c r="CM521" s="294"/>
      <c r="CN521" s="294"/>
      <c r="CO521" s="294"/>
      <c r="CP521" s="294"/>
      <c r="CZ521" s="295"/>
      <c r="DF521" s="293"/>
      <c r="DG521" s="293"/>
      <c r="DH521" s="293"/>
      <c r="DJ521" s="295"/>
      <c r="EC521" s="454"/>
      <c r="ED521" s="454"/>
      <c r="EH521" s="439"/>
      <c r="EI521" s="439"/>
      <c r="EJ521" s="439"/>
      <c r="EK521" s="962"/>
      <c r="EL521" s="987"/>
      <c r="EM521" s="987"/>
      <c r="EN521" s="991"/>
      <c r="EO521" s="297"/>
      <c r="EP521" s="296"/>
      <c r="ER521" s="297"/>
      <c r="ES521" s="522"/>
      <c r="ET521" s="527"/>
      <c r="EU521" s="527"/>
      <c r="EV521" s="527"/>
      <c r="EW521" s="967"/>
      <c r="EX521" s="949"/>
      <c r="EY521" s="522"/>
      <c r="EZ521" s="522"/>
      <c r="FA521" s="522"/>
      <c r="FB521" s="522"/>
      <c r="FC521" s="527"/>
      <c r="FD521" s="527"/>
      <c r="FE521" s="527"/>
      <c r="FF521" s="522"/>
      <c r="FG521" s="522"/>
      <c r="FH521" s="522"/>
      <c r="FI521" s="522"/>
      <c r="FJ521" s="296"/>
      <c r="FK521" s="522"/>
      <c r="FL521" s="993"/>
      <c r="FM521" s="994"/>
      <c r="FN521" s="993"/>
      <c r="FO521" s="993"/>
      <c r="FP521" s="1023"/>
      <c r="FQ521" s="572"/>
      <c r="FR521" s="572"/>
    </row>
    <row r="522" spans="9:174" s="292" customFormat="1" x14ac:dyDescent="0.3">
      <c r="I522" s="937"/>
      <c r="J522" s="295"/>
      <c r="K522" s="294"/>
      <c r="L522" s="294"/>
      <c r="M522" s="295"/>
      <c r="S522" s="976"/>
      <c r="T522" s="1011"/>
      <c r="U522" s="290"/>
      <c r="V522" s="290"/>
      <c r="W522" s="290"/>
      <c r="X522" s="294"/>
      <c r="AB522" s="946"/>
      <c r="AE522" s="541"/>
      <c r="AF522" s="296"/>
      <c r="AG522" s="542"/>
      <c r="AH522" s="296"/>
      <c r="AI522" s="610"/>
      <c r="AJ522" s="543"/>
      <c r="AP522" s="981"/>
      <c r="AU522" s="293"/>
      <c r="AX522" s="295"/>
      <c r="BC522" s="295"/>
      <c r="BD522" s="525"/>
      <c r="BE522" s="976"/>
      <c r="BF522" s="293"/>
      <c r="BG522" s="293"/>
      <c r="BH522" s="293"/>
      <c r="BI522" s="293"/>
      <c r="BJ522" s="293"/>
      <c r="BK522" s="293"/>
      <c r="BL522" s="294"/>
      <c r="BM522" s="293"/>
      <c r="BS522" s="294"/>
      <c r="BT522" s="294"/>
      <c r="BU522" s="294"/>
      <c r="BV522" s="295"/>
      <c r="BW522" s="295"/>
      <c r="BX522" s="295"/>
      <c r="BY522" s="293"/>
      <c r="BZ522" s="294"/>
      <c r="CD522" s="295"/>
      <c r="CE522" s="295"/>
      <c r="CF522" s="293"/>
      <c r="CG522" s="293"/>
      <c r="CH522" s="293"/>
      <c r="CI522" s="293"/>
      <c r="CJ522" s="293"/>
      <c r="CL522" s="295"/>
      <c r="CM522" s="294"/>
      <c r="CN522" s="294"/>
      <c r="CO522" s="294"/>
      <c r="CP522" s="294"/>
      <c r="CZ522" s="295"/>
      <c r="DF522" s="293"/>
      <c r="DG522" s="293"/>
      <c r="DH522" s="293"/>
      <c r="DJ522" s="295"/>
      <c r="EC522" s="454"/>
      <c r="ED522" s="454"/>
      <c r="EH522" s="439"/>
      <c r="EI522" s="439"/>
      <c r="EJ522" s="439"/>
      <c r="EK522" s="962"/>
      <c r="EL522" s="987"/>
      <c r="EM522" s="987"/>
      <c r="EN522" s="991"/>
      <c r="EO522" s="297"/>
      <c r="EP522" s="296"/>
      <c r="ER522" s="297"/>
      <c r="ES522" s="522"/>
      <c r="ET522" s="527"/>
      <c r="EU522" s="527"/>
      <c r="EV522" s="527"/>
      <c r="EW522" s="967"/>
      <c r="EX522" s="949"/>
      <c r="EY522" s="522"/>
      <c r="EZ522" s="522"/>
      <c r="FA522" s="522"/>
      <c r="FB522" s="522"/>
      <c r="FC522" s="527"/>
      <c r="FD522" s="527"/>
      <c r="FE522" s="527"/>
      <c r="FF522" s="522"/>
      <c r="FG522" s="522"/>
      <c r="FH522" s="522"/>
      <c r="FI522" s="522"/>
      <c r="FJ522" s="296"/>
      <c r="FK522" s="522"/>
      <c r="FL522" s="993"/>
      <c r="FM522" s="994"/>
      <c r="FN522" s="993"/>
      <c r="FO522" s="993"/>
      <c r="FP522" s="1023"/>
      <c r="FQ522" s="572"/>
      <c r="FR522" s="572"/>
    </row>
    <row r="523" spans="9:174" s="292" customFormat="1" x14ac:dyDescent="0.3">
      <c r="I523" s="937"/>
      <c r="J523" s="295"/>
      <c r="K523" s="294"/>
      <c r="L523" s="294"/>
      <c r="M523" s="295"/>
      <c r="S523" s="976"/>
      <c r="T523" s="1011"/>
      <c r="U523" s="290"/>
      <c r="V523" s="290"/>
      <c r="W523" s="290"/>
      <c r="X523" s="294"/>
      <c r="AB523" s="946"/>
      <c r="AE523" s="541"/>
      <c r="AF523" s="296"/>
      <c r="AG523" s="542"/>
      <c r="AH523" s="296"/>
      <c r="AI523" s="610"/>
      <c r="AJ523" s="543"/>
      <c r="AP523" s="981"/>
      <c r="AU523" s="293"/>
      <c r="AX523" s="295"/>
      <c r="BC523" s="295"/>
      <c r="BD523" s="525"/>
      <c r="BE523" s="976"/>
      <c r="BF523" s="293"/>
      <c r="BG523" s="293"/>
      <c r="BH523" s="293"/>
      <c r="BI523" s="293"/>
      <c r="BJ523" s="293"/>
      <c r="BK523" s="293"/>
      <c r="BL523" s="294"/>
      <c r="BM523" s="293"/>
      <c r="BS523" s="294"/>
      <c r="BT523" s="294"/>
      <c r="BU523" s="294"/>
      <c r="BV523" s="295"/>
      <c r="BW523" s="295"/>
      <c r="BX523" s="295"/>
      <c r="BY523" s="293"/>
      <c r="BZ523" s="294"/>
      <c r="CD523" s="295"/>
      <c r="CE523" s="295"/>
      <c r="CF523" s="293"/>
      <c r="CG523" s="293"/>
      <c r="CH523" s="293"/>
      <c r="CI523" s="293"/>
      <c r="CJ523" s="293"/>
      <c r="CL523" s="295"/>
      <c r="CM523" s="294"/>
      <c r="CN523" s="294"/>
      <c r="CO523" s="294"/>
      <c r="CP523" s="294"/>
      <c r="CZ523" s="295"/>
      <c r="DF523" s="293"/>
      <c r="DG523" s="293"/>
      <c r="DH523" s="293"/>
      <c r="DJ523" s="295"/>
      <c r="EC523" s="454"/>
      <c r="ED523" s="454"/>
      <c r="EH523" s="439"/>
      <c r="EI523" s="439"/>
      <c r="EJ523" s="439"/>
      <c r="EK523" s="962"/>
      <c r="EL523" s="987"/>
      <c r="EM523" s="987"/>
      <c r="EN523" s="991"/>
      <c r="EO523" s="297"/>
      <c r="EP523" s="296"/>
      <c r="ER523" s="297"/>
      <c r="ES523" s="522"/>
      <c r="ET523" s="527"/>
      <c r="EU523" s="527"/>
      <c r="EV523" s="527"/>
      <c r="EW523" s="967"/>
      <c r="EX523" s="949"/>
      <c r="EY523" s="522"/>
      <c r="EZ523" s="522"/>
      <c r="FA523" s="522"/>
      <c r="FB523" s="522"/>
      <c r="FC523" s="527"/>
      <c r="FD523" s="527"/>
      <c r="FE523" s="527"/>
      <c r="FF523" s="522"/>
      <c r="FG523" s="522"/>
      <c r="FH523" s="522"/>
      <c r="FI523" s="522"/>
      <c r="FJ523" s="296"/>
      <c r="FK523" s="522"/>
      <c r="FL523" s="993"/>
      <c r="FM523" s="994"/>
      <c r="FN523" s="993"/>
      <c r="FO523" s="993"/>
      <c r="FP523" s="1023"/>
      <c r="FQ523" s="572"/>
      <c r="FR523" s="572"/>
    </row>
    <row r="524" spans="9:174" s="292" customFormat="1" x14ac:dyDescent="0.3">
      <c r="I524" s="937"/>
      <c r="J524" s="295"/>
      <c r="K524" s="294"/>
      <c r="L524" s="294"/>
      <c r="M524" s="295"/>
      <c r="S524" s="976"/>
      <c r="T524" s="1011"/>
      <c r="U524" s="290"/>
      <c r="V524" s="290"/>
      <c r="W524" s="290"/>
      <c r="X524" s="294"/>
      <c r="AB524" s="946"/>
      <c r="AE524" s="541"/>
      <c r="AF524" s="296"/>
      <c r="AG524" s="542"/>
      <c r="AH524" s="296"/>
      <c r="AI524" s="610"/>
      <c r="AJ524" s="543"/>
      <c r="AP524" s="981"/>
      <c r="AU524" s="293"/>
      <c r="AX524" s="295"/>
      <c r="BC524" s="295"/>
      <c r="BD524" s="525"/>
      <c r="BE524" s="976"/>
      <c r="BF524" s="293"/>
      <c r="BG524" s="293"/>
      <c r="BH524" s="293"/>
      <c r="BI524" s="293"/>
      <c r="BJ524" s="293"/>
      <c r="BK524" s="293"/>
      <c r="BL524" s="294"/>
      <c r="BM524" s="293"/>
      <c r="BS524" s="294"/>
      <c r="BT524" s="294"/>
      <c r="BU524" s="294"/>
      <c r="BV524" s="295"/>
      <c r="BW524" s="295"/>
      <c r="BX524" s="295"/>
      <c r="BY524" s="293"/>
      <c r="BZ524" s="294"/>
      <c r="CD524" s="295"/>
      <c r="CE524" s="295"/>
      <c r="CF524" s="293"/>
      <c r="CG524" s="293"/>
      <c r="CH524" s="293"/>
      <c r="CI524" s="293"/>
      <c r="CJ524" s="293"/>
      <c r="CL524" s="295"/>
      <c r="CM524" s="294"/>
      <c r="CN524" s="294"/>
      <c r="CO524" s="294"/>
      <c r="CP524" s="294"/>
      <c r="CZ524" s="295"/>
      <c r="DF524" s="293"/>
      <c r="DG524" s="293"/>
      <c r="DH524" s="293"/>
      <c r="DJ524" s="295"/>
      <c r="EC524" s="454"/>
      <c r="ED524" s="454"/>
      <c r="EH524" s="439"/>
      <c r="EI524" s="439"/>
      <c r="EJ524" s="439"/>
      <c r="EK524" s="962"/>
      <c r="EL524" s="987"/>
      <c r="EM524" s="987"/>
      <c r="EN524" s="991"/>
      <c r="EO524" s="297"/>
      <c r="EP524" s="296"/>
      <c r="ER524" s="297"/>
      <c r="ES524" s="522"/>
      <c r="ET524" s="527"/>
      <c r="EU524" s="527"/>
      <c r="EV524" s="527"/>
      <c r="EW524" s="967"/>
      <c r="EX524" s="949"/>
      <c r="EY524" s="522"/>
      <c r="EZ524" s="522"/>
      <c r="FA524" s="522"/>
      <c r="FB524" s="522"/>
      <c r="FC524" s="527"/>
      <c r="FD524" s="527"/>
      <c r="FE524" s="527"/>
      <c r="FF524" s="522"/>
      <c r="FG524" s="522"/>
      <c r="FH524" s="522"/>
      <c r="FI524" s="522"/>
      <c r="FJ524" s="296"/>
      <c r="FK524" s="522"/>
      <c r="FL524" s="993"/>
      <c r="FM524" s="994"/>
      <c r="FN524" s="993"/>
      <c r="FO524" s="993"/>
      <c r="FP524" s="1023"/>
      <c r="FQ524" s="572"/>
      <c r="FR524" s="572"/>
    </row>
    <row r="525" spans="9:174" s="292" customFormat="1" x14ac:dyDescent="0.3">
      <c r="I525" s="937"/>
      <c r="J525" s="295"/>
      <c r="K525" s="294"/>
      <c r="L525" s="294"/>
      <c r="M525" s="295"/>
      <c r="S525" s="976"/>
      <c r="T525" s="1011"/>
      <c r="U525" s="290"/>
      <c r="V525" s="290"/>
      <c r="W525" s="290"/>
      <c r="X525" s="294"/>
      <c r="AB525" s="946"/>
      <c r="AE525" s="541"/>
      <c r="AF525" s="296"/>
      <c r="AG525" s="542"/>
      <c r="AH525" s="296"/>
      <c r="AI525" s="610"/>
      <c r="AJ525" s="543"/>
      <c r="AP525" s="981"/>
      <c r="AU525" s="293"/>
      <c r="AX525" s="295"/>
      <c r="BC525" s="295"/>
      <c r="BD525" s="525"/>
      <c r="BE525" s="976"/>
      <c r="BF525" s="293"/>
      <c r="BG525" s="293"/>
      <c r="BH525" s="293"/>
      <c r="BI525" s="293"/>
      <c r="BJ525" s="293"/>
      <c r="BK525" s="293"/>
      <c r="BL525" s="294"/>
      <c r="BM525" s="293"/>
      <c r="BS525" s="294"/>
      <c r="BT525" s="294"/>
      <c r="BU525" s="294"/>
      <c r="BV525" s="295"/>
      <c r="BW525" s="295"/>
      <c r="BX525" s="295"/>
      <c r="BY525" s="293"/>
      <c r="BZ525" s="294"/>
      <c r="CD525" s="295"/>
      <c r="CE525" s="295"/>
      <c r="CF525" s="293"/>
      <c r="CG525" s="293"/>
      <c r="CH525" s="293"/>
      <c r="CI525" s="293"/>
      <c r="CJ525" s="293"/>
      <c r="CL525" s="295"/>
      <c r="CM525" s="294"/>
      <c r="CN525" s="294"/>
      <c r="CO525" s="294"/>
      <c r="CP525" s="294"/>
      <c r="CZ525" s="295"/>
      <c r="DF525" s="293"/>
      <c r="DG525" s="293"/>
      <c r="DH525" s="293"/>
      <c r="DJ525" s="295"/>
      <c r="EC525" s="454"/>
      <c r="ED525" s="454"/>
      <c r="EH525" s="439"/>
      <c r="EI525" s="439"/>
      <c r="EJ525" s="439"/>
      <c r="EK525" s="962"/>
      <c r="EL525" s="987"/>
      <c r="EM525" s="987"/>
      <c r="EN525" s="991"/>
      <c r="EO525" s="297"/>
      <c r="EP525" s="296"/>
      <c r="ER525" s="297"/>
      <c r="ES525" s="522"/>
      <c r="ET525" s="527"/>
      <c r="EU525" s="527"/>
      <c r="EV525" s="527"/>
      <c r="EW525" s="967"/>
      <c r="EX525" s="949"/>
      <c r="EY525" s="522"/>
      <c r="EZ525" s="522"/>
      <c r="FA525" s="522"/>
      <c r="FB525" s="522"/>
      <c r="FC525" s="527"/>
      <c r="FD525" s="527"/>
      <c r="FE525" s="527"/>
      <c r="FF525" s="522"/>
      <c r="FG525" s="522"/>
      <c r="FH525" s="522"/>
      <c r="FI525" s="522"/>
      <c r="FJ525" s="296"/>
      <c r="FK525" s="522"/>
      <c r="FL525" s="993"/>
      <c r="FM525" s="994"/>
      <c r="FN525" s="993"/>
      <c r="FO525" s="993"/>
      <c r="FP525" s="1023"/>
      <c r="FQ525" s="572"/>
      <c r="FR525" s="572"/>
    </row>
    <row r="526" spans="9:174" s="292" customFormat="1" x14ac:dyDescent="0.3">
      <c r="I526" s="937"/>
      <c r="J526" s="295"/>
      <c r="K526" s="294"/>
      <c r="L526" s="294"/>
      <c r="M526" s="295"/>
      <c r="S526" s="976"/>
      <c r="T526" s="1011"/>
      <c r="U526" s="290"/>
      <c r="V526" s="290"/>
      <c r="W526" s="290"/>
      <c r="X526" s="294"/>
      <c r="AB526" s="946"/>
      <c r="AE526" s="541"/>
      <c r="AF526" s="296"/>
      <c r="AG526" s="542"/>
      <c r="AH526" s="296"/>
      <c r="AI526" s="610"/>
      <c r="AJ526" s="543"/>
      <c r="AP526" s="981"/>
      <c r="AU526" s="293"/>
      <c r="AX526" s="295"/>
      <c r="BC526" s="295"/>
      <c r="BD526" s="525"/>
      <c r="BE526" s="976"/>
      <c r="BF526" s="293"/>
      <c r="BG526" s="293"/>
      <c r="BH526" s="293"/>
      <c r="BI526" s="293"/>
      <c r="BJ526" s="293"/>
      <c r="BK526" s="293"/>
      <c r="BL526" s="294"/>
      <c r="BM526" s="293"/>
      <c r="BS526" s="294"/>
      <c r="BT526" s="294"/>
      <c r="BU526" s="294"/>
      <c r="BV526" s="295"/>
      <c r="BW526" s="295"/>
      <c r="BX526" s="295"/>
      <c r="BY526" s="293"/>
      <c r="BZ526" s="294"/>
      <c r="CD526" s="295"/>
      <c r="CE526" s="295"/>
      <c r="CF526" s="293"/>
      <c r="CG526" s="293"/>
      <c r="CH526" s="293"/>
      <c r="CI526" s="293"/>
      <c r="CJ526" s="293"/>
      <c r="CL526" s="295"/>
      <c r="CM526" s="294"/>
      <c r="CN526" s="294"/>
      <c r="CO526" s="294"/>
      <c r="CP526" s="294"/>
      <c r="CZ526" s="295"/>
      <c r="DF526" s="293"/>
      <c r="DG526" s="293"/>
      <c r="DH526" s="293"/>
      <c r="DJ526" s="295"/>
      <c r="EC526" s="454"/>
      <c r="ED526" s="454"/>
      <c r="EH526" s="439"/>
      <c r="EI526" s="439"/>
      <c r="EJ526" s="439"/>
      <c r="EK526" s="962"/>
      <c r="EL526" s="987"/>
      <c r="EM526" s="987"/>
      <c r="EN526" s="991"/>
      <c r="EO526" s="297"/>
      <c r="EP526" s="296"/>
      <c r="ER526" s="297"/>
      <c r="ES526" s="522"/>
      <c r="ET526" s="527"/>
      <c r="EU526" s="527"/>
      <c r="EV526" s="527"/>
      <c r="EW526" s="967"/>
      <c r="EX526" s="949"/>
      <c r="EY526" s="522"/>
      <c r="EZ526" s="522"/>
      <c r="FA526" s="522"/>
      <c r="FB526" s="522"/>
      <c r="FC526" s="527"/>
      <c r="FD526" s="527"/>
      <c r="FE526" s="527"/>
      <c r="FF526" s="522"/>
      <c r="FG526" s="522"/>
      <c r="FH526" s="522"/>
      <c r="FI526" s="522"/>
      <c r="FJ526" s="296"/>
      <c r="FK526" s="522"/>
      <c r="FL526" s="993"/>
      <c r="FM526" s="994"/>
      <c r="FN526" s="993"/>
      <c r="FO526" s="993"/>
      <c r="FP526" s="1023"/>
      <c r="FQ526" s="572"/>
      <c r="FR526" s="572"/>
    </row>
    <row r="527" spans="9:174" s="292" customFormat="1" x14ac:dyDescent="0.3">
      <c r="I527" s="937"/>
      <c r="J527" s="295"/>
      <c r="K527" s="294"/>
      <c r="L527" s="294"/>
      <c r="M527" s="295"/>
      <c r="S527" s="976"/>
      <c r="T527" s="1011"/>
      <c r="U527" s="290"/>
      <c r="V527" s="290"/>
      <c r="W527" s="290"/>
      <c r="X527" s="294"/>
      <c r="AB527" s="946"/>
      <c r="AE527" s="541"/>
      <c r="AF527" s="296"/>
      <c r="AG527" s="542"/>
      <c r="AH527" s="296"/>
      <c r="AI527" s="610"/>
      <c r="AJ527" s="543"/>
      <c r="AP527" s="981"/>
      <c r="AU527" s="293"/>
      <c r="AX527" s="295"/>
      <c r="BC527" s="295"/>
      <c r="BD527" s="525"/>
      <c r="BE527" s="976"/>
      <c r="BF527" s="293"/>
      <c r="BG527" s="293"/>
      <c r="BH527" s="293"/>
      <c r="BI527" s="293"/>
      <c r="BJ527" s="293"/>
      <c r="BK527" s="293"/>
      <c r="BL527" s="294"/>
      <c r="BM527" s="293"/>
      <c r="BS527" s="294"/>
      <c r="BT527" s="294"/>
      <c r="BU527" s="294"/>
      <c r="BV527" s="295"/>
      <c r="BW527" s="295"/>
      <c r="BX527" s="295"/>
      <c r="BY527" s="293"/>
      <c r="BZ527" s="294"/>
      <c r="CD527" s="295"/>
      <c r="CE527" s="295"/>
      <c r="CF527" s="293"/>
      <c r="CG527" s="293"/>
      <c r="CH527" s="293"/>
      <c r="CI527" s="293"/>
      <c r="CJ527" s="293"/>
      <c r="CL527" s="295"/>
      <c r="CM527" s="294"/>
      <c r="CN527" s="294"/>
      <c r="CO527" s="294"/>
      <c r="CP527" s="294"/>
      <c r="CZ527" s="295"/>
      <c r="DF527" s="293"/>
      <c r="DG527" s="293"/>
      <c r="DH527" s="293"/>
      <c r="DJ527" s="295"/>
      <c r="EC527" s="454"/>
      <c r="ED527" s="454"/>
      <c r="EH527" s="439"/>
      <c r="EI527" s="439"/>
      <c r="EJ527" s="439"/>
      <c r="EK527" s="962"/>
      <c r="EL527" s="987"/>
      <c r="EM527" s="987"/>
      <c r="EN527" s="991"/>
      <c r="EO527" s="297"/>
      <c r="EP527" s="296"/>
      <c r="ER527" s="297"/>
      <c r="ES527" s="522"/>
      <c r="ET527" s="527"/>
      <c r="EU527" s="527"/>
      <c r="EV527" s="527"/>
      <c r="EW527" s="967"/>
      <c r="EX527" s="949"/>
      <c r="EY527" s="522"/>
      <c r="EZ527" s="522"/>
      <c r="FA527" s="522"/>
      <c r="FB527" s="522"/>
      <c r="FC527" s="527"/>
      <c r="FD527" s="527"/>
      <c r="FE527" s="527"/>
      <c r="FF527" s="522"/>
      <c r="FG527" s="522"/>
      <c r="FH527" s="522"/>
      <c r="FI527" s="522"/>
      <c r="FJ527" s="296"/>
      <c r="FK527" s="522"/>
      <c r="FL527" s="993"/>
      <c r="FM527" s="994"/>
      <c r="FN527" s="993"/>
      <c r="FO527" s="993"/>
      <c r="FP527" s="1023"/>
      <c r="FQ527" s="572"/>
      <c r="FR527" s="572"/>
    </row>
    <row r="528" spans="9:174" s="292" customFormat="1" x14ac:dyDescent="0.3">
      <c r="I528" s="937"/>
      <c r="J528" s="295"/>
      <c r="K528" s="294"/>
      <c r="L528" s="294"/>
      <c r="M528" s="295"/>
      <c r="S528" s="976"/>
      <c r="T528" s="1011"/>
      <c r="U528" s="290"/>
      <c r="V528" s="290"/>
      <c r="W528" s="290"/>
      <c r="X528" s="294"/>
      <c r="AB528" s="946"/>
      <c r="AE528" s="541"/>
      <c r="AF528" s="296"/>
      <c r="AG528" s="542"/>
      <c r="AH528" s="296"/>
      <c r="AI528" s="610"/>
      <c r="AJ528" s="543"/>
      <c r="AP528" s="981"/>
      <c r="AU528" s="293"/>
      <c r="AX528" s="295"/>
      <c r="BC528" s="295"/>
      <c r="BD528" s="525"/>
      <c r="BE528" s="976"/>
      <c r="BF528" s="293"/>
      <c r="BG528" s="293"/>
      <c r="BH528" s="293"/>
      <c r="BI528" s="293"/>
      <c r="BJ528" s="293"/>
      <c r="BK528" s="293"/>
      <c r="BL528" s="294"/>
      <c r="BM528" s="293"/>
      <c r="BS528" s="294"/>
      <c r="BT528" s="294"/>
      <c r="BU528" s="294"/>
      <c r="BV528" s="295"/>
      <c r="BW528" s="295"/>
      <c r="BX528" s="295"/>
      <c r="BY528" s="293"/>
      <c r="BZ528" s="294"/>
      <c r="CD528" s="295"/>
      <c r="CE528" s="295"/>
      <c r="CF528" s="293"/>
      <c r="CG528" s="293"/>
      <c r="CH528" s="293"/>
      <c r="CI528" s="293"/>
      <c r="CJ528" s="293"/>
      <c r="CL528" s="295"/>
      <c r="CM528" s="294"/>
      <c r="CN528" s="294"/>
      <c r="CO528" s="294"/>
      <c r="CP528" s="294"/>
      <c r="CZ528" s="295"/>
      <c r="DF528" s="293"/>
      <c r="DG528" s="293"/>
      <c r="DH528" s="293"/>
      <c r="DJ528" s="295"/>
      <c r="EC528" s="454"/>
      <c r="ED528" s="454"/>
      <c r="EH528" s="439"/>
      <c r="EI528" s="439"/>
      <c r="EJ528" s="439"/>
      <c r="EK528" s="962"/>
      <c r="EL528" s="987"/>
      <c r="EM528" s="987"/>
      <c r="EN528" s="991"/>
      <c r="EO528" s="297"/>
      <c r="EP528" s="296"/>
      <c r="ER528" s="297"/>
      <c r="ES528" s="522"/>
      <c r="ET528" s="527"/>
      <c r="EU528" s="527"/>
      <c r="EV528" s="527"/>
      <c r="EW528" s="967"/>
      <c r="EX528" s="949"/>
      <c r="EY528" s="522"/>
      <c r="EZ528" s="522"/>
      <c r="FA528" s="522"/>
      <c r="FB528" s="522"/>
      <c r="FC528" s="527"/>
      <c r="FD528" s="527"/>
      <c r="FE528" s="527"/>
      <c r="FF528" s="522"/>
      <c r="FG528" s="522"/>
      <c r="FH528" s="522"/>
      <c r="FI528" s="522"/>
      <c r="FJ528" s="296"/>
      <c r="FK528" s="522"/>
      <c r="FL528" s="993"/>
      <c r="FM528" s="994"/>
      <c r="FN528" s="993"/>
      <c r="FO528" s="993"/>
      <c r="FP528" s="1023"/>
      <c r="FQ528" s="572"/>
      <c r="FR528" s="572"/>
    </row>
    <row r="529" spans="9:174" s="292" customFormat="1" x14ac:dyDescent="0.3">
      <c r="I529" s="937"/>
      <c r="J529" s="295"/>
      <c r="K529" s="294"/>
      <c r="L529" s="294"/>
      <c r="M529" s="295"/>
      <c r="S529" s="976"/>
      <c r="T529" s="1011"/>
      <c r="U529" s="290"/>
      <c r="V529" s="290"/>
      <c r="W529" s="290"/>
      <c r="X529" s="294"/>
      <c r="AB529" s="946"/>
      <c r="AE529" s="541"/>
      <c r="AF529" s="296"/>
      <c r="AG529" s="542"/>
      <c r="AH529" s="296"/>
      <c r="AI529" s="610"/>
      <c r="AJ529" s="543"/>
      <c r="AP529" s="981"/>
      <c r="AU529" s="293"/>
      <c r="AX529" s="295"/>
      <c r="BC529" s="295"/>
      <c r="BD529" s="525"/>
      <c r="BE529" s="976"/>
      <c r="BF529" s="293"/>
      <c r="BG529" s="293"/>
      <c r="BH529" s="293"/>
      <c r="BI529" s="293"/>
      <c r="BJ529" s="293"/>
      <c r="BK529" s="293"/>
      <c r="BL529" s="294"/>
      <c r="BM529" s="293"/>
      <c r="BS529" s="294"/>
      <c r="BT529" s="294"/>
      <c r="BU529" s="294"/>
      <c r="BV529" s="295"/>
      <c r="BW529" s="295"/>
      <c r="BX529" s="295"/>
      <c r="BY529" s="293"/>
      <c r="BZ529" s="294"/>
      <c r="CD529" s="295"/>
      <c r="CE529" s="295"/>
      <c r="CF529" s="293"/>
      <c r="CG529" s="293"/>
      <c r="CH529" s="293"/>
      <c r="CI529" s="293"/>
      <c r="CJ529" s="293"/>
      <c r="CL529" s="295"/>
      <c r="CM529" s="294"/>
      <c r="CN529" s="294"/>
      <c r="CO529" s="294"/>
      <c r="CP529" s="294"/>
      <c r="CZ529" s="295"/>
      <c r="DF529" s="293"/>
      <c r="DG529" s="293"/>
      <c r="DH529" s="293"/>
      <c r="DJ529" s="295"/>
      <c r="EC529" s="454"/>
      <c r="ED529" s="454"/>
      <c r="EH529" s="439"/>
      <c r="EI529" s="439"/>
      <c r="EJ529" s="439"/>
      <c r="EK529" s="962"/>
      <c r="EL529" s="987"/>
      <c r="EM529" s="987"/>
      <c r="EN529" s="991"/>
      <c r="EO529" s="297"/>
      <c r="EP529" s="296"/>
      <c r="ER529" s="297"/>
      <c r="ES529" s="522"/>
      <c r="ET529" s="527"/>
      <c r="EU529" s="527"/>
      <c r="EV529" s="527"/>
      <c r="EW529" s="967"/>
      <c r="EX529" s="949"/>
      <c r="EY529" s="522"/>
      <c r="EZ529" s="522"/>
      <c r="FA529" s="522"/>
      <c r="FB529" s="522"/>
      <c r="FC529" s="527"/>
      <c r="FD529" s="527"/>
      <c r="FE529" s="527"/>
      <c r="FF529" s="522"/>
      <c r="FG529" s="522"/>
      <c r="FH529" s="522"/>
      <c r="FI529" s="522"/>
      <c r="FJ529" s="296"/>
      <c r="FK529" s="522"/>
      <c r="FL529" s="993"/>
      <c r="FM529" s="994"/>
      <c r="FN529" s="993"/>
      <c r="FO529" s="993"/>
      <c r="FP529" s="1023"/>
      <c r="FQ529" s="572"/>
      <c r="FR529" s="572"/>
    </row>
    <row r="530" spans="9:174" s="292" customFormat="1" x14ac:dyDescent="0.3">
      <c r="I530" s="937"/>
      <c r="J530" s="295"/>
      <c r="K530" s="294"/>
      <c r="L530" s="294"/>
      <c r="M530" s="295"/>
      <c r="S530" s="976"/>
      <c r="T530" s="1011"/>
      <c r="U530" s="290"/>
      <c r="V530" s="290"/>
      <c r="W530" s="290"/>
      <c r="X530" s="294"/>
      <c r="AB530" s="946"/>
      <c r="AE530" s="541"/>
      <c r="AF530" s="296"/>
      <c r="AG530" s="542"/>
      <c r="AH530" s="296"/>
      <c r="AI530" s="610"/>
      <c r="AJ530" s="543"/>
      <c r="AP530" s="981"/>
      <c r="AU530" s="293"/>
      <c r="AX530" s="295"/>
      <c r="BC530" s="295"/>
      <c r="BD530" s="525"/>
      <c r="BE530" s="976"/>
      <c r="BF530" s="293"/>
      <c r="BG530" s="293"/>
      <c r="BH530" s="293"/>
      <c r="BI530" s="293"/>
      <c r="BJ530" s="293"/>
      <c r="BK530" s="293"/>
      <c r="BL530" s="294"/>
      <c r="BM530" s="293"/>
      <c r="BS530" s="294"/>
      <c r="BT530" s="294"/>
      <c r="BU530" s="294"/>
      <c r="BV530" s="295"/>
      <c r="BW530" s="295"/>
      <c r="BX530" s="295"/>
      <c r="BY530" s="293"/>
      <c r="BZ530" s="294"/>
      <c r="CD530" s="295"/>
      <c r="CE530" s="295"/>
      <c r="CF530" s="293"/>
      <c r="CG530" s="293"/>
      <c r="CH530" s="293"/>
      <c r="CI530" s="293"/>
      <c r="CJ530" s="293"/>
      <c r="CL530" s="295"/>
      <c r="CM530" s="294"/>
      <c r="CN530" s="294"/>
      <c r="CO530" s="294"/>
      <c r="CP530" s="294"/>
      <c r="CZ530" s="295"/>
      <c r="DF530" s="293"/>
      <c r="DG530" s="293"/>
      <c r="DH530" s="293"/>
      <c r="DJ530" s="295"/>
      <c r="EC530" s="454"/>
      <c r="ED530" s="454"/>
      <c r="EH530" s="439"/>
      <c r="EI530" s="439"/>
      <c r="EJ530" s="439"/>
      <c r="EK530" s="962"/>
      <c r="EL530" s="987"/>
      <c r="EM530" s="987"/>
      <c r="EN530" s="991"/>
      <c r="EO530" s="297"/>
      <c r="EP530" s="296"/>
      <c r="ER530" s="297"/>
      <c r="ES530" s="522"/>
      <c r="ET530" s="527"/>
      <c r="EU530" s="527"/>
      <c r="EV530" s="527"/>
      <c r="EW530" s="967"/>
      <c r="EX530" s="949"/>
      <c r="EY530" s="522"/>
      <c r="EZ530" s="522"/>
      <c r="FA530" s="522"/>
      <c r="FB530" s="522"/>
      <c r="FC530" s="527"/>
      <c r="FD530" s="527"/>
      <c r="FE530" s="527"/>
      <c r="FF530" s="522"/>
      <c r="FG530" s="522"/>
      <c r="FH530" s="522"/>
      <c r="FI530" s="522"/>
      <c r="FJ530" s="296"/>
      <c r="FK530" s="522"/>
      <c r="FL530" s="993"/>
      <c r="FM530" s="994"/>
      <c r="FN530" s="993"/>
      <c r="FO530" s="993"/>
      <c r="FP530" s="1023"/>
      <c r="FQ530" s="572"/>
      <c r="FR530" s="572"/>
    </row>
    <row r="531" spans="9:174" s="292" customFormat="1" x14ac:dyDescent="0.3">
      <c r="I531" s="937"/>
      <c r="J531" s="295"/>
      <c r="K531" s="294"/>
      <c r="L531" s="294"/>
      <c r="M531" s="295"/>
      <c r="S531" s="976"/>
      <c r="T531" s="1011"/>
      <c r="U531" s="290"/>
      <c r="V531" s="290"/>
      <c r="W531" s="290"/>
      <c r="X531" s="294"/>
      <c r="AB531" s="946"/>
      <c r="AE531" s="541"/>
      <c r="AF531" s="296"/>
      <c r="AG531" s="542"/>
      <c r="AH531" s="296"/>
      <c r="AI531" s="610"/>
      <c r="AJ531" s="543"/>
      <c r="AP531" s="981"/>
      <c r="AU531" s="293"/>
      <c r="AX531" s="295"/>
      <c r="BC531" s="295"/>
      <c r="BD531" s="525"/>
      <c r="BE531" s="976"/>
      <c r="BF531" s="293"/>
      <c r="BG531" s="293"/>
      <c r="BH531" s="293"/>
      <c r="BI531" s="293"/>
      <c r="BJ531" s="293"/>
      <c r="BK531" s="293"/>
      <c r="BL531" s="294"/>
      <c r="BM531" s="293"/>
      <c r="BS531" s="294"/>
      <c r="BT531" s="294"/>
      <c r="BU531" s="294"/>
      <c r="BV531" s="295"/>
      <c r="BW531" s="295"/>
      <c r="BX531" s="295"/>
      <c r="BY531" s="293"/>
      <c r="BZ531" s="294"/>
      <c r="CD531" s="295"/>
      <c r="CE531" s="295"/>
      <c r="CF531" s="293"/>
      <c r="CG531" s="293"/>
      <c r="CH531" s="293"/>
      <c r="CI531" s="293"/>
      <c r="CJ531" s="293"/>
      <c r="CL531" s="295"/>
      <c r="CM531" s="294"/>
      <c r="CN531" s="294"/>
      <c r="CO531" s="294"/>
      <c r="CP531" s="294"/>
      <c r="CZ531" s="295"/>
      <c r="DF531" s="293"/>
      <c r="DG531" s="293"/>
      <c r="DH531" s="293"/>
      <c r="DJ531" s="295"/>
      <c r="EC531" s="454"/>
      <c r="ED531" s="454"/>
      <c r="EH531" s="439"/>
      <c r="EI531" s="439"/>
      <c r="EJ531" s="439"/>
      <c r="EK531" s="962"/>
      <c r="EL531" s="987"/>
      <c r="EM531" s="987"/>
      <c r="EN531" s="991"/>
      <c r="EO531" s="297"/>
      <c r="EP531" s="296"/>
      <c r="ER531" s="297"/>
      <c r="ES531" s="522"/>
      <c r="ET531" s="527"/>
      <c r="EU531" s="527"/>
      <c r="EV531" s="527"/>
      <c r="EW531" s="967"/>
      <c r="EX531" s="949"/>
      <c r="EY531" s="522"/>
      <c r="EZ531" s="522"/>
      <c r="FA531" s="522"/>
      <c r="FB531" s="522"/>
      <c r="FC531" s="527"/>
      <c r="FD531" s="527"/>
      <c r="FE531" s="527"/>
      <c r="FF531" s="522"/>
      <c r="FG531" s="522"/>
      <c r="FH531" s="522"/>
      <c r="FI531" s="522"/>
      <c r="FJ531" s="296"/>
      <c r="FK531" s="522"/>
      <c r="FL531" s="993"/>
      <c r="FM531" s="994"/>
      <c r="FN531" s="993"/>
      <c r="FO531" s="993"/>
      <c r="FP531" s="1023"/>
      <c r="FQ531" s="572"/>
      <c r="FR531" s="572"/>
    </row>
    <row r="532" spans="9:174" s="292" customFormat="1" x14ac:dyDescent="0.3">
      <c r="I532" s="937"/>
      <c r="J532" s="295"/>
      <c r="K532" s="294"/>
      <c r="L532" s="294"/>
      <c r="M532" s="295"/>
      <c r="S532" s="976"/>
      <c r="T532" s="1011"/>
      <c r="U532" s="290"/>
      <c r="V532" s="290"/>
      <c r="W532" s="290"/>
      <c r="X532" s="294"/>
      <c r="AB532" s="946"/>
      <c r="AE532" s="541"/>
      <c r="AF532" s="296"/>
      <c r="AG532" s="542"/>
      <c r="AH532" s="296"/>
      <c r="AI532" s="610"/>
      <c r="AJ532" s="543"/>
      <c r="AP532" s="981"/>
      <c r="AU532" s="293"/>
      <c r="AX532" s="295"/>
      <c r="BC532" s="295"/>
      <c r="BD532" s="525"/>
      <c r="BE532" s="976"/>
      <c r="BF532" s="293"/>
      <c r="BG532" s="293"/>
      <c r="BH532" s="293"/>
      <c r="BI532" s="293"/>
      <c r="BJ532" s="293"/>
      <c r="BK532" s="293"/>
      <c r="BL532" s="294"/>
      <c r="BM532" s="293"/>
      <c r="BS532" s="294"/>
      <c r="BT532" s="294"/>
      <c r="BU532" s="294"/>
      <c r="BV532" s="295"/>
      <c r="BW532" s="295"/>
      <c r="BX532" s="295"/>
      <c r="BY532" s="293"/>
      <c r="BZ532" s="294"/>
      <c r="CD532" s="295"/>
      <c r="CE532" s="295"/>
      <c r="CF532" s="293"/>
      <c r="CG532" s="293"/>
      <c r="CH532" s="293"/>
      <c r="CI532" s="293"/>
      <c r="CJ532" s="293"/>
      <c r="CL532" s="295"/>
      <c r="CM532" s="294"/>
      <c r="CN532" s="294"/>
      <c r="CO532" s="294"/>
      <c r="CP532" s="294"/>
      <c r="CZ532" s="295"/>
      <c r="DF532" s="293"/>
      <c r="DG532" s="293"/>
      <c r="DH532" s="293"/>
      <c r="DJ532" s="295"/>
      <c r="EC532" s="454"/>
      <c r="ED532" s="454"/>
      <c r="EH532" s="439"/>
      <c r="EI532" s="439"/>
      <c r="EJ532" s="439"/>
      <c r="EK532" s="962"/>
      <c r="EL532" s="987"/>
      <c r="EM532" s="987"/>
      <c r="EN532" s="991"/>
      <c r="EO532" s="297"/>
      <c r="EP532" s="296"/>
      <c r="ER532" s="297"/>
      <c r="ES532" s="522"/>
      <c r="ET532" s="527"/>
      <c r="EU532" s="527"/>
      <c r="EV532" s="527"/>
      <c r="EW532" s="967"/>
      <c r="EX532" s="949"/>
      <c r="EY532" s="522"/>
      <c r="EZ532" s="522"/>
      <c r="FA532" s="522"/>
      <c r="FB532" s="522"/>
      <c r="FC532" s="527"/>
      <c r="FD532" s="527"/>
      <c r="FE532" s="527"/>
      <c r="FF532" s="522"/>
      <c r="FG532" s="522"/>
      <c r="FH532" s="522"/>
      <c r="FI532" s="522"/>
      <c r="FJ532" s="296"/>
      <c r="FK532" s="522"/>
      <c r="FL532" s="993"/>
      <c r="FM532" s="994"/>
      <c r="FN532" s="993"/>
      <c r="FO532" s="993"/>
      <c r="FP532" s="1023"/>
      <c r="FQ532" s="572"/>
      <c r="FR532" s="572"/>
    </row>
    <row r="533" spans="9:174" s="292" customFormat="1" x14ac:dyDescent="0.3">
      <c r="I533" s="937"/>
      <c r="J533" s="295"/>
      <c r="K533" s="294"/>
      <c r="L533" s="294"/>
      <c r="M533" s="295"/>
      <c r="S533" s="976"/>
      <c r="T533" s="1011"/>
      <c r="U533" s="290"/>
      <c r="V533" s="290"/>
      <c r="W533" s="290"/>
      <c r="X533" s="294"/>
      <c r="AB533" s="946"/>
      <c r="AE533" s="541"/>
      <c r="AF533" s="296"/>
      <c r="AG533" s="542"/>
      <c r="AH533" s="296"/>
      <c r="AI533" s="610"/>
      <c r="AJ533" s="543"/>
      <c r="AP533" s="981"/>
      <c r="AU533" s="293"/>
      <c r="AX533" s="295"/>
      <c r="BC533" s="295"/>
      <c r="BD533" s="525"/>
      <c r="BE533" s="976"/>
      <c r="BF533" s="293"/>
      <c r="BG533" s="293"/>
      <c r="BH533" s="293"/>
      <c r="BI533" s="293"/>
      <c r="BJ533" s="293"/>
      <c r="BK533" s="293"/>
      <c r="BL533" s="294"/>
      <c r="BM533" s="293"/>
      <c r="BS533" s="294"/>
      <c r="BT533" s="294"/>
      <c r="BU533" s="294"/>
      <c r="BV533" s="295"/>
      <c r="BW533" s="295"/>
      <c r="BX533" s="295"/>
      <c r="BY533" s="293"/>
      <c r="BZ533" s="294"/>
      <c r="CD533" s="295"/>
      <c r="CE533" s="295"/>
      <c r="CF533" s="293"/>
      <c r="CG533" s="293"/>
      <c r="CH533" s="293"/>
      <c r="CI533" s="293"/>
      <c r="CJ533" s="293"/>
      <c r="CL533" s="295"/>
      <c r="CM533" s="294"/>
      <c r="CN533" s="294"/>
      <c r="CO533" s="294"/>
      <c r="CP533" s="294"/>
      <c r="CZ533" s="295"/>
      <c r="DF533" s="293"/>
      <c r="DG533" s="293"/>
      <c r="DH533" s="293"/>
      <c r="DJ533" s="295"/>
      <c r="EC533" s="454"/>
      <c r="ED533" s="454"/>
      <c r="EH533" s="439"/>
      <c r="EI533" s="439"/>
      <c r="EJ533" s="439"/>
      <c r="EK533" s="962"/>
      <c r="EL533" s="987"/>
      <c r="EM533" s="987"/>
      <c r="EN533" s="991"/>
      <c r="EO533" s="297"/>
      <c r="EP533" s="296"/>
      <c r="ER533" s="297"/>
      <c r="ES533" s="522"/>
      <c r="ET533" s="527"/>
      <c r="EU533" s="527"/>
      <c r="EV533" s="527"/>
      <c r="EW533" s="967"/>
      <c r="EX533" s="949"/>
      <c r="EY533" s="522"/>
      <c r="EZ533" s="522"/>
      <c r="FA533" s="522"/>
      <c r="FB533" s="522"/>
      <c r="FC533" s="527"/>
      <c r="FD533" s="527"/>
      <c r="FE533" s="527"/>
      <c r="FF533" s="522"/>
      <c r="FG533" s="522"/>
      <c r="FH533" s="522"/>
      <c r="FI533" s="522"/>
      <c r="FJ533" s="296"/>
      <c r="FK533" s="522"/>
      <c r="FL533" s="993"/>
      <c r="FM533" s="994"/>
      <c r="FN533" s="993"/>
      <c r="FO533" s="993"/>
      <c r="FP533" s="1023"/>
      <c r="FQ533" s="572"/>
      <c r="FR533" s="572"/>
    </row>
    <row r="534" spans="9:174" s="292" customFormat="1" x14ac:dyDescent="0.3">
      <c r="I534" s="937"/>
      <c r="J534" s="295"/>
      <c r="K534" s="294"/>
      <c r="L534" s="294"/>
      <c r="M534" s="295"/>
      <c r="S534" s="976"/>
      <c r="T534" s="1011"/>
      <c r="U534" s="290"/>
      <c r="V534" s="290"/>
      <c r="W534" s="290"/>
      <c r="X534" s="294"/>
      <c r="AB534" s="946"/>
      <c r="AE534" s="541"/>
      <c r="AF534" s="296"/>
      <c r="AG534" s="542"/>
      <c r="AH534" s="296"/>
      <c r="AI534" s="610"/>
      <c r="AJ534" s="543"/>
      <c r="AP534" s="981"/>
      <c r="AU534" s="293"/>
      <c r="AX534" s="295"/>
      <c r="BC534" s="295"/>
      <c r="BD534" s="525"/>
      <c r="BE534" s="976"/>
      <c r="BF534" s="293"/>
      <c r="BG534" s="293"/>
      <c r="BH534" s="293"/>
      <c r="BI534" s="293"/>
      <c r="BJ534" s="293"/>
      <c r="BK534" s="293"/>
      <c r="BL534" s="294"/>
      <c r="BM534" s="293"/>
      <c r="BS534" s="294"/>
      <c r="BT534" s="294"/>
      <c r="BU534" s="294"/>
      <c r="BV534" s="295"/>
      <c r="BW534" s="295"/>
      <c r="BX534" s="295"/>
      <c r="BY534" s="293"/>
      <c r="BZ534" s="294"/>
      <c r="CD534" s="295"/>
      <c r="CE534" s="295"/>
      <c r="CF534" s="293"/>
      <c r="CG534" s="293"/>
      <c r="CH534" s="293"/>
      <c r="CI534" s="293"/>
      <c r="CJ534" s="293"/>
      <c r="CL534" s="295"/>
      <c r="CM534" s="294"/>
      <c r="CN534" s="294"/>
      <c r="CO534" s="294"/>
      <c r="CP534" s="294"/>
      <c r="CZ534" s="295"/>
      <c r="DF534" s="293"/>
      <c r="DG534" s="293"/>
      <c r="DH534" s="293"/>
      <c r="DJ534" s="295"/>
      <c r="EC534" s="454"/>
      <c r="ED534" s="454"/>
      <c r="EH534" s="439"/>
      <c r="EI534" s="439"/>
      <c r="EJ534" s="439"/>
      <c r="EK534" s="962"/>
      <c r="EL534" s="987"/>
      <c r="EM534" s="987"/>
      <c r="EN534" s="991"/>
      <c r="EO534" s="297"/>
      <c r="EP534" s="296"/>
      <c r="ER534" s="297"/>
      <c r="ES534" s="522"/>
      <c r="ET534" s="527"/>
      <c r="EU534" s="527"/>
      <c r="EV534" s="527"/>
      <c r="EW534" s="967"/>
      <c r="EX534" s="949"/>
      <c r="EY534" s="522"/>
      <c r="EZ534" s="522"/>
      <c r="FA534" s="522"/>
      <c r="FB534" s="522"/>
      <c r="FC534" s="527"/>
      <c r="FD534" s="527"/>
      <c r="FE534" s="527"/>
      <c r="FF534" s="522"/>
      <c r="FG534" s="522"/>
      <c r="FH534" s="522"/>
      <c r="FI534" s="522"/>
      <c r="FJ534" s="296"/>
      <c r="FK534" s="522"/>
      <c r="FL534" s="993"/>
      <c r="FM534" s="994"/>
      <c r="FN534" s="993"/>
      <c r="FO534" s="993"/>
      <c r="FP534" s="1023"/>
      <c r="FQ534" s="572"/>
      <c r="FR534" s="572"/>
    </row>
    <row r="535" spans="9:174" s="292" customFormat="1" x14ac:dyDescent="0.3">
      <c r="I535" s="937"/>
      <c r="J535" s="295"/>
      <c r="K535" s="294"/>
      <c r="L535" s="294"/>
      <c r="M535" s="295"/>
      <c r="S535" s="976"/>
      <c r="T535" s="1011"/>
      <c r="U535" s="290"/>
      <c r="V535" s="290"/>
      <c r="W535" s="290"/>
      <c r="X535" s="294"/>
      <c r="AB535" s="946"/>
      <c r="AE535" s="541"/>
      <c r="AF535" s="296"/>
      <c r="AG535" s="542"/>
      <c r="AH535" s="296"/>
      <c r="AI535" s="610"/>
      <c r="AJ535" s="543"/>
      <c r="AP535" s="981"/>
      <c r="AU535" s="293"/>
      <c r="AX535" s="295"/>
      <c r="BC535" s="295"/>
      <c r="BD535" s="525"/>
      <c r="BE535" s="976"/>
      <c r="BF535" s="293"/>
      <c r="BG535" s="293"/>
      <c r="BH535" s="293"/>
      <c r="BI535" s="293"/>
      <c r="BJ535" s="293"/>
      <c r="BK535" s="293"/>
      <c r="BL535" s="294"/>
      <c r="BM535" s="293"/>
      <c r="BS535" s="294"/>
      <c r="BT535" s="294"/>
      <c r="BU535" s="294"/>
      <c r="BV535" s="295"/>
      <c r="BW535" s="295"/>
      <c r="BX535" s="295"/>
      <c r="BY535" s="293"/>
      <c r="BZ535" s="294"/>
      <c r="CD535" s="295"/>
      <c r="CE535" s="295"/>
      <c r="CF535" s="293"/>
      <c r="CG535" s="293"/>
      <c r="CH535" s="293"/>
      <c r="CI535" s="293"/>
      <c r="CJ535" s="293"/>
      <c r="CL535" s="295"/>
      <c r="CM535" s="294"/>
      <c r="CN535" s="294"/>
      <c r="CO535" s="294"/>
      <c r="CP535" s="294"/>
      <c r="CZ535" s="295"/>
      <c r="DF535" s="293"/>
      <c r="DG535" s="293"/>
      <c r="DH535" s="293"/>
      <c r="DJ535" s="295"/>
      <c r="EC535" s="454"/>
      <c r="ED535" s="454"/>
      <c r="EH535" s="439"/>
      <c r="EI535" s="439"/>
      <c r="EJ535" s="439"/>
      <c r="EK535" s="962"/>
      <c r="EL535" s="987"/>
      <c r="EM535" s="987"/>
      <c r="EN535" s="991"/>
      <c r="EO535" s="297"/>
      <c r="EP535" s="296"/>
      <c r="ER535" s="297"/>
      <c r="ES535" s="522"/>
      <c r="ET535" s="527"/>
      <c r="EU535" s="527"/>
      <c r="EV535" s="527"/>
      <c r="EW535" s="967"/>
      <c r="EX535" s="949"/>
      <c r="EY535" s="522"/>
      <c r="EZ535" s="522"/>
      <c r="FA535" s="522"/>
      <c r="FB535" s="522"/>
      <c r="FC535" s="527"/>
      <c r="FD535" s="527"/>
      <c r="FE535" s="527"/>
      <c r="FF535" s="522"/>
      <c r="FG535" s="522"/>
      <c r="FH535" s="522"/>
      <c r="FI535" s="522"/>
      <c r="FJ535" s="296"/>
      <c r="FK535" s="522"/>
      <c r="FL535" s="993"/>
      <c r="FM535" s="994"/>
      <c r="FN535" s="993"/>
      <c r="FO535" s="993"/>
      <c r="FP535" s="1023"/>
      <c r="FQ535" s="572"/>
      <c r="FR535" s="572"/>
    </row>
    <row r="536" spans="9:174" s="292" customFormat="1" x14ac:dyDescent="0.3">
      <c r="I536" s="937"/>
      <c r="J536" s="295"/>
      <c r="K536" s="294"/>
      <c r="L536" s="294"/>
      <c r="M536" s="295"/>
      <c r="S536" s="976"/>
      <c r="T536" s="1011"/>
      <c r="U536" s="290"/>
      <c r="V536" s="290"/>
      <c r="W536" s="290"/>
      <c r="X536" s="294"/>
      <c r="AB536" s="946"/>
      <c r="AE536" s="541"/>
      <c r="AF536" s="296"/>
      <c r="AG536" s="542"/>
      <c r="AH536" s="296"/>
      <c r="AI536" s="610"/>
      <c r="AJ536" s="543"/>
      <c r="AP536" s="981"/>
      <c r="AU536" s="293"/>
      <c r="AX536" s="295"/>
      <c r="BC536" s="295"/>
      <c r="BD536" s="525"/>
      <c r="BE536" s="976"/>
      <c r="BF536" s="293"/>
      <c r="BG536" s="293"/>
      <c r="BH536" s="293"/>
      <c r="BI536" s="293"/>
      <c r="BJ536" s="293"/>
      <c r="BK536" s="293"/>
      <c r="BL536" s="294"/>
      <c r="BM536" s="293"/>
      <c r="BS536" s="294"/>
      <c r="BT536" s="294"/>
      <c r="BU536" s="294"/>
      <c r="BV536" s="295"/>
      <c r="BW536" s="295"/>
      <c r="BX536" s="295"/>
      <c r="BY536" s="293"/>
      <c r="BZ536" s="294"/>
      <c r="CD536" s="295"/>
      <c r="CE536" s="295"/>
      <c r="CF536" s="293"/>
      <c r="CG536" s="293"/>
      <c r="CH536" s="293"/>
      <c r="CI536" s="293"/>
      <c r="CJ536" s="293"/>
      <c r="CL536" s="295"/>
      <c r="CM536" s="294"/>
      <c r="CN536" s="294"/>
      <c r="CO536" s="294"/>
      <c r="CP536" s="294"/>
      <c r="CZ536" s="295"/>
      <c r="DF536" s="293"/>
      <c r="DG536" s="293"/>
      <c r="DH536" s="293"/>
      <c r="DJ536" s="295"/>
      <c r="EC536" s="454"/>
      <c r="ED536" s="454"/>
      <c r="EH536" s="439"/>
      <c r="EI536" s="439"/>
      <c r="EJ536" s="439"/>
      <c r="EK536" s="962"/>
      <c r="EL536" s="987"/>
      <c r="EM536" s="987"/>
      <c r="EN536" s="991"/>
      <c r="EO536" s="297"/>
      <c r="EP536" s="296"/>
      <c r="ER536" s="297"/>
      <c r="ES536" s="522"/>
      <c r="ET536" s="527"/>
      <c r="EU536" s="527"/>
      <c r="EV536" s="527"/>
      <c r="EW536" s="967"/>
      <c r="EX536" s="949"/>
      <c r="EY536" s="522"/>
      <c r="EZ536" s="522"/>
      <c r="FA536" s="522"/>
      <c r="FB536" s="522"/>
      <c r="FC536" s="527"/>
      <c r="FD536" s="527"/>
      <c r="FE536" s="527"/>
      <c r="FF536" s="522"/>
      <c r="FG536" s="522"/>
      <c r="FH536" s="522"/>
      <c r="FI536" s="522"/>
      <c r="FJ536" s="296"/>
      <c r="FK536" s="522"/>
      <c r="FL536" s="993"/>
      <c r="FM536" s="994"/>
      <c r="FN536" s="993"/>
      <c r="FO536" s="993"/>
      <c r="FP536" s="1023"/>
      <c r="FQ536" s="572"/>
      <c r="FR536" s="572"/>
    </row>
    <row r="537" spans="9:174" s="292" customFormat="1" x14ac:dyDescent="0.3">
      <c r="I537" s="937"/>
      <c r="J537" s="295"/>
      <c r="K537" s="294"/>
      <c r="L537" s="294"/>
      <c r="M537" s="295"/>
      <c r="S537" s="976"/>
      <c r="T537" s="1011"/>
      <c r="U537" s="290"/>
      <c r="V537" s="290"/>
      <c r="W537" s="290"/>
      <c r="X537" s="294"/>
      <c r="AB537" s="946"/>
      <c r="AE537" s="541"/>
      <c r="AF537" s="296"/>
      <c r="AG537" s="542"/>
      <c r="AH537" s="296"/>
      <c r="AI537" s="610"/>
      <c r="AJ537" s="543"/>
      <c r="AP537" s="981"/>
      <c r="AU537" s="293"/>
      <c r="AX537" s="295"/>
      <c r="BC537" s="295"/>
      <c r="BD537" s="525"/>
      <c r="BE537" s="976"/>
      <c r="BF537" s="293"/>
      <c r="BG537" s="293"/>
      <c r="BH537" s="293"/>
      <c r="BI537" s="293"/>
      <c r="BJ537" s="293"/>
      <c r="BK537" s="293"/>
      <c r="BL537" s="294"/>
      <c r="BM537" s="293"/>
      <c r="BS537" s="294"/>
      <c r="BT537" s="294"/>
      <c r="BU537" s="294"/>
      <c r="BV537" s="295"/>
      <c r="BW537" s="295"/>
      <c r="BX537" s="295"/>
      <c r="BY537" s="293"/>
      <c r="BZ537" s="294"/>
      <c r="CD537" s="295"/>
      <c r="CE537" s="295"/>
      <c r="CF537" s="293"/>
      <c r="CG537" s="293"/>
      <c r="CH537" s="293"/>
      <c r="CI537" s="293"/>
      <c r="CJ537" s="293"/>
      <c r="CL537" s="295"/>
      <c r="CM537" s="294"/>
      <c r="CN537" s="294"/>
      <c r="CO537" s="294"/>
      <c r="CP537" s="294"/>
      <c r="CZ537" s="295"/>
      <c r="DF537" s="293"/>
      <c r="DG537" s="293"/>
      <c r="DH537" s="293"/>
      <c r="DJ537" s="295"/>
      <c r="EC537" s="454"/>
      <c r="ED537" s="454"/>
      <c r="EH537" s="439"/>
      <c r="EI537" s="439"/>
      <c r="EJ537" s="439"/>
      <c r="EK537" s="962"/>
      <c r="EL537" s="987"/>
      <c r="EM537" s="987"/>
      <c r="EN537" s="991"/>
      <c r="EO537" s="297"/>
      <c r="EP537" s="296"/>
      <c r="ER537" s="297"/>
      <c r="ES537" s="522"/>
      <c r="ET537" s="527"/>
      <c r="EU537" s="527"/>
      <c r="EV537" s="527"/>
      <c r="EW537" s="967"/>
      <c r="EX537" s="949"/>
      <c r="EY537" s="522"/>
      <c r="EZ537" s="522"/>
      <c r="FA537" s="522"/>
      <c r="FB537" s="522"/>
      <c r="FC537" s="527"/>
      <c r="FD537" s="527"/>
      <c r="FE537" s="527"/>
      <c r="FF537" s="522"/>
      <c r="FG537" s="522"/>
      <c r="FH537" s="522"/>
      <c r="FI537" s="522"/>
      <c r="FJ537" s="296"/>
      <c r="FK537" s="522"/>
      <c r="FL537" s="993"/>
      <c r="FM537" s="994"/>
      <c r="FN537" s="993"/>
      <c r="FO537" s="993"/>
      <c r="FP537" s="1023"/>
      <c r="FQ537" s="572"/>
      <c r="FR537" s="572"/>
    </row>
    <row r="538" spans="9:174" s="292" customFormat="1" x14ac:dyDescent="0.3">
      <c r="I538" s="937"/>
      <c r="J538" s="295"/>
      <c r="K538" s="294"/>
      <c r="L538" s="294"/>
      <c r="M538" s="295"/>
      <c r="S538" s="976"/>
      <c r="T538" s="1011"/>
      <c r="U538" s="290"/>
      <c r="V538" s="290"/>
      <c r="W538" s="290"/>
      <c r="X538" s="294"/>
      <c r="AB538" s="946"/>
      <c r="AE538" s="541"/>
      <c r="AF538" s="296"/>
      <c r="AG538" s="542"/>
      <c r="AH538" s="296"/>
      <c r="AI538" s="610"/>
      <c r="AJ538" s="543"/>
      <c r="AP538" s="981"/>
      <c r="AU538" s="293"/>
      <c r="AX538" s="295"/>
      <c r="BC538" s="295"/>
      <c r="BD538" s="525"/>
      <c r="BE538" s="976"/>
      <c r="BF538" s="293"/>
      <c r="BG538" s="293"/>
      <c r="BH538" s="293"/>
      <c r="BI538" s="293"/>
      <c r="BJ538" s="293"/>
      <c r="BK538" s="293"/>
      <c r="BL538" s="294"/>
      <c r="BM538" s="293"/>
      <c r="BS538" s="294"/>
      <c r="BT538" s="294"/>
      <c r="BU538" s="294"/>
      <c r="BV538" s="295"/>
      <c r="BW538" s="295"/>
      <c r="BX538" s="295"/>
      <c r="BY538" s="293"/>
      <c r="BZ538" s="294"/>
      <c r="CD538" s="295"/>
      <c r="CE538" s="295"/>
      <c r="CF538" s="293"/>
      <c r="CG538" s="293"/>
      <c r="CH538" s="293"/>
      <c r="CI538" s="293"/>
      <c r="CJ538" s="293"/>
      <c r="CL538" s="295"/>
      <c r="CM538" s="294"/>
      <c r="CN538" s="294"/>
      <c r="CO538" s="294"/>
      <c r="CP538" s="294"/>
      <c r="CZ538" s="295"/>
      <c r="DF538" s="293"/>
      <c r="DG538" s="293"/>
      <c r="DH538" s="293"/>
      <c r="DJ538" s="295"/>
      <c r="EC538" s="454"/>
      <c r="ED538" s="454"/>
      <c r="EH538" s="439"/>
      <c r="EI538" s="439"/>
      <c r="EJ538" s="439"/>
      <c r="EK538" s="962"/>
      <c r="EL538" s="987"/>
      <c r="EM538" s="987"/>
      <c r="EN538" s="991"/>
      <c r="EO538" s="297"/>
      <c r="EP538" s="296"/>
      <c r="ER538" s="297"/>
      <c r="ES538" s="522"/>
      <c r="ET538" s="527"/>
      <c r="EU538" s="527"/>
      <c r="EV538" s="527"/>
      <c r="EW538" s="967"/>
      <c r="EX538" s="949"/>
      <c r="EY538" s="522"/>
      <c r="EZ538" s="522"/>
      <c r="FA538" s="522"/>
      <c r="FB538" s="522"/>
      <c r="FC538" s="527"/>
      <c r="FD538" s="527"/>
      <c r="FE538" s="527"/>
      <c r="FF538" s="522"/>
      <c r="FG538" s="522"/>
      <c r="FH538" s="522"/>
      <c r="FI538" s="522"/>
      <c r="FJ538" s="296"/>
      <c r="FK538" s="522"/>
      <c r="FL538" s="993"/>
      <c r="FM538" s="994"/>
      <c r="FN538" s="993"/>
      <c r="FO538" s="993"/>
      <c r="FP538" s="1023"/>
      <c r="FQ538" s="572"/>
      <c r="FR538" s="572"/>
    </row>
    <row r="539" spans="9:174" s="292" customFormat="1" x14ac:dyDescent="0.3">
      <c r="I539" s="937"/>
      <c r="J539" s="295"/>
      <c r="K539" s="294"/>
      <c r="L539" s="294"/>
      <c r="M539" s="295"/>
      <c r="S539" s="976"/>
      <c r="T539" s="1011"/>
      <c r="U539" s="290"/>
      <c r="V539" s="290"/>
      <c r="W539" s="290"/>
      <c r="X539" s="294"/>
      <c r="AB539" s="946"/>
      <c r="AE539" s="541"/>
      <c r="AF539" s="296"/>
      <c r="AG539" s="542"/>
      <c r="AH539" s="296"/>
      <c r="AI539" s="610"/>
      <c r="AJ539" s="543"/>
      <c r="AP539" s="981"/>
      <c r="AU539" s="293"/>
      <c r="AX539" s="295"/>
      <c r="BC539" s="295"/>
      <c r="BD539" s="525"/>
      <c r="BE539" s="976"/>
      <c r="BF539" s="293"/>
      <c r="BG539" s="293"/>
      <c r="BH539" s="293"/>
      <c r="BI539" s="293"/>
      <c r="BJ539" s="293"/>
      <c r="BK539" s="293"/>
      <c r="BL539" s="294"/>
      <c r="BM539" s="293"/>
      <c r="BS539" s="294"/>
      <c r="BT539" s="294"/>
      <c r="BU539" s="294"/>
      <c r="BV539" s="295"/>
      <c r="BW539" s="295"/>
      <c r="BX539" s="295"/>
      <c r="BY539" s="293"/>
      <c r="BZ539" s="294"/>
      <c r="CD539" s="295"/>
      <c r="CE539" s="295"/>
      <c r="CF539" s="293"/>
      <c r="CG539" s="293"/>
      <c r="CH539" s="293"/>
      <c r="CI539" s="293"/>
      <c r="CJ539" s="293"/>
      <c r="CL539" s="295"/>
      <c r="CM539" s="294"/>
      <c r="CN539" s="294"/>
      <c r="CO539" s="294"/>
      <c r="CP539" s="294"/>
      <c r="CZ539" s="295"/>
      <c r="DF539" s="293"/>
      <c r="DG539" s="293"/>
      <c r="DH539" s="293"/>
      <c r="DJ539" s="295"/>
      <c r="EC539" s="454"/>
      <c r="ED539" s="454"/>
      <c r="EH539" s="439"/>
      <c r="EI539" s="439"/>
      <c r="EJ539" s="439"/>
      <c r="EK539" s="962"/>
      <c r="EL539" s="987"/>
      <c r="EM539" s="987"/>
      <c r="EN539" s="991"/>
      <c r="EO539" s="297"/>
      <c r="EP539" s="296"/>
      <c r="ER539" s="297"/>
      <c r="ES539" s="522"/>
      <c r="ET539" s="527"/>
      <c r="EU539" s="527"/>
      <c r="EV539" s="527"/>
      <c r="EW539" s="967"/>
      <c r="EX539" s="949"/>
      <c r="EY539" s="522"/>
      <c r="EZ539" s="522"/>
      <c r="FA539" s="522"/>
      <c r="FB539" s="522"/>
      <c r="FC539" s="527"/>
      <c r="FD539" s="527"/>
      <c r="FE539" s="527"/>
      <c r="FF539" s="522"/>
      <c r="FG539" s="522"/>
      <c r="FH539" s="522"/>
      <c r="FI539" s="522"/>
      <c r="FJ539" s="296"/>
      <c r="FK539" s="522"/>
      <c r="FL539" s="993"/>
      <c r="FM539" s="994"/>
      <c r="FN539" s="993"/>
      <c r="FO539" s="993"/>
      <c r="FP539" s="1023"/>
      <c r="FQ539" s="572"/>
      <c r="FR539" s="572"/>
    </row>
    <row r="540" spans="9:174" s="292" customFormat="1" x14ac:dyDescent="0.3">
      <c r="I540" s="937"/>
      <c r="J540" s="295"/>
      <c r="K540" s="294"/>
      <c r="L540" s="294"/>
      <c r="M540" s="295"/>
      <c r="S540" s="976"/>
      <c r="T540" s="1011"/>
      <c r="U540" s="290"/>
      <c r="V540" s="290"/>
      <c r="W540" s="290"/>
      <c r="X540" s="294"/>
      <c r="AB540" s="946"/>
      <c r="AE540" s="541"/>
      <c r="AF540" s="296"/>
      <c r="AG540" s="542"/>
      <c r="AH540" s="296"/>
      <c r="AI540" s="610"/>
      <c r="AJ540" s="543"/>
      <c r="AP540" s="981"/>
      <c r="AU540" s="293"/>
      <c r="AX540" s="295"/>
      <c r="BC540" s="295"/>
      <c r="BD540" s="525"/>
      <c r="BE540" s="976"/>
      <c r="BF540" s="293"/>
      <c r="BG540" s="293"/>
      <c r="BH540" s="293"/>
      <c r="BI540" s="293"/>
      <c r="BJ540" s="293"/>
      <c r="BK540" s="293"/>
      <c r="BL540" s="294"/>
      <c r="BM540" s="293"/>
      <c r="BS540" s="294"/>
      <c r="BT540" s="294"/>
      <c r="BU540" s="294"/>
      <c r="BV540" s="295"/>
      <c r="BW540" s="295"/>
      <c r="BX540" s="295"/>
      <c r="BY540" s="293"/>
      <c r="BZ540" s="294"/>
      <c r="CD540" s="295"/>
      <c r="CE540" s="295"/>
      <c r="CF540" s="293"/>
      <c r="CG540" s="293"/>
      <c r="CH540" s="293"/>
      <c r="CI540" s="293"/>
      <c r="CJ540" s="293"/>
      <c r="CL540" s="295"/>
      <c r="CM540" s="294"/>
      <c r="CN540" s="294"/>
      <c r="CO540" s="294"/>
      <c r="CP540" s="294"/>
      <c r="CZ540" s="295"/>
      <c r="DF540" s="293"/>
      <c r="DG540" s="293"/>
      <c r="DH540" s="293"/>
      <c r="DJ540" s="295"/>
      <c r="EC540" s="454"/>
      <c r="ED540" s="454"/>
      <c r="EH540" s="439"/>
      <c r="EI540" s="439"/>
      <c r="EJ540" s="439"/>
      <c r="EK540" s="962"/>
      <c r="EL540" s="987"/>
      <c r="EM540" s="987"/>
      <c r="EN540" s="991"/>
      <c r="EO540" s="297"/>
      <c r="EP540" s="296"/>
      <c r="ER540" s="297"/>
      <c r="ES540" s="522"/>
      <c r="ET540" s="527"/>
      <c r="EU540" s="527"/>
      <c r="EV540" s="527"/>
      <c r="EW540" s="967"/>
      <c r="EX540" s="949"/>
      <c r="EY540" s="522"/>
      <c r="EZ540" s="522"/>
      <c r="FA540" s="522"/>
      <c r="FB540" s="522"/>
      <c r="FC540" s="527"/>
      <c r="FD540" s="527"/>
      <c r="FE540" s="527"/>
      <c r="FF540" s="522"/>
      <c r="FG540" s="522"/>
      <c r="FH540" s="522"/>
      <c r="FI540" s="522"/>
      <c r="FJ540" s="296"/>
      <c r="FK540" s="522"/>
      <c r="FL540" s="993"/>
      <c r="FM540" s="994"/>
      <c r="FN540" s="993"/>
      <c r="FO540" s="993"/>
      <c r="FP540" s="1023"/>
      <c r="FQ540" s="572"/>
      <c r="FR540" s="572"/>
    </row>
    <row r="541" spans="9:174" s="292" customFormat="1" x14ac:dyDescent="0.3">
      <c r="I541" s="937"/>
      <c r="J541" s="295"/>
      <c r="K541" s="294"/>
      <c r="L541" s="294"/>
      <c r="M541" s="295"/>
      <c r="S541" s="976"/>
      <c r="T541" s="1011"/>
      <c r="U541" s="290"/>
      <c r="V541" s="290"/>
      <c r="W541" s="290"/>
      <c r="X541" s="294"/>
      <c r="AB541" s="946"/>
      <c r="AE541" s="541"/>
      <c r="AF541" s="296"/>
      <c r="AG541" s="542"/>
      <c r="AH541" s="296"/>
      <c r="AI541" s="610"/>
      <c r="AJ541" s="543"/>
      <c r="AP541" s="981"/>
      <c r="AU541" s="293"/>
      <c r="AX541" s="295"/>
      <c r="BC541" s="295"/>
      <c r="BD541" s="525"/>
      <c r="BE541" s="976"/>
      <c r="BF541" s="293"/>
      <c r="BG541" s="293"/>
      <c r="BH541" s="293"/>
      <c r="BI541" s="293"/>
      <c r="BJ541" s="293"/>
      <c r="BK541" s="293"/>
      <c r="BL541" s="294"/>
      <c r="BM541" s="293"/>
      <c r="BS541" s="294"/>
      <c r="BT541" s="294"/>
      <c r="BU541" s="294"/>
      <c r="BV541" s="295"/>
      <c r="BW541" s="295"/>
      <c r="BX541" s="295"/>
      <c r="BY541" s="293"/>
      <c r="BZ541" s="294"/>
      <c r="CD541" s="295"/>
      <c r="CE541" s="295"/>
      <c r="CF541" s="293"/>
      <c r="CG541" s="293"/>
      <c r="CH541" s="293"/>
      <c r="CI541" s="293"/>
      <c r="CJ541" s="293"/>
      <c r="CL541" s="295"/>
      <c r="CM541" s="294"/>
      <c r="CN541" s="294"/>
      <c r="CO541" s="294"/>
      <c r="CP541" s="294"/>
      <c r="CZ541" s="295"/>
      <c r="DF541" s="293"/>
      <c r="DG541" s="293"/>
      <c r="DH541" s="293"/>
      <c r="DJ541" s="295"/>
      <c r="EC541" s="454"/>
      <c r="ED541" s="454"/>
      <c r="EH541" s="439"/>
      <c r="EI541" s="439"/>
      <c r="EJ541" s="439"/>
      <c r="EK541" s="962"/>
      <c r="EL541" s="987"/>
      <c r="EM541" s="987"/>
      <c r="EN541" s="991"/>
      <c r="EO541" s="297"/>
      <c r="EP541" s="296"/>
      <c r="ER541" s="297"/>
      <c r="ES541" s="522"/>
      <c r="ET541" s="527"/>
      <c r="EU541" s="527"/>
      <c r="EV541" s="527"/>
      <c r="EW541" s="967"/>
      <c r="EX541" s="949"/>
      <c r="EY541" s="522"/>
      <c r="EZ541" s="522"/>
      <c r="FA541" s="522"/>
      <c r="FB541" s="522"/>
      <c r="FC541" s="527"/>
      <c r="FD541" s="527"/>
      <c r="FE541" s="527"/>
      <c r="FF541" s="522"/>
      <c r="FG541" s="522"/>
      <c r="FH541" s="522"/>
      <c r="FI541" s="522"/>
      <c r="FJ541" s="296"/>
      <c r="FK541" s="522"/>
      <c r="FL541" s="993"/>
      <c r="FM541" s="994"/>
      <c r="FN541" s="993"/>
      <c r="FO541" s="993"/>
      <c r="FP541" s="1023"/>
      <c r="FQ541" s="572"/>
      <c r="FR541" s="572"/>
    </row>
    <row r="542" spans="9:174" s="292" customFormat="1" x14ac:dyDescent="0.3">
      <c r="I542" s="937"/>
      <c r="J542" s="295"/>
      <c r="K542" s="294"/>
      <c r="L542" s="294"/>
      <c r="M542" s="295"/>
      <c r="S542" s="976"/>
      <c r="T542" s="1011"/>
      <c r="U542" s="290"/>
      <c r="V542" s="290"/>
      <c r="W542" s="290"/>
      <c r="X542" s="294"/>
      <c r="AB542" s="946"/>
      <c r="AE542" s="541"/>
      <c r="AF542" s="296"/>
      <c r="AG542" s="542"/>
      <c r="AH542" s="296"/>
      <c r="AI542" s="610"/>
      <c r="AJ542" s="543"/>
      <c r="AP542" s="981"/>
      <c r="AU542" s="293"/>
      <c r="AX542" s="295"/>
      <c r="BC542" s="295"/>
      <c r="BD542" s="525"/>
      <c r="BE542" s="976"/>
      <c r="BF542" s="293"/>
      <c r="BG542" s="293"/>
      <c r="BH542" s="293"/>
      <c r="BI542" s="293"/>
      <c r="BJ542" s="293"/>
      <c r="BK542" s="293"/>
      <c r="BL542" s="294"/>
      <c r="BM542" s="293"/>
      <c r="BS542" s="294"/>
      <c r="BT542" s="294"/>
      <c r="BU542" s="294"/>
      <c r="BV542" s="295"/>
      <c r="BW542" s="295"/>
      <c r="BX542" s="295"/>
      <c r="BY542" s="293"/>
      <c r="BZ542" s="294"/>
      <c r="CD542" s="295"/>
      <c r="CE542" s="295"/>
      <c r="CF542" s="293"/>
      <c r="CG542" s="293"/>
      <c r="CH542" s="293"/>
      <c r="CI542" s="293"/>
      <c r="CJ542" s="293"/>
      <c r="CL542" s="295"/>
      <c r="CM542" s="294"/>
      <c r="CN542" s="294"/>
      <c r="CO542" s="294"/>
      <c r="CP542" s="294"/>
      <c r="CZ542" s="295"/>
      <c r="DF542" s="293"/>
      <c r="DG542" s="293"/>
      <c r="DH542" s="293"/>
      <c r="DJ542" s="295"/>
      <c r="EC542" s="454"/>
      <c r="ED542" s="454"/>
      <c r="EH542" s="439"/>
      <c r="EI542" s="439"/>
      <c r="EJ542" s="439"/>
      <c r="EK542" s="962"/>
      <c r="EL542" s="987"/>
      <c r="EM542" s="987"/>
      <c r="EN542" s="991"/>
      <c r="EO542" s="297"/>
      <c r="EP542" s="296"/>
      <c r="ER542" s="297"/>
      <c r="ES542" s="522"/>
      <c r="ET542" s="527"/>
      <c r="EU542" s="527"/>
      <c r="EV542" s="527"/>
      <c r="EW542" s="967"/>
      <c r="EX542" s="949"/>
      <c r="EY542" s="522"/>
      <c r="EZ542" s="522"/>
      <c r="FA542" s="522"/>
      <c r="FB542" s="522"/>
      <c r="FC542" s="527"/>
      <c r="FD542" s="527"/>
      <c r="FE542" s="527"/>
      <c r="FF542" s="522"/>
      <c r="FG542" s="522"/>
      <c r="FH542" s="522"/>
      <c r="FI542" s="522"/>
      <c r="FJ542" s="296"/>
      <c r="FK542" s="522"/>
      <c r="FL542" s="993"/>
      <c r="FM542" s="994"/>
      <c r="FN542" s="993"/>
      <c r="FO542" s="993"/>
      <c r="FP542" s="1023"/>
      <c r="FQ542" s="572"/>
      <c r="FR542" s="572"/>
    </row>
    <row r="543" spans="9:174" s="292" customFormat="1" x14ac:dyDescent="0.3">
      <c r="I543" s="937"/>
      <c r="J543" s="295"/>
      <c r="K543" s="294"/>
      <c r="L543" s="294"/>
      <c r="M543" s="295"/>
      <c r="S543" s="976"/>
      <c r="T543" s="1011"/>
      <c r="U543" s="290"/>
      <c r="V543" s="290"/>
      <c r="W543" s="290"/>
      <c r="X543" s="294"/>
      <c r="AB543" s="946"/>
      <c r="AE543" s="541"/>
      <c r="AF543" s="296"/>
      <c r="AG543" s="542"/>
      <c r="AH543" s="296"/>
      <c r="AI543" s="610"/>
      <c r="AJ543" s="543"/>
      <c r="AP543" s="981"/>
      <c r="AU543" s="293"/>
      <c r="AX543" s="295"/>
      <c r="BC543" s="295"/>
      <c r="BD543" s="525"/>
      <c r="BE543" s="976"/>
      <c r="BF543" s="293"/>
      <c r="BG543" s="293"/>
      <c r="BH543" s="293"/>
      <c r="BI543" s="293"/>
      <c r="BJ543" s="293"/>
      <c r="BK543" s="293"/>
      <c r="BL543" s="294"/>
      <c r="BM543" s="293"/>
      <c r="BS543" s="294"/>
      <c r="BT543" s="294"/>
      <c r="BU543" s="294"/>
      <c r="BV543" s="295"/>
      <c r="BW543" s="295"/>
      <c r="BX543" s="295"/>
      <c r="BY543" s="293"/>
      <c r="BZ543" s="294"/>
      <c r="CD543" s="295"/>
      <c r="CE543" s="295"/>
      <c r="CF543" s="293"/>
      <c r="CG543" s="293"/>
      <c r="CH543" s="293"/>
      <c r="CI543" s="293"/>
      <c r="CJ543" s="293"/>
      <c r="CL543" s="295"/>
      <c r="CM543" s="294"/>
      <c r="CN543" s="294"/>
      <c r="CO543" s="294"/>
      <c r="CP543" s="294"/>
      <c r="CZ543" s="295"/>
      <c r="DF543" s="293"/>
      <c r="DG543" s="293"/>
      <c r="DH543" s="293"/>
      <c r="DJ543" s="295"/>
      <c r="EC543" s="454"/>
      <c r="ED543" s="454"/>
      <c r="EH543" s="439"/>
      <c r="EI543" s="439"/>
      <c r="EJ543" s="439"/>
      <c r="EK543" s="962"/>
      <c r="EL543" s="987"/>
      <c r="EM543" s="987"/>
      <c r="EN543" s="991"/>
      <c r="EO543" s="297"/>
      <c r="EP543" s="296"/>
      <c r="ER543" s="297"/>
      <c r="ES543" s="522"/>
      <c r="ET543" s="527"/>
      <c r="EU543" s="527"/>
      <c r="EV543" s="527"/>
      <c r="EW543" s="967"/>
      <c r="EX543" s="949"/>
      <c r="EY543" s="522"/>
      <c r="EZ543" s="522"/>
      <c r="FA543" s="522"/>
      <c r="FB543" s="522"/>
      <c r="FC543" s="527"/>
      <c r="FD543" s="527"/>
      <c r="FE543" s="527"/>
      <c r="FF543" s="522"/>
      <c r="FG543" s="522"/>
      <c r="FH543" s="522"/>
      <c r="FI543" s="522"/>
      <c r="FJ543" s="296"/>
      <c r="FK543" s="522"/>
      <c r="FL543" s="993"/>
      <c r="FM543" s="994"/>
      <c r="FN543" s="993"/>
      <c r="FO543" s="993"/>
      <c r="FP543" s="1023"/>
      <c r="FQ543" s="572"/>
      <c r="FR543" s="572"/>
    </row>
    <row r="544" spans="9:174" s="292" customFormat="1" x14ac:dyDescent="0.3">
      <c r="I544" s="937"/>
      <c r="J544" s="295"/>
      <c r="K544" s="294"/>
      <c r="L544" s="294"/>
      <c r="M544" s="295"/>
      <c r="S544" s="976"/>
      <c r="T544" s="1011"/>
      <c r="U544" s="290"/>
      <c r="V544" s="290"/>
      <c r="W544" s="290"/>
      <c r="X544" s="294"/>
      <c r="AB544" s="946"/>
      <c r="AE544" s="541"/>
      <c r="AF544" s="296"/>
      <c r="AG544" s="542"/>
      <c r="AH544" s="296"/>
      <c r="AI544" s="610"/>
      <c r="AJ544" s="543"/>
      <c r="AP544" s="981"/>
      <c r="AU544" s="293"/>
      <c r="AX544" s="295"/>
      <c r="BC544" s="295"/>
      <c r="BD544" s="525"/>
      <c r="BE544" s="976"/>
      <c r="BF544" s="293"/>
      <c r="BG544" s="293"/>
      <c r="BH544" s="293"/>
      <c r="BI544" s="293"/>
      <c r="BJ544" s="293"/>
      <c r="BK544" s="293"/>
      <c r="BL544" s="294"/>
      <c r="BM544" s="293"/>
      <c r="BS544" s="294"/>
      <c r="BT544" s="294"/>
      <c r="BU544" s="294"/>
      <c r="BV544" s="295"/>
      <c r="BW544" s="295"/>
      <c r="BX544" s="295"/>
      <c r="BY544" s="293"/>
      <c r="BZ544" s="294"/>
      <c r="CD544" s="295"/>
      <c r="CE544" s="295"/>
      <c r="CF544" s="293"/>
      <c r="CG544" s="293"/>
      <c r="CH544" s="293"/>
      <c r="CI544" s="293"/>
      <c r="CJ544" s="293"/>
      <c r="CL544" s="295"/>
      <c r="CM544" s="294"/>
      <c r="CN544" s="294"/>
      <c r="CO544" s="294"/>
      <c r="CP544" s="294"/>
      <c r="CZ544" s="295"/>
      <c r="DF544" s="293"/>
      <c r="DG544" s="293"/>
      <c r="DH544" s="293"/>
      <c r="DJ544" s="295"/>
      <c r="EC544" s="454"/>
      <c r="ED544" s="454"/>
      <c r="EH544" s="439"/>
      <c r="EI544" s="439"/>
      <c r="EJ544" s="439"/>
      <c r="EK544" s="962"/>
      <c r="EL544" s="987"/>
      <c r="EM544" s="987"/>
      <c r="EN544" s="991"/>
      <c r="EO544" s="297"/>
      <c r="EP544" s="296"/>
      <c r="ER544" s="297"/>
      <c r="ES544" s="522"/>
      <c r="ET544" s="527"/>
      <c r="EU544" s="527"/>
      <c r="EV544" s="527"/>
      <c r="EW544" s="967"/>
      <c r="EX544" s="949"/>
      <c r="EY544" s="522"/>
      <c r="EZ544" s="522"/>
      <c r="FA544" s="522"/>
      <c r="FB544" s="522"/>
      <c r="FC544" s="527"/>
      <c r="FD544" s="527"/>
      <c r="FE544" s="527"/>
      <c r="FF544" s="522"/>
      <c r="FG544" s="522"/>
      <c r="FH544" s="522"/>
      <c r="FI544" s="522"/>
      <c r="FJ544" s="296"/>
      <c r="FK544" s="522"/>
      <c r="FL544" s="993"/>
      <c r="FM544" s="994"/>
      <c r="FN544" s="993"/>
      <c r="FO544" s="993"/>
      <c r="FP544" s="1023"/>
      <c r="FQ544" s="572"/>
      <c r="FR544" s="572"/>
    </row>
    <row r="545" spans="9:174" s="292" customFormat="1" x14ac:dyDescent="0.3">
      <c r="I545" s="937"/>
      <c r="J545" s="295"/>
      <c r="K545" s="294"/>
      <c r="L545" s="294"/>
      <c r="M545" s="295"/>
      <c r="S545" s="976"/>
      <c r="T545" s="1011"/>
      <c r="U545" s="290"/>
      <c r="V545" s="290"/>
      <c r="W545" s="290"/>
      <c r="X545" s="294"/>
      <c r="AB545" s="946"/>
      <c r="AE545" s="541"/>
      <c r="AF545" s="296"/>
      <c r="AG545" s="542"/>
      <c r="AH545" s="296"/>
      <c r="AI545" s="610"/>
      <c r="AJ545" s="543"/>
      <c r="AP545" s="981"/>
      <c r="AU545" s="293"/>
      <c r="AX545" s="295"/>
      <c r="BC545" s="295"/>
      <c r="BD545" s="525"/>
      <c r="BE545" s="976"/>
      <c r="BF545" s="293"/>
      <c r="BG545" s="293"/>
      <c r="BH545" s="293"/>
      <c r="BI545" s="293"/>
      <c r="BJ545" s="293"/>
      <c r="BK545" s="293"/>
      <c r="BL545" s="294"/>
      <c r="BM545" s="293"/>
      <c r="BS545" s="294"/>
      <c r="BT545" s="294"/>
      <c r="BU545" s="294"/>
      <c r="BV545" s="295"/>
      <c r="BW545" s="295"/>
      <c r="BX545" s="295"/>
      <c r="BY545" s="293"/>
      <c r="BZ545" s="294"/>
      <c r="CD545" s="295"/>
      <c r="CE545" s="295"/>
      <c r="CF545" s="293"/>
      <c r="CG545" s="293"/>
      <c r="CH545" s="293"/>
      <c r="CI545" s="293"/>
      <c r="CJ545" s="293"/>
      <c r="CL545" s="295"/>
      <c r="CM545" s="294"/>
      <c r="CN545" s="294"/>
      <c r="CO545" s="294"/>
      <c r="CP545" s="294"/>
      <c r="CZ545" s="295"/>
      <c r="DF545" s="293"/>
      <c r="DG545" s="293"/>
      <c r="DH545" s="293"/>
      <c r="DJ545" s="295"/>
      <c r="EC545" s="454"/>
      <c r="ED545" s="454"/>
      <c r="EH545" s="439"/>
      <c r="EI545" s="439"/>
      <c r="EJ545" s="439"/>
      <c r="EK545" s="962"/>
      <c r="EL545" s="987"/>
      <c r="EM545" s="987"/>
      <c r="EN545" s="991"/>
      <c r="EO545" s="297"/>
      <c r="EP545" s="296"/>
      <c r="ER545" s="297"/>
      <c r="ES545" s="522"/>
      <c r="ET545" s="527"/>
      <c r="EU545" s="527"/>
      <c r="EV545" s="527"/>
      <c r="EW545" s="967"/>
      <c r="EX545" s="949"/>
      <c r="EY545" s="522"/>
      <c r="EZ545" s="522"/>
      <c r="FA545" s="522"/>
      <c r="FB545" s="522"/>
      <c r="FC545" s="527"/>
      <c r="FD545" s="527"/>
      <c r="FE545" s="527"/>
      <c r="FF545" s="522"/>
      <c r="FG545" s="522"/>
      <c r="FH545" s="522"/>
      <c r="FI545" s="522"/>
      <c r="FJ545" s="296"/>
      <c r="FK545" s="522"/>
      <c r="FL545" s="993"/>
      <c r="FM545" s="994"/>
      <c r="FN545" s="993"/>
      <c r="FO545" s="993"/>
      <c r="FP545" s="1023"/>
      <c r="FQ545" s="572"/>
      <c r="FR545" s="572"/>
    </row>
    <row r="546" spans="9:174" s="292" customFormat="1" x14ac:dyDescent="0.3">
      <c r="I546" s="937"/>
      <c r="J546" s="295"/>
      <c r="K546" s="294"/>
      <c r="L546" s="294"/>
      <c r="M546" s="295"/>
      <c r="S546" s="976"/>
      <c r="T546" s="1011"/>
      <c r="U546" s="290"/>
      <c r="V546" s="290"/>
      <c r="W546" s="290"/>
      <c r="X546" s="294"/>
      <c r="AB546" s="946"/>
      <c r="AE546" s="541"/>
      <c r="AF546" s="296"/>
      <c r="AG546" s="542"/>
      <c r="AH546" s="296"/>
      <c r="AI546" s="610"/>
      <c r="AJ546" s="543"/>
      <c r="AP546" s="981"/>
      <c r="AU546" s="293"/>
      <c r="AX546" s="295"/>
      <c r="BC546" s="295"/>
      <c r="BD546" s="525"/>
      <c r="BE546" s="976"/>
      <c r="BF546" s="293"/>
      <c r="BG546" s="293"/>
      <c r="BH546" s="293"/>
      <c r="BI546" s="293"/>
      <c r="BJ546" s="293"/>
      <c r="BK546" s="293"/>
      <c r="BL546" s="294"/>
      <c r="BM546" s="293"/>
      <c r="BS546" s="294"/>
      <c r="BT546" s="294"/>
      <c r="BU546" s="294"/>
      <c r="BV546" s="295"/>
      <c r="BW546" s="295"/>
      <c r="BX546" s="295"/>
      <c r="BY546" s="293"/>
      <c r="BZ546" s="294"/>
      <c r="CD546" s="295"/>
      <c r="CE546" s="295"/>
      <c r="CF546" s="293"/>
      <c r="CG546" s="293"/>
      <c r="CH546" s="293"/>
      <c r="CI546" s="293"/>
      <c r="CJ546" s="293"/>
      <c r="CL546" s="295"/>
      <c r="CM546" s="294"/>
      <c r="CN546" s="294"/>
      <c r="CO546" s="294"/>
      <c r="CP546" s="294"/>
      <c r="CZ546" s="295"/>
      <c r="DF546" s="293"/>
      <c r="DG546" s="293"/>
      <c r="DH546" s="293"/>
      <c r="DJ546" s="295"/>
      <c r="EC546" s="454"/>
      <c r="ED546" s="454"/>
      <c r="EH546" s="439"/>
      <c r="EI546" s="439"/>
      <c r="EJ546" s="439"/>
      <c r="EK546" s="962"/>
      <c r="EL546" s="987"/>
      <c r="EM546" s="987"/>
      <c r="EN546" s="991"/>
      <c r="EO546" s="297"/>
      <c r="EP546" s="296"/>
      <c r="ER546" s="297"/>
      <c r="ES546" s="522"/>
      <c r="ET546" s="527"/>
      <c r="EU546" s="527"/>
      <c r="EV546" s="527"/>
      <c r="EW546" s="967"/>
      <c r="EX546" s="949"/>
      <c r="EY546" s="522"/>
      <c r="EZ546" s="522"/>
      <c r="FA546" s="522"/>
      <c r="FB546" s="522"/>
      <c r="FC546" s="527"/>
      <c r="FD546" s="527"/>
      <c r="FE546" s="527"/>
      <c r="FF546" s="522"/>
      <c r="FG546" s="522"/>
      <c r="FH546" s="522"/>
      <c r="FI546" s="522"/>
      <c r="FJ546" s="296"/>
      <c r="FK546" s="522"/>
      <c r="FL546" s="993"/>
      <c r="FM546" s="994"/>
      <c r="FN546" s="993"/>
      <c r="FO546" s="993"/>
      <c r="FP546" s="1023"/>
      <c r="FQ546" s="572"/>
      <c r="FR546" s="572"/>
    </row>
    <row r="547" spans="9:174" s="292" customFormat="1" x14ac:dyDescent="0.3">
      <c r="I547" s="937"/>
      <c r="J547" s="295"/>
      <c r="K547" s="294"/>
      <c r="L547" s="294"/>
      <c r="M547" s="295"/>
      <c r="S547" s="976"/>
      <c r="T547" s="1011"/>
      <c r="U547" s="290"/>
      <c r="V547" s="290"/>
      <c r="W547" s="290"/>
      <c r="X547" s="294"/>
      <c r="AB547" s="946"/>
      <c r="AE547" s="541"/>
      <c r="AF547" s="296"/>
      <c r="AG547" s="542"/>
      <c r="AH547" s="296"/>
      <c r="AI547" s="610"/>
      <c r="AJ547" s="543"/>
      <c r="AP547" s="981"/>
      <c r="AU547" s="293"/>
      <c r="AX547" s="295"/>
      <c r="BC547" s="295"/>
      <c r="BD547" s="525"/>
      <c r="BE547" s="976"/>
      <c r="BF547" s="293"/>
      <c r="BG547" s="293"/>
      <c r="BH547" s="293"/>
      <c r="BI547" s="293"/>
      <c r="BJ547" s="293"/>
      <c r="BK547" s="293"/>
      <c r="BL547" s="294"/>
      <c r="BM547" s="293"/>
      <c r="BS547" s="294"/>
      <c r="BT547" s="294"/>
      <c r="BU547" s="294"/>
      <c r="BV547" s="295"/>
      <c r="BW547" s="295"/>
      <c r="BX547" s="295"/>
      <c r="BY547" s="293"/>
      <c r="BZ547" s="294"/>
      <c r="CD547" s="295"/>
      <c r="CE547" s="295"/>
      <c r="CF547" s="293"/>
      <c r="CG547" s="293"/>
      <c r="CH547" s="293"/>
      <c r="CI547" s="293"/>
      <c r="CJ547" s="293"/>
      <c r="CL547" s="295"/>
      <c r="CM547" s="294"/>
      <c r="CN547" s="294"/>
      <c r="CO547" s="294"/>
      <c r="CP547" s="294"/>
      <c r="CZ547" s="295"/>
      <c r="DF547" s="293"/>
      <c r="DG547" s="293"/>
      <c r="DH547" s="293"/>
      <c r="DJ547" s="295"/>
      <c r="EC547" s="454"/>
      <c r="ED547" s="454"/>
      <c r="EH547" s="439"/>
      <c r="EI547" s="439"/>
      <c r="EJ547" s="439"/>
      <c r="EK547" s="962"/>
      <c r="EL547" s="987"/>
      <c r="EM547" s="987"/>
      <c r="EN547" s="991"/>
      <c r="EO547" s="297"/>
      <c r="EP547" s="296"/>
      <c r="ER547" s="297"/>
      <c r="ES547" s="522"/>
      <c r="ET547" s="527"/>
      <c r="EU547" s="527"/>
      <c r="EV547" s="527"/>
      <c r="EW547" s="967"/>
      <c r="EX547" s="949"/>
      <c r="EY547" s="522"/>
      <c r="EZ547" s="522"/>
      <c r="FA547" s="522"/>
      <c r="FB547" s="522"/>
      <c r="FC547" s="527"/>
      <c r="FD547" s="527"/>
      <c r="FE547" s="527"/>
      <c r="FF547" s="522"/>
      <c r="FG547" s="522"/>
      <c r="FH547" s="522"/>
      <c r="FI547" s="522"/>
      <c r="FJ547" s="296"/>
      <c r="FK547" s="522"/>
      <c r="FL547" s="993"/>
      <c r="FM547" s="994"/>
      <c r="FN547" s="993"/>
      <c r="FO547" s="993"/>
      <c r="FP547" s="1023"/>
      <c r="FQ547" s="572"/>
      <c r="FR547" s="572"/>
    </row>
    <row r="548" spans="9:174" s="292" customFormat="1" x14ac:dyDescent="0.3">
      <c r="I548" s="937"/>
      <c r="J548" s="295"/>
      <c r="K548" s="294"/>
      <c r="L548" s="294"/>
      <c r="M548" s="295"/>
      <c r="S548" s="976"/>
      <c r="T548" s="1011"/>
      <c r="U548" s="290"/>
      <c r="V548" s="290"/>
      <c r="W548" s="290"/>
      <c r="X548" s="294"/>
      <c r="AB548" s="946"/>
      <c r="AE548" s="541"/>
      <c r="AF548" s="296"/>
      <c r="AG548" s="542"/>
      <c r="AH548" s="296"/>
      <c r="AI548" s="610"/>
      <c r="AJ548" s="543"/>
      <c r="AP548" s="981"/>
      <c r="AU548" s="293"/>
      <c r="AX548" s="295"/>
      <c r="BC548" s="295"/>
      <c r="BD548" s="525"/>
      <c r="BE548" s="976"/>
      <c r="BF548" s="293"/>
      <c r="BG548" s="293"/>
      <c r="BH548" s="293"/>
      <c r="BI548" s="293"/>
      <c r="BJ548" s="293"/>
      <c r="BK548" s="293"/>
      <c r="BL548" s="294"/>
      <c r="BM548" s="293"/>
      <c r="BS548" s="294"/>
      <c r="BT548" s="294"/>
      <c r="BU548" s="294"/>
      <c r="BV548" s="295"/>
      <c r="BW548" s="295"/>
      <c r="BX548" s="295"/>
      <c r="BY548" s="293"/>
      <c r="BZ548" s="294"/>
      <c r="CD548" s="295"/>
      <c r="CE548" s="295"/>
      <c r="CF548" s="293"/>
      <c r="CG548" s="293"/>
      <c r="CH548" s="293"/>
      <c r="CI548" s="293"/>
      <c r="CJ548" s="293"/>
      <c r="CL548" s="295"/>
      <c r="CM548" s="294"/>
      <c r="CN548" s="294"/>
      <c r="CO548" s="294"/>
      <c r="CP548" s="294"/>
      <c r="CZ548" s="295"/>
      <c r="DF548" s="293"/>
      <c r="DG548" s="293"/>
      <c r="DH548" s="293"/>
      <c r="DJ548" s="295"/>
      <c r="EC548" s="454"/>
      <c r="ED548" s="454"/>
      <c r="EH548" s="439"/>
      <c r="EI548" s="439"/>
      <c r="EJ548" s="439"/>
      <c r="EK548" s="962"/>
      <c r="EL548" s="987"/>
      <c r="EM548" s="987"/>
      <c r="EN548" s="991"/>
      <c r="EO548" s="297"/>
      <c r="EP548" s="296"/>
      <c r="ER548" s="297"/>
      <c r="ES548" s="522"/>
      <c r="ET548" s="527"/>
      <c r="EU548" s="527"/>
      <c r="EV548" s="527"/>
      <c r="EW548" s="967"/>
      <c r="EX548" s="949"/>
      <c r="EY548" s="522"/>
      <c r="EZ548" s="522"/>
      <c r="FA548" s="522"/>
      <c r="FB548" s="522"/>
      <c r="FC548" s="527"/>
      <c r="FD548" s="527"/>
      <c r="FE548" s="527"/>
      <c r="FF548" s="522"/>
      <c r="FG548" s="522"/>
      <c r="FH548" s="522"/>
      <c r="FI548" s="522"/>
      <c r="FJ548" s="296"/>
      <c r="FK548" s="522"/>
      <c r="FL548" s="993"/>
      <c r="FM548" s="994"/>
      <c r="FN548" s="993"/>
      <c r="FO548" s="993"/>
      <c r="FP548" s="1023"/>
      <c r="FQ548" s="572"/>
      <c r="FR548" s="572"/>
    </row>
    <row r="549" spans="9:174" s="292" customFormat="1" x14ac:dyDescent="0.3">
      <c r="I549" s="937"/>
      <c r="J549" s="295"/>
      <c r="K549" s="294"/>
      <c r="L549" s="294"/>
      <c r="M549" s="295"/>
      <c r="S549" s="976"/>
      <c r="T549" s="1011"/>
      <c r="U549" s="290"/>
      <c r="V549" s="290"/>
      <c r="W549" s="290"/>
      <c r="X549" s="294"/>
      <c r="AB549" s="946"/>
      <c r="AE549" s="541"/>
      <c r="AF549" s="296"/>
      <c r="AG549" s="542"/>
      <c r="AH549" s="296"/>
      <c r="AI549" s="610"/>
      <c r="AJ549" s="543"/>
      <c r="AP549" s="981"/>
      <c r="AU549" s="293"/>
      <c r="AX549" s="295"/>
      <c r="BC549" s="295"/>
      <c r="BD549" s="525"/>
      <c r="BE549" s="976"/>
      <c r="BF549" s="293"/>
      <c r="BG549" s="293"/>
      <c r="BH549" s="293"/>
      <c r="BI549" s="293"/>
      <c r="BJ549" s="293"/>
      <c r="BK549" s="293"/>
      <c r="BL549" s="294"/>
      <c r="BM549" s="293"/>
      <c r="BS549" s="294"/>
      <c r="BT549" s="294"/>
      <c r="BU549" s="294"/>
      <c r="BV549" s="295"/>
      <c r="BW549" s="295"/>
      <c r="BX549" s="295"/>
      <c r="BY549" s="293"/>
      <c r="BZ549" s="294"/>
      <c r="CD549" s="295"/>
      <c r="CE549" s="295"/>
      <c r="CF549" s="293"/>
      <c r="CG549" s="293"/>
      <c r="CH549" s="293"/>
      <c r="CI549" s="293"/>
      <c r="CJ549" s="293"/>
      <c r="CL549" s="295"/>
      <c r="CM549" s="294"/>
      <c r="CN549" s="294"/>
      <c r="CO549" s="294"/>
      <c r="CP549" s="294"/>
      <c r="CZ549" s="295"/>
      <c r="DF549" s="293"/>
      <c r="DG549" s="293"/>
      <c r="DH549" s="293"/>
      <c r="DJ549" s="295"/>
      <c r="EC549" s="454"/>
      <c r="ED549" s="454"/>
      <c r="EH549" s="439"/>
      <c r="EI549" s="439"/>
      <c r="EJ549" s="439"/>
      <c r="EK549" s="962"/>
      <c r="EL549" s="987"/>
      <c r="EM549" s="987"/>
      <c r="EN549" s="991"/>
      <c r="EO549" s="297"/>
      <c r="EP549" s="296"/>
      <c r="ER549" s="297"/>
      <c r="ES549" s="522"/>
      <c r="ET549" s="527"/>
      <c r="EU549" s="527"/>
      <c r="EV549" s="527"/>
      <c r="EW549" s="967"/>
      <c r="EX549" s="949"/>
      <c r="EY549" s="522"/>
      <c r="EZ549" s="522"/>
      <c r="FA549" s="522"/>
      <c r="FB549" s="522"/>
      <c r="FC549" s="527"/>
      <c r="FD549" s="527"/>
      <c r="FE549" s="527"/>
      <c r="FF549" s="522"/>
      <c r="FG549" s="522"/>
      <c r="FH549" s="522"/>
      <c r="FI549" s="522"/>
      <c r="FJ549" s="296"/>
      <c r="FK549" s="522"/>
      <c r="FL549" s="993"/>
      <c r="FM549" s="994"/>
      <c r="FN549" s="993"/>
      <c r="FO549" s="993"/>
      <c r="FP549" s="1023"/>
      <c r="FQ549" s="572"/>
      <c r="FR549" s="572"/>
    </row>
    <row r="550" spans="9:174" s="292" customFormat="1" x14ac:dyDescent="0.3">
      <c r="I550" s="937"/>
      <c r="J550" s="295"/>
      <c r="K550" s="294"/>
      <c r="L550" s="294"/>
      <c r="M550" s="295"/>
      <c r="S550" s="976"/>
      <c r="T550" s="1011"/>
      <c r="U550" s="290"/>
      <c r="V550" s="290"/>
      <c r="W550" s="290"/>
      <c r="X550" s="294"/>
      <c r="AB550" s="946"/>
      <c r="AE550" s="541"/>
      <c r="AF550" s="296"/>
      <c r="AG550" s="542"/>
      <c r="AH550" s="296"/>
      <c r="AI550" s="610"/>
      <c r="AJ550" s="543"/>
      <c r="AP550" s="981"/>
      <c r="AU550" s="293"/>
      <c r="AX550" s="295"/>
      <c r="BC550" s="295"/>
      <c r="BD550" s="525"/>
      <c r="BE550" s="976"/>
      <c r="BF550" s="293"/>
      <c r="BG550" s="293"/>
      <c r="BH550" s="293"/>
      <c r="BI550" s="293"/>
      <c r="BJ550" s="293"/>
      <c r="BK550" s="293"/>
      <c r="BL550" s="294"/>
      <c r="BM550" s="293"/>
      <c r="BS550" s="294"/>
      <c r="BT550" s="294"/>
      <c r="BU550" s="294"/>
      <c r="BV550" s="295"/>
      <c r="BW550" s="295"/>
      <c r="BX550" s="295"/>
      <c r="BY550" s="293"/>
      <c r="BZ550" s="294"/>
      <c r="CD550" s="295"/>
      <c r="CE550" s="295"/>
      <c r="CF550" s="293"/>
      <c r="CG550" s="293"/>
      <c r="CH550" s="293"/>
      <c r="CI550" s="293"/>
      <c r="CJ550" s="293"/>
      <c r="CL550" s="295"/>
      <c r="CM550" s="294"/>
      <c r="CN550" s="294"/>
      <c r="CO550" s="294"/>
      <c r="CP550" s="294"/>
      <c r="CZ550" s="295"/>
      <c r="DF550" s="293"/>
      <c r="DG550" s="293"/>
      <c r="DH550" s="293"/>
      <c r="DJ550" s="295"/>
      <c r="EC550" s="454"/>
      <c r="ED550" s="454"/>
      <c r="EH550" s="439"/>
      <c r="EI550" s="439"/>
      <c r="EJ550" s="439"/>
      <c r="EK550" s="962"/>
      <c r="EL550" s="987"/>
      <c r="EM550" s="987"/>
      <c r="EN550" s="991"/>
      <c r="EO550" s="297"/>
      <c r="EP550" s="296"/>
      <c r="ER550" s="297"/>
      <c r="ES550" s="522"/>
      <c r="ET550" s="527"/>
      <c r="EU550" s="527"/>
      <c r="EV550" s="527"/>
      <c r="EW550" s="967"/>
      <c r="EX550" s="949"/>
      <c r="EY550" s="522"/>
      <c r="EZ550" s="522"/>
      <c r="FA550" s="522"/>
      <c r="FB550" s="522"/>
      <c r="FC550" s="527"/>
      <c r="FD550" s="527"/>
      <c r="FE550" s="527"/>
      <c r="FF550" s="522"/>
      <c r="FG550" s="522"/>
      <c r="FH550" s="522"/>
      <c r="FI550" s="522"/>
      <c r="FJ550" s="296"/>
      <c r="FK550" s="522"/>
      <c r="FL550" s="993"/>
      <c r="FM550" s="994"/>
      <c r="FN550" s="993"/>
      <c r="FO550" s="993"/>
      <c r="FP550" s="1023"/>
      <c r="FQ550" s="572"/>
      <c r="FR550" s="572"/>
    </row>
    <row r="551" spans="9:174" s="292" customFormat="1" x14ac:dyDescent="0.3">
      <c r="I551" s="937"/>
      <c r="J551" s="295"/>
      <c r="K551" s="294"/>
      <c r="L551" s="294"/>
      <c r="M551" s="295"/>
      <c r="S551" s="976"/>
      <c r="T551" s="1011"/>
      <c r="U551" s="290"/>
      <c r="V551" s="290"/>
      <c r="W551" s="290"/>
      <c r="X551" s="294"/>
      <c r="AB551" s="946"/>
      <c r="AE551" s="541"/>
      <c r="AF551" s="296"/>
      <c r="AG551" s="542"/>
      <c r="AH551" s="296"/>
      <c r="AI551" s="610"/>
      <c r="AJ551" s="543"/>
      <c r="AP551" s="981"/>
      <c r="AU551" s="293"/>
      <c r="AX551" s="295"/>
      <c r="BC551" s="295"/>
      <c r="BD551" s="525"/>
      <c r="BE551" s="976"/>
      <c r="BF551" s="293"/>
      <c r="BG551" s="293"/>
      <c r="BH551" s="293"/>
      <c r="BI551" s="293"/>
      <c r="BJ551" s="293"/>
      <c r="BK551" s="293"/>
      <c r="BL551" s="294"/>
      <c r="BM551" s="293"/>
      <c r="BS551" s="294"/>
      <c r="BT551" s="294"/>
      <c r="BU551" s="294"/>
      <c r="BV551" s="295"/>
      <c r="BW551" s="295"/>
      <c r="BX551" s="295"/>
      <c r="BY551" s="293"/>
      <c r="BZ551" s="294"/>
      <c r="CD551" s="295"/>
      <c r="CE551" s="295"/>
      <c r="CF551" s="293"/>
      <c r="CG551" s="293"/>
      <c r="CH551" s="293"/>
      <c r="CI551" s="293"/>
      <c r="CJ551" s="293"/>
      <c r="CL551" s="295"/>
      <c r="CM551" s="294"/>
      <c r="CN551" s="294"/>
      <c r="CO551" s="294"/>
      <c r="CP551" s="294"/>
      <c r="CZ551" s="295"/>
      <c r="DF551" s="293"/>
      <c r="DG551" s="293"/>
      <c r="DH551" s="293"/>
      <c r="DJ551" s="295"/>
      <c r="EC551" s="454"/>
      <c r="ED551" s="454"/>
      <c r="EH551" s="439"/>
      <c r="EI551" s="439"/>
      <c r="EJ551" s="439"/>
      <c r="EK551" s="962"/>
      <c r="EL551" s="987"/>
      <c r="EM551" s="987"/>
      <c r="EN551" s="991"/>
      <c r="EO551" s="297"/>
      <c r="EP551" s="296"/>
      <c r="ER551" s="297"/>
      <c r="ES551" s="522"/>
      <c r="ET551" s="527"/>
      <c r="EU551" s="527"/>
      <c r="EV551" s="527"/>
      <c r="EW551" s="967"/>
      <c r="EX551" s="949"/>
      <c r="EY551" s="522"/>
      <c r="EZ551" s="522"/>
      <c r="FA551" s="522"/>
      <c r="FB551" s="522"/>
      <c r="FC551" s="527"/>
      <c r="FD551" s="527"/>
      <c r="FE551" s="527"/>
      <c r="FF551" s="522"/>
      <c r="FG551" s="522"/>
      <c r="FH551" s="522"/>
      <c r="FI551" s="522"/>
      <c r="FJ551" s="296"/>
      <c r="FK551" s="522"/>
      <c r="FL551" s="993"/>
      <c r="FM551" s="994"/>
      <c r="FN551" s="993"/>
      <c r="FO551" s="993"/>
      <c r="FP551" s="1023"/>
      <c r="FQ551" s="572"/>
      <c r="FR551" s="572"/>
    </row>
    <row r="552" spans="9:174" s="292" customFormat="1" x14ac:dyDescent="0.3">
      <c r="I552" s="937"/>
      <c r="J552" s="295"/>
      <c r="K552" s="294"/>
      <c r="L552" s="294"/>
      <c r="M552" s="295"/>
      <c r="S552" s="976"/>
      <c r="T552" s="1011"/>
      <c r="U552" s="290"/>
      <c r="V552" s="290"/>
      <c r="W552" s="290"/>
      <c r="X552" s="294"/>
      <c r="AB552" s="946"/>
      <c r="AE552" s="541"/>
      <c r="AF552" s="296"/>
      <c r="AG552" s="542"/>
      <c r="AH552" s="296"/>
      <c r="AI552" s="610"/>
      <c r="AJ552" s="543"/>
      <c r="AP552" s="981"/>
      <c r="AU552" s="293"/>
      <c r="AX552" s="295"/>
      <c r="BC552" s="295"/>
      <c r="BD552" s="525"/>
      <c r="BE552" s="976"/>
      <c r="BF552" s="293"/>
      <c r="BG552" s="293"/>
      <c r="BH552" s="293"/>
      <c r="BI552" s="293"/>
      <c r="BJ552" s="293"/>
      <c r="BK552" s="293"/>
      <c r="BL552" s="294"/>
      <c r="BM552" s="293"/>
      <c r="BS552" s="294"/>
      <c r="BT552" s="294"/>
      <c r="BU552" s="294"/>
      <c r="BV552" s="295"/>
      <c r="BW552" s="295"/>
      <c r="BX552" s="295"/>
      <c r="BY552" s="293"/>
      <c r="BZ552" s="294"/>
      <c r="CD552" s="295"/>
      <c r="CE552" s="295"/>
      <c r="CF552" s="293"/>
      <c r="CG552" s="293"/>
      <c r="CH552" s="293"/>
      <c r="CI552" s="293"/>
      <c r="CJ552" s="293"/>
      <c r="CL552" s="295"/>
      <c r="CM552" s="294"/>
      <c r="CN552" s="294"/>
      <c r="CO552" s="294"/>
      <c r="CP552" s="294"/>
      <c r="CZ552" s="295"/>
      <c r="DF552" s="293"/>
      <c r="DG552" s="293"/>
      <c r="DH552" s="293"/>
      <c r="DJ552" s="295"/>
      <c r="EC552" s="454"/>
      <c r="ED552" s="454"/>
      <c r="EH552" s="439"/>
      <c r="EI552" s="439"/>
      <c r="EJ552" s="439"/>
      <c r="EK552" s="962"/>
      <c r="EL552" s="987"/>
      <c r="EM552" s="987"/>
      <c r="EN552" s="991"/>
      <c r="EO552" s="297"/>
      <c r="EP552" s="296"/>
      <c r="ER552" s="297"/>
      <c r="ES552" s="522"/>
      <c r="ET552" s="527"/>
      <c r="EU552" s="527"/>
      <c r="EV552" s="527"/>
      <c r="EW552" s="967"/>
      <c r="EX552" s="949"/>
      <c r="EY552" s="522"/>
      <c r="EZ552" s="522"/>
      <c r="FA552" s="522"/>
      <c r="FB552" s="522"/>
      <c r="FC552" s="527"/>
      <c r="FD552" s="527"/>
      <c r="FE552" s="527"/>
      <c r="FF552" s="522"/>
      <c r="FG552" s="522"/>
      <c r="FH552" s="522"/>
      <c r="FI552" s="522"/>
      <c r="FJ552" s="296"/>
      <c r="FK552" s="522"/>
      <c r="FL552" s="993"/>
      <c r="FM552" s="994"/>
      <c r="FN552" s="993"/>
      <c r="FO552" s="993"/>
      <c r="FP552" s="1023"/>
      <c r="FQ552" s="572"/>
      <c r="FR552" s="572"/>
    </row>
    <row r="553" spans="9:174" s="292" customFormat="1" x14ac:dyDescent="0.3">
      <c r="I553" s="937"/>
      <c r="J553" s="295"/>
      <c r="K553" s="294"/>
      <c r="L553" s="294"/>
      <c r="M553" s="295"/>
      <c r="S553" s="976"/>
      <c r="T553" s="1011"/>
      <c r="U553" s="290"/>
      <c r="V553" s="290"/>
      <c r="W553" s="290"/>
      <c r="X553" s="294"/>
      <c r="AB553" s="946"/>
      <c r="AE553" s="541"/>
      <c r="AF553" s="296"/>
      <c r="AG553" s="542"/>
      <c r="AH553" s="296"/>
      <c r="AI553" s="610"/>
      <c r="AJ553" s="543"/>
      <c r="AP553" s="981"/>
      <c r="AU553" s="293"/>
      <c r="AX553" s="295"/>
      <c r="BC553" s="295"/>
      <c r="BD553" s="525"/>
      <c r="BE553" s="976"/>
      <c r="BF553" s="293"/>
      <c r="BG553" s="293"/>
      <c r="BH553" s="293"/>
      <c r="BI553" s="293"/>
      <c r="BJ553" s="293"/>
      <c r="BK553" s="293"/>
      <c r="BL553" s="294"/>
      <c r="BM553" s="293"/>
      <c r="BS553" s="294"/>
      <c r="BT553" s="294"/>
      <c r="BU553" s="294"/>
      <c r="BV553" s="295"/>
      <c r="BW553" s="295"/>
      <c r="BX553" s="295"/>
      <c r="BY553" s="293"/>
      <c r="BZ553" s="294"/>
      <c r="CD553" s="295"/>
      <c r="CE553" s="295"/>
      <c r="CF553" s="293"/>
      <c r="CG553" s="293"/>
      <c r="CH553" s="293"/>
      <c r="CI553" s="293"/>
      <c r="CJ553" s="293"/>
      <c r="CL553" s="295"/>
      <c r="CM553" s="294"/>
      <c r="CN553" s="294"/>
      <c r="CO553" s="294"/>
      <c r="CP553" s="294"/>
      <c r="CZ553" s="295"/>
      <c r="DF553" s="293"/>
      <c r="DG553" s="293"/>
      <c r="DH553" s="293"/>
      <c r="DJ553" s="295"/>
      <c r="EC553" s="454"/>
      <c r="ED553" s="454"/>
      <c r="EH553" s="439"/>
      <c r="EI553" s="439"/>
      <c r="EJ553" s="439"/>
      <c r="EK553" s="962"/>
      <c r="EL553" s="987"/>
      <c r="EM553" s="987"/>
      <c r="EN553" s="991"/>
      <c r="EO553" s="297"/>
      <c r="EP553" s="296"/>
      <c r="ER553" s="297"/>
      <c r="ES553" s="522"/>
      <c r="ET553" s="527"/>
      <c r="EU553" s="527"/>
      <c r="EV553" s="527"/>
      <c r="EW553" s="967"/>
      <c r="EX553" s="949"/>
      <c r="EY553" s="522"/>
      <c r="EZ553" s="522"/>
      <c r="FA553" s="522"/>
      <c r="FB553" s="522"/>
      <c r="FC553" s="527"/>
      <c r="FD553" s="527"/>
      <c r="FE553" s="527"/>
      <c r="FF553" s="522"/>
      <c r="FG553" s="522"/>
      <c r="FH553" s="522"/>
      <c r="FI553" s="522"/>
      <c r="FJ553" s="296"/>
      <c r="FK553" s="522"/>
      <c r="FL553" s="993"/>
      <c r="FM553" s="994"/>
      <c r="FN553" s="993"/>
      <c r="FO553" s="993"/>
      <c r="FP553" s="1023"/>
      <c r="FQ553" s="572"/>
      <c r="FR553" s="572"/>
    </row>
    <row r="554" spans="9:174" s="292" customFormat="1" x14ac:dyDescent="0.3">
      <c r="I554" s="937"/>
      <c r="J554" s="295"/>
      <c r="K554" s="294"/>
      <c r="L554" s="294"/>
      <c r="M554" s="295"/>
      <c r="S554" s="976"/>
      <c r="T554" s="1011"/>
      <c r="U554" s="290"/>
      <c r="V554" s="290"/>
      <c r="W554" s="290"/>
      <c r="X554" s="294"/>
      <c r="AB554" s="946"/>
      <c r="AE554" s="541"/>
      <c r="AF554" s="296"/>
      <c r="AG554" s="542"/>
      <c r="AH554" s="296"/>
      <c r="AI554" s="610"/>
      <c r="AJ554" s="543"/>
      <c r="AP554" s="981"/>
      <c r="AU554" s="293"/>
      <c r="AX554" s="295"/>
      <c r="BC554" s="295"/>
      <c r="BD554" s="525"/>
      <c r="BE554" s="976"/>
      <c r="BF554" s="293"/>
      <c r="BG554" s="293"/>
      <c r="BH554" s="293"/>
      <c r="BI554" s="293"/>
      <c r="BJ554" s="293"/>
      <c r="BK554" s="293"/>
      <c r="BL554" s="294"/>
      <c r="BM554" s="293"/>
      <c r="BS554" s="294"/>
      <c r="BT554" s="294"/>
      <c r="BU554" s="294"/>
      <c r="BV554" s="295"/>
      <c r="BW554" s="295"/>
      <c r="BX554" s="295"/>
      <c r="BY554" s="293"/>
      <c r="BZ554" s="294"/>
      <c r="CD554" s="295"/>
      <c r="CE554" s="295"/>
      <c r="CF554" s="293"/>
      <c r="CG554" s="293"/>
      <c r="CH554" s="293"/>
      <c r="CI554" s="293"/>
      <c r="CJ554" s="293"/>
      <c r="CL554" s="295"/>
      <c r="CM554" s="294"/>
      <c r="CN554" s="294"/>
      <c r="CO554" s="294"/>
      <c r="CP554" s="294"/>
      <c r="CZ554" s="295"/>
      <c r="DF554" s="293"/>
      <c r="DG554" s="293"/>
      <c r="DH554" s="293"/>
      <c r="DJ554" s="295"/>
      <c r="EC554" s="454"/>
      <c r="ED554" s="454"/>
      <c r="EH554" s="439"/>
      <c r="EI554" s="439"/>
      <c r="EJ554" s="439"/>
      <c r="EK554" s="962"/>
      <c r="EL554" s="987"/>
      <c r="EM554" s="987"/>
      <c r="EN554" s="991"/>
      <c r="EO554" s="297"/>
      <c r="EP554" s="296"/>
      <c r="ER554" s="297"/>
      <c r="ES554" s="522"/>
      <c r="ET554" s="527"/>
      <c r="EU554" s="527"/>
      <c r="EV554" s="527"/>
      <c r="EW554" s="967"/>
      <c r="EX554" s="949"/>
      <c r="EY554" s="522"/>
      <c r="EZ554" s="522"/>
      <c r="FA554" s="522"/>
      <c r="FB554" s="522"/>
      <c r="FC554" s="527"/>
      <c r="FD554" s="527"/>
      <c r="FE554" s="527"/>
      <c r="FF554" s="522"/>
      <c r="FG554" s="522"/>
      <c r="FH554" s="522"/>
      <c r="FI554" s="522"/>
      <c r="FJ554" s="296"/>
      <c r="FK554" s="522"/>
      <c r="FL554" s="993"/>
      <c r="FM554" s="994"/>
      <c r="FN554" s="993"/>
      <c r="FO554" s="993"/>
      <c r="FP554" s="1023"/>
      <c r="FQ554" s="572"/>
      <c r="FR554" s="572"/>
    </row>
    <row r="555" spans="9:174" s="292" customFormat="1" x14ac:dyDescent="0.3">
      <c r="I555" s="937"/>
      <c r="J555" s="295"/>
      <c r="K555" s="294"/>
      <c r="L555" s="294"/>
      <c r="M555" s="295"/>
      <c r="S555" s="976"/>
      <c r="T555" s="1011"/>
      <c r="U555" s="290"/>
      <c r="V555" s="290"/>
      <c r="W555" s="290"/>
      <c r="X555" s="294"/>
      <c r="AB555" s="946"/>
      <c r="AE555" s="541"/>
      <c r="AF555" s="296"/>
      <c r="AG555" s="542"/>
      <c r="AH555" s="296"/>
      <c r="AI555" s="610"/>
      <c r="AJ555" s="543"/>
      <c r="AP555" s="981"/>
      <c r="AU555" s="293"/>
      <c r="AX555" s="295"/>
      <c r="BC555" s="295"/>
      <c r="BD555" s="525"/>
      <c r="BE555" s="976"/>
      <c r="BF555" s="293"/>
      <c r="BG555" s="293"/>
      <c r="BH555" s="293"/>
      <c r="BI555" s="293"/>
      <c r="BJ555" s="293"/>
      <c r="BK555" s="293"/>
      <c r="BL555" s="294"/>
      <c r="BM555" s="293"/>
      <c r="BS555" s="294"/>
      <c r="BT555" s="294"/>
      <c r="BU555" s="294"/>
      <c r="BV555" s="295"/>
      <c r="BW555" s="295"/>
      <c r="BX555" s="295"/>
      <c r="BY555" s="293"/>
      <c r="BZ555" s="294"/>
      <c r="CD555" s="295"/>
      <c r="CE555" s="295"/>
      <c r="CF555" s="293"/>
      <c r="CG555" s="293"/>
      <c r="CH555" s="293"/>
      <c r="CI555" s="293"/>
      <c r="CJ555" s="293"/>
      <c r="CL555" s="295"/>
      <c r="CM555" s="294"/>
      <c r="CN555" s="294"/>
      <c r="CO555" s="294"/>
      <c r="CP555" s="294"/>
      <c r="CZ555" s="295"/>
      <c r="DF555" s="293"/>
      <c r="DG555" s="293"/>
      <c r="DH555" s="293"/>
      <c r="DJ555" s="295"/>
      <c r="EC555" s="454"/>
      <c r="ED555" s="454"/>
      <c r="EH555" s="439"/>
      <c r="EI555" s="439"/>
      <c r="EJ555" s="439"/>
      <c r="EK555" s="962"/>
      <c r="EL555" s="987"/>
      <c r="EM555" s="987"/>
      <c r="EN555" s="991"/>
      <c r="EO555" s="297"/>
      <c r="EP555" s="296"/>
      <c r="ER555" s="297"/>
      <c r="ES555" s="522"/>
      <c r="ET555" s="527"/>
      <c r="EU555" s="527"/>
      <c r="EV555" s="527"/>
      <c r="EW555" s="967"/>
      <c r="EX555" s="949"/>
      <c r="EY555" s="522"/>
      <c r="EZ555" s="522"/>
      <c r="FA555" s="522"/>
      <c r="FB555" s="522"/>
      <c r="FC555" s="527"/>
      <c r="FD555" s="527"/>
      <c r="FE555" s="527"/>
      <c r="FF555" s="522"/>
      <c r="FG555" s="522"/>
      <c r="FH555" s="522"/>
      <c r="FI555" s="522"/>
      <c r="FJ555" s="296"/>
      <c r="FK555" s="522"/>
      <c r="FL555" s="993"/>
      <c r="FM555" s="994"/>
      <c r="FN555" s="993"/>
      <c r="FO555" s="993"/>
      <c r="FP555" s="1023"/>
      <c r="FQ555" s="572"/>
      <c r="FR555" s="572"/>
    </row>
    <row r="556" spans="9:174" s="292" customFormat="1" x14ac:dyDescent="0.3">
      <c r="I556" s="937"/>
      <c r="J556" s="295"/>
      <c r="K556" s="294"/>
      <c r="L556" s="294"/>
      <c r="M556" s="295"/>
      <c r="S556" s="976"/>
      <c r="T556" s="1011"/>
      <c r="U556" s="290"/>
      <c r="V556" s="290"/>
      <c r="W556" s="290"/>
      <c r="X556" s="294"/>
      <c r="AB556" s="946"/>
      <c r="AE556" s="541"/>
      <c r="AF556" s="296"/>
      <c r="AG556" s="542"/>
      <c r="AH556" s="296"/>
      <c r="AI556" s="610"/>
      <c r="AJ556" s="543"/>
      <c r="AP556" s="981"/>
      <c r="AU556" s="293"/>
      <c r="AX556" s="295"/>
      <c r="BC556" s="295"/>
      <c r="BD556" s="525"/>
      <c r="BE556" s="976"/>
      <c r="BF556" s="293"/>
      <c r="BG556" s="293"/>
      <c r="BH556" s="293"/>
      <c r="BI556" s="293"/>
      <c r="BJ556" s="293"/>
      <c r="BK556" s="293"/>
      <c r="BL556" s="294"/>
      <c r="BM556" s="293"/>
      <c r="BS556" s="294"/>
      <c r="BT556" s="294"/>
      <c r="BU556" s="294"/>
      <c r="BV556" s="295"/>
      <c r="BW556" s="295"/>
      <c r="BX556" s="295"/>
      <c r="BY556" s="293"/>
      <c r="BZ556" s="294"/>
      <c r="CD556" s="295"/>
      <c r="CE556" s="295"/>
      <c r="CF556" s="293"/>
      <c r="CG556" s="293"/>
      <c r="CH556" s="293"/>
      <c r="CI556" s="293"/>
      <c r="CJ556" s="293"/>
      <c r="CL556" s="295"/>
      <c r="CM556" s="294"/>
      <c r="CN556" s="294"/>
      <c r="CO556" s="294"/>
      <c r="CP556" s="294"/>
      <c r="CZ556" s="295"/>
      <c r="DF556" s="293"/>
      <c r="DG556" s="293"/>
      <c r="DH556" s="293"/>
      <c r="DJ556" s="295"/>
      <c r="EC556" s="454"/>
      <c r="ED556" s="454"/>
      <c r="EH556" s="439"/>
      <c r="EI556" s="439"/>
      <c r="EJ556" s="439"/>
      <c r="EK556" s="962"/>
      <c r="EL556" s="987"/>
      <c r="EM556" s="987"/>
      <c r="EN556" s="991"/>
      <c r="EO556" s="297"/>
      <c r="EP556" s="296"/>
      <c r="ER556" s="297"/>
      <c r="ES556" s="522"/>
      <c r="ET556" s="527"/>
      <c r="EU556" s="527"/>
      <c r="EV556" s="527"/>
      <c r="EW556" s="967"/>
      <c r="EX556" s="949"/>
      <c r="EY556" s="522"/>
      <c r="EZ556" s="522"/>
      <c r="FA556" s="522"/>
      <c r="FB556" s="522"/>
      <c r="FC556" s="527"/>
      <c r="FD556" s="527"/>
      <c r="FE556" s="527"/>
      <c r="FF556" s="522"/>
      <c r="FG556" s="522"/>
      <c r="FH556" s="522"/>
      <c r="FI556" s="522"/>
      <c r="FJ556" s="296"/>
      <c r="FK556" s="522"/>
      <c r="FL556" s="993"/>
      <c r="FM556" s="994"/>
      <c r="FN556" s="993"/>
      <c r="FO556" s="993"/>
      <c r="FP556" s="1023"/>
      <c r="FQ556" s="572"/>
      <c r="FR556" s="572"/>
    </row>
    <row r="557" spans="9:174" s="292" customFormat="1" x14ac:dyDescent="0.3">
      <c r="I557" s="937"/>
      <c r="J557" s="295"/>
      <c r="K557" s="294"/>
      <c r="L557" s="294"/>
      <c r="M557" s="295"/>
      <c r="S557" s="976"/>
      <c r="T557" s="1011"/>
      <c r="U557" s="290"/>
      <c r="V557" s="290"/>
      <c r="W557" s="290"/>
      <c r="X557" s="294"/>
      <c r="AB557" s="946"/>
      <c r="AE557" s="541"/>
      <c r="AF557" s="296"/>
      <c r="AG557" s="542"/>
      <c r="AH557" s="296"/>
      <c r="AI557" s="610"/>
      <c r="AJ557" s="543"/>
      <c r="AP557" s="981"/>
      <c r="AU557" s="293"/>
      <c r="AX557" s="295"/>
      <c r="BC557" s="295"/>
      <c r="BD557" s="525"/>
      <c r="BE557" s="976"/>
      <c r="BF557" s="293"/>
      <c r="BG557" s="293"/>
      <c r="BH557" s="293"/>
      <c r="BI557" s="293"/>
      <c r="BJ557" s="293"/>
      <c r="BK557" s="293"/>
      <c r="BL557" s="294"/>
      <c r="BM557" s="293"/>
      <c r="BS557" s="294"/>
      <c r="BT557" s="294"/>
      <c r="BU557" s="294"/>
      <c r="BV557" s="295"/>
      <c r="BW557" s="295"/>
      <c r="BX557" s="295"/>
      <c r="BY557" s="293"/>
      <c r="BZ557" s="294"/>
      <c r="CD557" s="295"/>
      <c r="CE557" s="295"/>
      <c r="CF557" s="293"/>
      <c r="CG557" s="293"/>
      <c r="CH557" s="293"/>
      <c r="CI557" s="293"/>
      <c r="CJ557" s="293"/>
      <c r="CL557" s="295"/>
      <c r="CM557" s="294"/>
      <c r="CN557" s="294"/>
      <c r="CO557" s="294"/>
      <c r="CP557" s="294"/>
      <c r="CZ557" s="295"/>
      <c r="DF557" s="293"/>
      <c r="DG557" s="293"/>
      <c r="DH557" s="293"/>
      <c r="DJ557" s="295"/>
      <c r="EC557" s="454"/>
      <c r="ED557" s="454"/>
      <c r="EH557" s="439"/>
      <c r="EI557" s="439"/>
      <c r="EJ557" s="439"/>
      <c r="EK557" s="962"/>
      <c r="EL557" s="987"/>
      <c r="EM557" s="987"/>
      <c r="EN557" s="991"/>
      <c r="EO557" s="297"/>
      <c r="EP557" s="296"/>
      <c r="ER557" s="297"/>
      <c r="ES557" s="522"/>
      <c r="ET557" s="527"/>
      <c r="EU557" s="527"/>
      <c r="EV557" s="527"/>
      <c r="EW557" s="967"/>
      <c r="EX557" s="949"/>
      <c r="EY557" s="522"/>
      <c r="EZ557" s="522"/>
      <c r="FA557" s="522"/>
      <c r="FB557" s="522"/>
      <c r="FC557" s="527"/>
      <c r="FD557" s="527"/>
      <c r="FE557" s="527"/>
      <c r="FF557" s="522"/>
      <c r="FG557" s="522"/>
      <c r="FH557" s="522"/>
      <c r="FI557" s="522"/>
      <c r="FJ557" s="296"/>
      <c r="FK557" s="522"/>
      <c r="FL557" s="993"/>
      <c r="FM557" s="994"/>
      <c r="FN557" s="993"/>
      <c r="FO557" s="993"/>
      <c r="FP557" s="1023"/>
      <c r="FQ557" s="572"/>
      <c r="FR557" s="572"/>
    </row>
    <row r="558" spans="9:174" s="292" customFormat="1" x14ac:dyDescent="0.3">
      <c r="I558" s="937"/>
      <c r="J558" s="295"/>
      <c r="K558" s="294"/>
      <c r="L558" s="294"/>
      <c r="M558" s="295"/>
      <c r="S558" s="976"/>
      <c r="T558" s="1011"/>
      <c r="U558" s="290"/>
      <c r="V558" s="290"/>
      <c r="W558" s="290"/>
      <c r="X558" s="294"/>
      <c r="AB558" s="946"/>
      <c r="AE558" s="541"/>
      <c r="AF558" s="296"/>
      <c r="AG558" s="542"/>
      <c r="AH558" s="296"/>
      <c r="AI558" s="610"/>
      <c r="AJ558" s="543"/>
      <c r="AP558" s="981"/>
      <c r="AU558" s="293"/>
      <c r="AX558" s="295"/>
      <c r="BC558" s="295"/>
      <c r="BD558" s="525"/>
      <c r="BE558" s="976"/>
      <c r="BF558" s="293"/>
      <c r="BG558" s="293"/>
      <c r="BH558" s="293"/>
      <c r="BI558" s="293"/>
      <c r="BJ558" s="293"/>
      <c r="BK558" s="293"/>
      <c r="BL558" s="294"/>
      <c r="BM558" s="293"/>
      <c r="BS558" s="294"/>
      <c r="BT558" s="294"/>
      <c r="BU558" s="294"/>
      <c r="BV558" s="295"/>
      <c r="BW558" s="295"/>
      <c r="BX558" s="295"/>
      <c r="BY558" s="293"/>
      <c r="BZ558" s="294"/>
      <c r="CD558" s="295"/>
      <c r="CE558" s="295"/>
      <c r="CF558" s="293"/>
      <c r="CG558" s="293"/>
      <c r="CH558" s="293"/>
      <c r="CI558" s="293"/>
      <c r="CJ558" s="293"/>
      <c r="CL558" s="295"/>
      <c r="CM558" s="294"/>
      <c r="CN558" s="294"/>
      <c r="CO558" s="294"/>
      <c r="CP558" s="294"/>
      <c r="CZ558" s="295"/>
      <c r="DF558" s="293"/>
      <c r="DG558" s="293"/>
      <c r="DH558" s="293"/>
      <c r="DJ558" s="295"/>
      <c r="EC558" s="454"/>
      <c r="ED558" s="454"/>
      <c r="EH558" s="439"/>
      <c r="EI558" s="439"/>
      <c r="EJ558" s="439"/>
      <c r="EK558" s="962"/>
      <c r="EL558" s="987"/>
      <c r="EM558" s="987"/>
      <c r="EN558" s="991"/>
      <c r="EO558" s="297"/>
      <c r="EP558" s="296"/>
      <c r="ER558" s="297"/>
      <c r="ES558" s="522"/>
      <c r="ET558" s="527"/>
      <c r="EU558" s="527"/>
      <c r="EV558" s="527"/>
      <c r="EW558" s="967"/>
      <c r="EX558" s="949"/>
      <c r="EY558" s="522"/>
      <c r="EZ558" s="522"/>
      <c r="FA558" s="522"/>
      <c r="FB558" s="522"/>
      <c r="FC558" s="527"/>
      <c r="FD558" s="527"/>
      <c r="FE558" s="527"/>
      <c r="FF558" s="522"/>
      <c r="FG558" s="522"/>
      <c r="FH558" s="522"/>
      <c r="FI558" s="522"/>
      <c r="FJ558" s="296"/>
      <c r="FK558" s="522"/>
      <c r="FL558" s="993"/>
      <c r="FM558" s="994"/>
      <c r="FN558" s="993"/>
      <c r="FO558" s="993"/>
      <c r="FP558" s="1023"/>
      <c r="FQ558" s="572"/>
      <c r="FR558" s="572"/>
    </row>
    <row r="559" spans="9:174" s="292" customFormat="1" x14ac:dyDescent="0.3">
      <c r="I559" s="937"/>
      <c r="J559" s="295"/>
      <c r="K559" s="294"/>
      <c r="L559" s="294"/>
      <c r="M559" s="295"/>
      <c r="S559" s="976"/>
      <c r="T559" s="1011"/>
      <c r="U559" s="290"/>
      <c r="V559" s="290"/>
      <c r="W559" s="290"/>
      <c r="X559" s="294"/>
      <c r="AB559" s="946"/>
      <c r="AE559" s="541"/>
      <c r="AF559" s="296"/>
      <c r="AG559" s="542"/>
      <c r="AH559" s="296"/>
      <c r="AI559" s="610"/>
      <c r="AJ559" s="543"/>
      <c r="AP559" s="981"/>
      <c r="AU559" s="293"/>
      <c r="AX559" s="295"/>
      <c r="BC559" s="295"/>
      <c r="BD559" s="525"/>
      <c r="BE559" s="976"/>
      <c r="BF559" s="293"/>
      <c r="BG559" s="293"/>
      <c r="BH559" s="293"/>
      <c r="BI559" s="293"/>
      <c r="BJ559" s="293"/>
      <c r="BK559" s="293"/>
      <c r="BL559" s="294"/>
      <c r="BM559" s="293"/>
      <c r="BS559" s="294"/>
      <c r="BT559" s="294"/>
      <c r="BU559" s="294"/>
      <c r="BV559" s="295"/>
      <c r="BW559" s="295"/>
      <c r="BX559" s="295"/>
      <c r="BY559" s="293"/>
      <c r="BZ559" s="294"/>
      <c r="CD559" s="295"/>
      <c r="CE559" s="295"/>
      <c r="CF559" s="293"/>
      <c r="CG559" s="293"/>
      <c r="CH559" s="293"/>
      <c r="CI559" s="293"/>
      <c r="CJ559" s="293"/>
      <c r="CL559" s="295"/>
      <c r="CM559" s="294"/>
      <c r="CN559" s="294"/>
      <c r="CO559" s="294"/>
      <c r="CP559" s="294"/>
      <c r="CZ559" s="295"/>
      <c r="DF559" s="293"/>
      <c r="DG559" s="293"/>
      <c r="DH559" s="293"/>
      <c r="DJ559" s="295"/>
      <c r="EC559" s="454"/>
      <c r="ED559" s="454"/>
      <c r="EH559" s="439"/>
      <c r="EI559" s="439"/>
      <c r="EJ559" s="439"/>
      <c r="EK559" s="962"/>
      <c r="EL559" s="987"/>
      <c r="EM559" s="987"/>
      <c r="EN559" s="991"/>
      <c r="EO559" s="297"/>
      <c r="EP559" s="296"/>
      <c r="ER559" s="297"/>
      <c r="ES559" s="522"/>
      <c r="ET559" s="527"/>
      <c r="EU559" s="527"/>
      <c r="EV559" s="527"/>
      <c r="EW559" s="967"/>
      <c r="EX559" s="949"/>
      <c r="EY559" s="522"/>
      <c r="EZ559" s="522"/>
      <c r="FA559" s="522"/>
      <c r="FB559" s="522"/>
      <c r="FC559" s="527"/>
      <c r="FD559" s="527"/>
      <c r="FE559" s="527"/>
      <c r="FF559" s="522"/>
      <c r="FG559" s="522"/>
      <c r="FH559" s="522"/>
      <c r="FI559" s="522"/>
      <c r="FJ559" s="296"/>
      <c r="FK559" s="522"/>
      <c r="FL559" s="993"/>
      <c r="FM559" s="994"/>
      <c r="FN559" s="993"/>
      <c r="FO559" s="993"/>
      <c r="FP559" s="1023"/>
      <c r="FQ559" s="572"/>
      <c r="FR559" s="572"/>
    </row>
    <row r="560" spans="9:174" s="292" customFormat="1" x14ac:dyDescent="0.3">
      <c r="I560" s="937"/>
      <c r="J560" s="295"/>
      <c r="K560" s="294"/>
      <c r="L560" s="294"/>
      <c r="M560" s="295"/>
      <c r="S560" s="976"/>
      <c r="T560" s="1011"/>
      <c r="U560" s="290"/>
      <c r="V560" s="290"/>
      <c r="W560" s="290"/>
      <c r="X560" s="294"/>
      <c r="AB560" s="946"/>
      <c r="AE560" s="541"/>
      <c r="AF560" s="296"/>
      <c r="AG560" s="542"/>
      <c r="AH560" s="296"/>
      <c r="AI560" s="610"/>
      <c r="AJ560" s="543"/>
      <c r="AP560" s="981"/>
      <c r="AU560" s="293"/>
      <c r="AX560" s="295"/>
      <c r="BC560" s="295"/>
      <c r="BD560" s="525"/>
      <c r="BE560" s="976"/>
      <c r="BF560" s="293"/>
      <c r="BG560" s="293"/>
      <c r="BH560" s="293"/>
      <c r="BI560" s="293"/>
      <c r="BJ560" s="293"/>
      <c r="BK560" s="293"/>
      <c r="BL560" s="294"/>
      <c r="BM560" s="293"/>
      <c r="BS560" s="294"/>
      <c r="BT560" s="294"/>
      <c r="BU560" s="294"/>
      <c r="BV560" s="295"/>
      <c r="BW560" s="295"/>
      <c r="BX560" s="295"/>
      <c r="BY560" s="293"/>
      <c r="BZ560" s="294"/>
      <c r="CD560" s="295"/>
      <c r="CE560" s="295"/>
      <c r="CF560" s="293"/>
      <c r="CG560" s="293"/>
      <c r="CH560" s="293"/>
      <c r="CI560" s="293"/>
      <c r="CJ560" s="293"/>
      <c r="CL560" s="295"/>
      <c r="CM560" s="294"/>
      <c r="CN560" s="294"/>
      <c r="CO560" s="294"/>
      <c r="CP560" s="294"/>
      <c r="CZ560" s="295"/>
      <c r="DF560" s="293"/>
      <c r="DG560" s="293"/>
      <c r="DH560" s="293"/>
      <c r="DJ560" s="295"/>
      <c r="EC560" s="454"/>
      <c r="ED560" s="454"/>
      <c r="EH560" s="439"/>
      <c r="EI560" s="439"/>
      <c r="EJ560" s="439"/>
      <c r="EK560" s="962"/>
      <c r="EL560" s="987"/>
      <c r="EM560" s="987"/>
      <c r="EN560" s="991"/>
      <c r="EO560" s="297"/>
      <c r="EP560" s="296"/>
      <c r="ER560" s="297"/>
      <c r="ES560" s="522"/>
      <c r="ET560" s="527"/>
      <c r="EU560" s="527"/>
      <c r="EV560" s="527"/>
      <c r="EW560" s="967"/>
      <c r="EX560" s="949"/>
      <c r="EY560" s="522"/>
      <c r="EZ560" s="522"/>
      <c r="FA560" s="522"/>
      <c r="FB560" s="522"/>
      <c r="FC560" s="527"/>
      <c r="FD560" s="527"/>
      <c r="FE560" s="527"/>
      <c r="FF560" s="522"/>
      <c r="FG560" s="522"/>
      <c r="FH560" s="522"/>
      <c r="FI560" s="522"/>
      <c r="FJ560" s="296"/>
      <c r="FK560" s="522"/>
      <c r="FL560" s="993"/>
      <c r="FM560" s="994"/>
      <c r="FN560" s="993"/>
      <c r="FO560" s="993"/>
      <c r="FP560" s="1023"/>
      <c r="FQ560" s="572"/>
      <c r="FR560" s="572"/>
    </row>
    <row r="561" spans="9:174" s="292" customFormat="1" x14ac:dyDescent="0.3">
      <c r="I561" s="937"/>
      <c r="J561" s="295"/>
      <c r="K561" s="294"/>
      <c r="L561" s="294"/>
      <c r="M561" s="295"/>
      <c r="S561" s="976"/>
      <c r="T561" s="1011"/>
      <c r="U561" s="290"/>
      <c r="V561" s="290"/>
      <c r="W561" s="290"/>
      <c r="X561" s="294"/>
      <c r="AB561" s="946"/>
      <c r="AE561" s="541"/>
      <c r="AF561" s="296"/>
      <c r="AG561" s="542"/>
      <c r="AH561" s="296"/>
      <c r="AI561" s="610"/>
      <c r="AJ561" s="543"/>
      <c r="AP561" s="981"/>
      <c r="AU561" s="293"/>
      <c r="AX561" s="295"/>
      <c r="BC561" s="295"/>
      <c r="BD561" s="525"/>
      <c r="BE561" s="976"/>
      <c r="BF561" s="293"/>
      <c r="BG561" s="293"/>
      <c r="BH561" s="293"/>
      <c r="BI561" s="293"/>
      <c r="BJ561" s="293"/>
      <c r="BK561" s="293"/>
      <c r="BL561" s="294"/>
      <c r="BM561" s="293"/>
      <c r="BS561" s="294"/>
      <c r="BT561" s="294"/>
      <c r="BU561" s="294"/>
      <c r="BV561" s="295"/>
      <c r="BW561" s="295"/>
      <c r="BX561" s="295"/>
      <c r="BY561" s="293"/>
      <c r="BZ561" s="294"/>
      <c r="CD561" s="295"/>
      <c r="CE561" s="295"/>
      <c r="CF561" s="293"/>
      <c r="CG561" s="293"/>
      <c r="CH561" s="293"/>
      <c r="CI561" s="293"/>
      <c r="CJ561" s="293"/>
      <c r="CL561" s="295"/>
      <c r="CM561" s="294"/>
      <c r="CN561" s="294"/>
      <c r="CO561" s="294"/>
      <c r="CP561" s="294"/>
      <c r="CZ561" s="295"/>
      <c r="DF561" s="293"/>
      <c r="DG561" s="293"/>
      <c r="DH561" s="293"/>
      <c r="DJ561" s="295"/>
      <c r="EC561" s="454"/>
      <c r="ED561" s="454"/>
      <c r="EH561" s="439"/>
      <c r="EI561" s="439"/>
      <c r="EJ561" s="439"/>
      <c r="EK561" s="962"/>
      <c r="EL561" s="987"/>
      <c r="EM561" s="987"/>
      <c r="EN561" s="991"/>
      <c r="EO561" s="297"/>
      <c r="EP561" s="296"/>
      <c r="ER561" s="297"/>
      <c r="ES561" s="522"/>
      <c r="ET561" s="527"/>
      <c r="EU561" s="527"/>
      <c r="EV561" s="527"/>
      <c r="EW561" s="967"/>
      <c r="EX561" s="949"/>
      <c r="EY561" s="522"/>
      <c r="EZ561" s="522"/>
      <c r="FA561" s="522"/>
      <c r="FB561" s="522"/>
      <c r="FC561" s="527"/>
      <c r="FD561" s="527"/>
      <c r="FE561" s="527"/>
      <c r="FF561" s="522"/>
      <c r="FG561" s="522"/>
      <c r="FH561" s="522"/>
      <c r="FI561" s="522"/>
      <c r="FJ561" s="296"/>
      <c r="FK561" s="522"/>
      <c r="FL561" s="993"/>
      <c r="FM561" s="994"/>
      <c r="FN561" s="993"/>
      <c r="FO561" s="993"/>
      <c r="FP561" s="1023"/>
      <c r="FQ561" s="572"/>
      <c r="FR561" s="572"/>
    </row>
    <row r="562" spans="9:174" s="292" customFormat="1" x14ac:dyDescent="0.3">
      <c r="I562" s="937"/>
      <c r="J562" s="295"/>
      <c r="K562" s="294"/>
      <c r="L562" s="294"/>
      <c r="M562" s="295"/>
      <c r="S562" s="976"/>
      <c r="T562" s="1011"/>
      <c r="U562" s="290"/>
      <c r="V562" s="290"/>
      <c r="W562" s="290"/>
      <c r="X562" s="294"/>
      <c r="AB562" s="946"/>
      <c r="AE562" s="541"/>
      <c r="AF562" s="296"/>
      <c r="AG562" s="542"/>
      <c r="AH562" s="296"/>
      <c r="AI562" s="610"/>
      <c r="AJ562" s="543"/>
      <c r="AP562" s="981"/>
      <c r="AU562" s="293"/>
      <c r="AX562" s="295"/>
      <c r="BC562" s="295"/>
      <c r="BD562" s="525"/>
      <c r="BE562" s="976"/>
      <c r="BF562" s="293"/>
      <c r="BG562" s="293"/>
      <c r="BH562" s="293"/>
      <c r="BI562" s="293"/>
      <c r="BJ562" s="293"/>
      <c r="BK562" s="293"/>
      <c r="BL562" s="294"/>
      <c r="BM562" s="293"/>
      <c r="BS562" s="294"/>
      <c r="BT562" s="294"/>
      <c r="BU562" s="294"/>
      <c r="BV562" s="295"/>
      <c r="BW562" s="295"/>
      <c r="BX562" s="295"/>
      <c r="BY562" s="293"/>
      <c r="BZ562" s="294"/>
      <c r="CD562" s="295"/>
      <c r="CE562" s="295"/>
      <c r="CF562" s="293"/>
      <c r="CG562" s="293"/>
      <c r="CH562" s="293"/>
      <c r="CI562" s="293"/>
      <c r="CJ562" s="293"/>
      <c r="CL562" s="295"/>
      <c r="CM562" s="294"/>
      <c r="CN562" s="294"/>
      <c r="CO562" s="294"/>
      <c r="CP562" s="294"/>
      <c r="CZ562" s="295"/>
      <c r="DF562" s="293"/>
      <c r="DG562" s="293"/>
      <c r="DH562" s="293"/>
      <c r="DJ562" s="295"/>
      <c r="EC562" s="454"/>
      <c r="ED562" s="454"/>
      <c r="EH562" s="439"/>
      <c r="EI562" s="439"/>
      <c r="EJ562" s="439"/>
      <c r="EK562" s="962"/>
      <c r="EL562" s="987"/>
      <c r="EM562" s="987"/>
      <c r="EN562" s="991"/>
      <c r="EO562" s="297"/>
      <c r="EP562" s="296"/>
      <c r="ER562" s="297"/>
      <c r="ES562" s="522"/>
      <c r="ET562" s="527"/>
      <c r="EU562" s="527"/>
      <c r="EV562" s="527"/>
      <c r="EW562" s="967"/>
      <c r="EX562" s="949"/>
      <c r="EY562" s="522"/>
      <c r="EZ562" s="522"/>
      <c r="FA562" s="522"/>
      <c r="FB562" s="522"/>
      <c r="FC562" s="527"/>
      <c r="FD562" s="527"/>
      <c r="FE562" s="527"/>
      <c r="FF562" s="522"/>
      <c r="FG562" s="522"/>
      <c r="FH562" s="522"/>
      <c r="FI562" s="522"/>
      <c r="FJ562" s="296"/>
      <c r="FK562" s="522"/>
      <c r="FL562" s="993"/>
      <c r="FM562" s="994"/>
      <c r="FN562" s="993"/>
      <c r="FO562" s="993"/>
      <c r="FP562" s="1023"/>
      <c r="FQ562" s="572"/>
      <c r="FR562" s="572"/>
    </row>
    <row r="563" spans="9:174" s="292" customFormat="1" x14ac:dyDescent="0.3">
      <c r="I563" s="937"/>
      <c r="J563" s="295"/>
      <c r="K563" s="294"/>
      <c r="L563" s="294"/>
      <c r="M563" s="295"/>
      <c r="S563" s="976"/>
      <c r="T563" s="1011"/>
      <c r="U563" s="290"/>
      <c r="V563" s="290"/>
      <c r="W563" s="290"/>
      <c r="X563" s="294"/>
      <c r="AB563" s="946"/>
      <c r="AE563" s="541"/>
      <c r="AF563" s="296"/>
      <c r="AG563" s="542"/>
      <c r="AH563" s="296"/>
      <c r="AI563" s="610"/>
      <c r="AJ563" s="543"/>
      <c r="AP563" s="981"/>
      <c r="AU563" s="293"/>
      <c r="AX563" s="295"/>
      <c r="BC563" s="295"/>
      <c r="BD563" s="525"/>
      <c r="BE563" s="976"/>
      <c r="BF563" s="293"/>
      <c r="BG563" s="293"/>
      <c r="BH563" s="293"/>
      <c r="BI563" s="293"/>
      <c r="BJ563" s="293"/>
      <c r="BK563" s="293"/>
      <c r="BL563" s="294"/>
      <c r="BM563" s="293"/>
      <c r="BS563" s="294"/>
      <c r="BT563" s="294"/>
      <c r="BU563" s="294"/>
      <c r="BV563" s="295"/>
      <c r="BW563" s="295"/>
      <c r="BX563" s="295"/>
      <c r="BY563" s="293"/>
      <c r="BZ563" s="294"/>
      <c r="CD563" s="295"/>
      <c r="CE563" s="295"/>
      <c r="CF563" s="293"/>
      <c r="CG563" s="293"/>
      <c r="CH563" s="293"/>
      <c r="CI563" s="293"/>
      <c r="CJ563" s="293"/>
      <c r="CL563" s="295"/>
      <c r="CM563" s="294"/>
      <c r="CN563" s="294"/>
      <c r="CO563" s="294"/>
      <c r="CP563" s="294"/>
      <c r="CZ563" s="295"/>
      <c r="DF563" s="293"/>
      <c r="DG563" s="293"/>
      <c r="DH563" s="293"/>
      <c r="DJ563" s="295"/>
      <c r="EC563" s="454"/>
      <c r="ED563" s="454"/>
      <c r="EH563" s="439"/>
      <c r="EI563" s="439"/>
      <c r="EJ563" s="439"/>
      <c r="EK563" s="962"/>
      <c r="EL563" s="987"/>
      <c r="EM563" s="987"/>
      <c r="EN563" s="991"/>
      <c r="EO563" s="297"/>
      <c r="EP563" s="296"/>
      <c r="ER563" s="297"/>
      <c r="ES563" s="522"/>
      <c r="ET563" s="527"/>
      <c r="EU563" s="527"/>
      <c r="EV563" s="527"/>
      <c r="EW563" s="967"/>
      <c r="EX563" s="949"/>
      <c r="EY563" s="522"/>
      <c r="EZ563" s="522"/>
      <c r="FA563" s="522"/>
      <c r="FB563" s="522"/>
      <c r="FC563" s="527"/>
      <c r="FD563" s="527"/>
      <c r="FE563" s="527"/>
      <c r="FF563" s="522"/>
      <c r="FG563" s="522"/>
      <c r="FH563" s="522"/>
      <c r="FI563" s="522"/>
      <c r="FJ563" s="296"/>
      <c r="FK563" s="522"/>
      <c r="FL563" s="993"/>
      <c r="FM563" s="994"/>
      <c r="FN563" s="993"/>
      <c r="FO563" s="993"/>
      <c r="FP563" s="1023"/>
      <c r="FQ563" s="572"/>
      <c r="FR563" s="572"/>
    </row>
    <row r="564" spans="9:174" s="292" customFormat="1" x14ac:dyDescent="0.3">
      <c r="I564" s="937"/>
      <c r="J564" s="295"/>
      <c r="K564" s="294"/>
      <c r="L564" s="294"/>
      <c r="M564" s="295"/>
      <c r="S564" s="976"/>
      <c r="T564" s="1011"/>
      <c r="U564" s="290"/>
      <c r="V564" s="290"/>
      <c r="W564" s="290"/>
      <c r="X564" s="294"/>
      <c r="AB564" s="946"/>
      <c r="AE564" s="541"/>
      <c r="AF564" s="296"/>
      <c r="AG564" s="542"/>
      <c r="AH564" s="296"/>
      <c r="AI564" s="610"/>
      <c r="AJ564" s="543"/>
      <c r="AP564" s="981"/>
      <c r="AU564" s="293"/>
      <c r="AX564" s="295"/>
      <c r="BC564" s="295"/>
      <c r="BD564" s="525"/>
      <c r="BE564" s="976"/>
      <c r="BF564" s="293"/>
      <c r="BG564" s="293"/>
      <c r="BH564" s="293"/>
      <c r="BI564" s="293"/>
      <c r="BJ564" s="293"/>
      <c r="BK564" s="293"/>
      <c r="BL564" s="294"/>
      <c r="BM564" s="293"/>
      <c r="BS564" s="294"/>
      <c r="BT564" s="294"/>
      <c r="BU564" s="294"/>
      <c r="BV564" s="295"/>
      <c r="BW564" s="295"/>
      <c r="BX564" s="295"/>
      <c r="BY564" s="293"/>
      <c r="BZ564" s="294"/>
      <c r="CD564" s="295"/>
      <c r="CE564" s="295"/>
      <c r="CF564" s="293"/>
      <c r="CG564" s="293"/>
      <c r="CH564" s="293"/>
      <c r="CI564" s="293"/>
      <c r="CJ564" s="293"/>
      <c r="CL564" s="295"/>
      <c r="CM564" s="294"/>
      <c r="CN564" s="294"/>
      <c r="CO564" s="294"/>
      <c r="CP564" s="294"/>
      <c r="CZ564" s="295"/>
      <c r="DF564" s="293"/>
      <c r="DG564" s="293"/>
      <c r="DH564" s="293"/>
      <c r="DJ564" s="295"/>
      <c r="EC564" s="454"/>
      <c r="ED564" s="454"/>
      <c r="EH564" s="439"/>
      <c r="EI564" s="439"/>
      <c r="EJ564" s="439"/>
      <c r="EK564" s="962"/>
      <c r="EL564" s="987"/>
      <c r="EM564" s="987"/>
      <c r="EN564" s="991"/>
      <c r="EO564" s="297"/>
      <c r="EP564" s="296"/>
      <c r="ER564" s="297"/>
      <c r="ES564" s="522"/>
      <c r="ET564" s="527"/>
      <c r="EU564" s="527"/>
      <c r="EV564" s="527"/>
      <c r="EW564" s="967"/>
      <c r="EX564" s="949"/>
      <c r="EY564" s="522"/>
      <c r="EZ564" s="522"/>
      <c r="FA564" s="522"/>
      <c r="FB564" s="522"/>
      <c r="FC564" s="527"/>
      <c r="FD564" s="527"/>
      <c r="FE564" s="527"/>
      <c r="FF564" s="522"/>
      <c r="FG564" s="522"/>
      <c r="FH564" s="522"/>
      <c r="FI564" s="522"/>
      <c r="FJ564" s="296"/>
      <c r="FK564" s="522"/>
      <c r="FL564" s="993"/>
      <c r="FM564" s="994"/>
      <c r="FN564" s="993"/>
      <c r="FO564" s="993"/>
      <c r="FP564" s="1023"/>
      <c r="FQ564" s="572"/>
      <c r="FR564" s="572"/>
    </row>
    <row r="565" spans="9:174" s="292" customFormat="1" x14ac:dyDescent="0.3">
      <c r="I565" s="937"/>
      <c r="J565" s="295"/>
      <c r="K565" s="294"/>
      <c r="L565" s="294"/>
      <c r="M565" s="295"/>
      <c r="S565" s="976"/>
      <c r="T565" s="1011"/>
      <c r="U565" s="290"/>
      <c r="V565" s="290"/>
      <c r="W565" s="290"/>
      <c r="X565" s="294"/>
      <c r="AB565" s="946"/>
      <c r="AE565" s="541"/>
      <c r="AF565" s="296"/>
      <c r="AG565" s="542"/>
      <c r="AH565" s="296"/>
      <c r="AI565" s="610"/>
      <c r="AJ565" s="543"/>
      <c r="AP565" s="981"/>
      <c r="AU565" s="293"/>
      <c r="AX565" s="295"/>
      <c r="BC565" s="295"/>
      <c r="BD565" s="525"/>
      <c r="BE565" s="976"/>
      <c r="BF565" s="293"/>
      <c r="BG565" s="293"/>
      <c r="BH565" s="293"/>
      <c r="BI565" s="293"/>
      <c r="BJ565" s="293"/>
      <c r="BK565" s="293"/>
      <c r="BL565" s="294"/>
      <c r="BM565" s="293"/>
      <c r="BS565" s="294"/>
      <c r="BT565" s="294"/>
      <c r="BU565" s="294"/>
      <c r="BV565" s="295"/>
      <c r="BW565" s="295"/>
      <c r="BX565" s="295"/>
      <c r="BY565" s="293"/>
      <c r="BZ565" s="294"/>
      <c r="CD565" s="295"/>
      <c r="CE565" s="295"/>
      <c r="CF565" s="293"/>
      <c r="CG565" s="293"/>
      <c r="CH565" s="293"/>
      <c r="CI565" s="293"/>
      <c r="CJ565" s="293"/>
      <c r="CL565" s="295"/>
      <c r="CM565" s="294"/>
      <c r="CN565" s="294"/>
      <c r="CO565" s="294"/>
      <c r="CP565" s="294"/>
      <c r="CZ565" s="295"/>
      <c r="DF565" s="293"/>
      <c r="DG565" s="293"/>
      <c r="DH565" s="293"/>
      <c r="DJ565" s="295"/>
      <c r="EC565" s="454"/>
      <c r="ED565" s="454"/>
      <c r="EH565" s="439"/>
      <c r="EI565" s="439"/>
      <c r="EJ565" s="439"/>
      <c r="EK565" s="962"/>
      <c r="EL565" s="987"/>
      <c r="EM565" s="987"/>
      <c r="EN565" s="991"/>
      <c r="EO565" s="297"/>
      <c r="EP565" s="296"/>
      <c r="ER565" s="297"/>
      <c r="ES565" s="522"/>
      <c r="ET565" s="527"/>
      <c r="EU565" s="527"/>
      <c r="EV565" s="527"/>
      <c r="EW565" s="967"/>
      <c r="EX565" s="949"/>
      <c r="EY565" s="522"/>
      <c r="EZ565" s="522"/>
      <c r="FA565" s="522"/>
      <c r="FB565" s="522"/>
      <c r="FC565" s="527"/>
      <c r="FD565" s="527"/>
      <c r="FE565" s="527"/>
      <c r="FF565" s="522"/>
      <c r="FG565" s="522"/>
      <c r="FH565" s="522"/>
      <c r="FI565" s="522"/>
      <c r="FJ565" s="296"/>
      <c r="FK565" s="522"/>
      <c r="FL565" s="993"/>
      <c r="FM565" s="994"/>
      <c r="FN565" s="993"/>
      <c r="FO565" s="993"/>
      <c r="FP565" s="1023"/>
      <c r="FQ565" s="572"/>
      <c r="FR565" s="572"/>
    </row>
    <row r="566" spans="9:174" s="292" customFormat="1" x14ac:dyDescent="0.3">
      <c r="I566" s="937"/>
      <c r="J566" s="295"/>
      <c r="K566" s="294"/>
      <c r="L566" s="294"/>
      <c r="M566" s="295"/>
      <c r="S566" s="976"/>
      <c r="T566" s="1011"/>
      <c r="U566" s="290"/>
      <c r="V566" s="290"/>
      <c r="W566" s="290"/>
      <c r="X566" s="294"/>
      <c r="AB566" s="946"/>
      <c r="AE566" s="541"/>
      <c r="AF566" s="296"/>
      <c r="AG566" s="542"/>
      <c r="AH566" s="296"/>
      <c r="AI566" s="610"/>
      <c r="AJ566" s="543"/>
      <c r="AP566" s="981"/>
      <c r="AU566" s="293"/>
      <c r="AX566" s="295"/>
      <c r="BC566" s="295"/>
      <c r="BD566" s="525"/>
      <c r="BE566" s="976"/>
      <c r="BF566" s="293"/>
      <c r="BG566" s="293"/>
      <c r="BH566" s="293"/>
      <c r="BI566" s="293"/>
      <c r="BJ566" s="293"/>
      <c r="BK566" s="293"/>
      <c r="BL566" s="294"/>
      <c r="BM566" s="293"/>
      <c r="BS566" s="294"/>
      <c r="BT566" s="294"/>
      <c r="BU566" s="294"/>
      <c r="BV566" s="295"/>
      <c r="BW566" s="295"/>
      <c r="BX566" s="295"/>
      <c r="BY566" s="293"/>
      <c r="BZ566" s="294"/>
      <c r="CD566" s="295"/>
      <c r="CE566" s="295"/>
      <c r="CF566" s="293"/>
      <c r="CG566" s="293"/>
      <c r="CH566" s="293"/>
      <c r="CI566" s="293"/>
      <c r="CJ566" s="293"/>
      <c r="CL566" s="295"/>
      <c r="CM566" s="294"/>
      <c r="CN566" s="294"/>
      <c r="CO566" s="294"/>
      <c r="CP566" s="294"/>
      <c r="CZ566" s="295"/>
      <c r="DF566" s="293"/>
      <c r="DG566" s="293"/>
      <c r="DH566" s="293"/>
      <c r="DJ566" s="295"/>
      <c r="EC566" s="454"/>
      <c r="ED566" s="454"/>
      <c r="EH566" s="439"/>
      <c r="EI566" s="439"/>
      <c r="EJ566" s="439"/>
      <c r="EK566" s="962"/>
      <c r="EL566" s="987"/>
      <c r="EM566" s="987"/>
      <c r="EN566" s="991"/>
      <c r="EO566" s="297"/>
      <c r="EP566" s="296"/>
      <c r="ER566" s="297"/>
      <c r="ES566" s="522"/>
      <c r="ET566" s="527"/>
      <c r="EU566" s="527"/>
      <c r="EV566" s="527"/>
      <c r="EW566" s="967"/>
      <c r="EX566" s="949"/>
      <c r="EY566" s="522"/>
      <c r="EZ566" s="522"/>
      <c r="FA566" s="522"/>
      <c r="FB566" s="522"/>
      <c r="FC566" s="527"/>
      <c r="FD566" s="527"/>
      <c r="FE566" s="527"/>
      <c r="FF566" s="522"/>
      <c r="FG566" s="522"/>
      <c r="FH566" s="522"/>
      <c r="FI566" s="522"/>
      <c r="FJ566" s="296"/>
      <c r="FK566" s="522"/>
      <c r="FL566" s="993"/>
      <c r="FM566" s="994"/>
      <c r="FN566" s="993"/>
      <c r="FO566" s="993"/>
      <c r="FP566" s="1023"/>
      <c r="FQ566" s="572"/>
      <c r="FR566" s="572"/>
    </row>
    <row r="567" spans="9:174" s="292" customFormat="1" x14ac:dyDescent="0.3">
      <c r="I567" s="937"/>
      <c r="J567" s="295"/>
      <c r="K567" s="294"/>
      <c r="L567" s="294"/>
      <c r="M567" s="295"/>
      <c r="S567" s="976"/>
      <c r="T567" s="1011"/>
      <c r="U567" s="290"/>
      <c r="V567" s="290"/>
      <c r="W567" s="290"/>
      <c r="X567" s="294"/>
      <c r="AB567" s="946"/>
      <c r="AE567" s="541"/>
      <c r="AF567" s="296"/>
      <c r="AG567" s="542"/>
      <c r="AH567" s="296"/>
      <c r="AI567" s="610"/>
      <c r="AJ567" s="543"/>
      <c r="AP567" s="981"/>
      <c r="AU567" s="293"/>
      <c r="AX567" s="295"/>
      <c r="BC567" s="295"/>
      <c r="BD567" s="525"/>
      <c r="BE567" s="976"/>
      <c r="BF567" s="293"/>
      <c r="BG567" s="293"/>
      <c r="BH567" s="293"/>
      <c r="BI567" s="293"/>
      <c r="BJ567" s="293"/>
      <c r="BK567" s="293"/>
      <c r="BL567" s="294"/>
      <c r="BM567" s="293"/>
      <c r="BS567" s="294"/>
      <c r="BT567" s="294"/>
      <c r="BU567" s="294"/>
      <c r="BV567" s="295"/>
      <c r="BW567" s="295"/>
      <c r="BX567" s="295"/>
      <c r="BY567" s="293"/>
      <c r="BZ567" s="294"/>
      <c r="CD567" s="295"/>
      <c r="CE567" s="295"/>
      <c r="CF567" s="293"/>
      <c r="CG567" s="293"/>
      <c r="CH567" s="293"/>
      <c r="CI567" s="293"/>
      <c r="CJ567" s="293"/>
      <c r="CL567" s="295"/>
      <c r="CM567" s="294"/>
      <c r="CN567" s="294"/>
      <c r="CO567" s="294"/>
      <c r="CP567" s="294"/>
      <c r="CZ567" s="295"/>
      <c r="DF567" s="293"/>
      <c r="DG567" s="293"/>
      <c r="DH567" s="293"/>
      <c r="DJ567" s="295"/>
      <c r="EC567" s="454"/>
      <c r="ED567" s="454"/>
      <c r="EH567" s="439"/>
      <c r="EI567" s="439"/>
      <c r="EJ567" s="439"/>
      <c r="EK567" s="962"/>
      <c r="EL567" s="987"/>
      <c r="EM567" s="987"/>
      <c r="EN567" s="991"/>
      <c r="EO567" s="297"/>
      <c r="EP567" s="296"/>
      <c r="ER567" s="297"/>
      <c r="ES567" s="522"/>
      <c r="ET567" s="527"/>
      <c r="EU567" s="527"/>
      <c r="EV567" s="527"/>
      <c r="EW567" s="967"/>
      <c r="EX567" s="949"/>
      <c r="EY567" s="522"/>
      <c r="EZ567" s="522"/>
      <c r="FA567" s="522"/>
      <c r="FB567" s="522"/>
      <c r="FC567" s="527"/>
      <c r="FD567" s="527"/>
      <c r="FE567" s="527"/>
      <c r="FF567" s="522"/>
      <c r="FG567" s="522"/>
      <c r="FH567" s="522"/>
      <c r="FI567" s="522"/>
      <c r="FJ567" s="296"/>
      <c r="FK567" s="522"/>
      <c r="FL567" s="993"/>
      <c r="FM567" s="994"/>
      <c r="FN567" s="993"/>
      <c r="FO567" s="993"/>
      <c r="FP567" s="1023"/>
      <c r="FQ567" s="572"/>
      <c r="FR567" s="572"/>
    </row>
    <row r="568" spans="9:174" s="292" customFormat="1" x14ac:dyDescent="0.3">
      <c r="I568" s="937"/>
      <c r="J568" s="295"/>
      <c r="K568" s="294"/>
      <c r="L568" s="294"/>
      <c r="M568" s="295"/>
      <c r="S568" s="976"/>
      <c r="T568" s="1011"/>
      <c r="U568" s="290"/>
      <c r="V568" s="290"/>
      <c r="W568" s="290"/>
      <c r="X568" s="294"/>
      <c r="AB568" s="946"/>
      <c r="AE568" s="541"/>
      <c r="AF568" s="296"/>
      <c r="AG568" s="542"/>
      <c r="AH568" s="296"/>
      <c r="AI568" s="610"/>
      <c r="AJ568" s="543"/>
      <c r="AP568" s="981"/>
      <c r="AU568" s="293"/>
      <c r="AX568" s="295"/>
      <c r="BC568" s="295"/>
      <c r="BD568" s="525"/>
      <c r="BE568" s="976"/>
      <c r="BF568" s="293"/>
      <c r="BG568" s="293"/>
      <c r="BH568" s="293"/>
      <c r="BI568" s="293"/>
      <c r="BJ568" s="293"/>
      <c r="BK568" s="293"/>
      <c r="BL568" s="294"/>
      <c r="BM568" s="293"/>
      <c r="BS568" s="294"/>
      <c r="BT568" s="294"/>
      <c r="BU568" s="294"/>
      <c r="BV568" s="295"/>
      <c r="BW568" s="295"/>
      <c r="BX568" s="295"/>
      <c r="BY568" s="293"/>
      <c r="BZ568" s="294"/>
      <c r="CD568" s="295"/>
      <c r="CE568" s="295"/>
      <c r="CF568" s="293"/>
      <c r="CG568" s="293"/>
      <c r="CH568" s="293"/>
      <c r="CI568" s="293"/>
      <c r="CJ568" s="293"/>
      <c r="CL568" s="295"/>
      <c r="CM568" s="294"/>
      <c r="CN568" s="294"/>
      <c r="CO568" s="294"/>
      <c r="CP568" s="294"/>
      <c r="CZ568" s="295"/>
      <c r="DF568" s="293"/>
      <c r="DG568" s="293"/>
      <c r="DH568" s="293"/>
      <c r="DJ568" s="295"/>
      <c r="EC568" s="454"/>
      <c r="ED568" s="454"/>
      <c r="EH568" s="439"/>
      <c r="EI568" s="439"/>
      <c r="EJ568" s="439"/>
      <c r="EK568" s="962"/>
      <c r="EL568" s="987"/>
      <c r="EM568" s="987"/>
      <c r="EN568" s="991"/>
      <c r="EO568" s="297"/>
      <c r="EP568" s="296"/>
      <c r="ER568" s="297"/>
      <c r="ES568" s="522"/>
      <c r="ET568" s="527"/>
      <c r="EU568" s="527"/>
      <c r="EV568" s="527"/>
      <c r="EW568" s="967"/>
      <c r="EX568" s="949"/>
      <c r="EY568" s="522"/>
      <c r="EZ568" s="522"/>
      <c r="FA568" s="522"/>
      <c r="FB568" s="522"/>
      <c r="FC568" s="527"/>
      <c r="FD568" s="527"/>
      <c r="FE568" s="527"/>
      <c r="FF568" s="522"/>
      <c r="FG568" s="522"/>
      <c r="FH568" s="522"/>
      <c r="FI568" s="522"/>
      <c r="FJ568" s="296"/>
      <c r="FK568" s="522"/>
      <c r="FL568" s="993"/>
      <c r="FM568" s="994"/>
      <c r="FN568" s="993"/>
      <c r="FO568" s="993"/>
      <c r="FP568" s="1023"/>
      <c r="FQ568" s="572"/>
      <c r="FR568" s="572"/>
    </row>
    <row r="569" spans="9:174" s="292" customFormat="1" x14ac:dyDescent="0.3">
      <c r="I569" s="937"/>
      <c r="J569" s="295"/>
      <c r="K569" s="294"/>
      <c r="L569" s="294"/>
      <c r="M569" s="295"/>
      <c r="S569" s="976"/>
      <c r="T569" s="1011"/>
      <c r="U569" s="290"/>
      <c r="V569" s="290"/>
      <c r="W569" s="290"/>
      <c r="X569" s="294"/>
      <c r="AB569" s="946"/>
      <c r="AE569" s="541"/>
      <c r="AF569" s="296"/>
      <c r="AG569" s="542"/>
      <c r="AH569" s="296"/>
      <c r="AI569" s="610"/>
      <c r="AJ569" s="543"/>
      <c r="AP569" s="981"/>
      <c r="AU569" s="293"/>
      <c r="AX569" s="295"/>
      <c r="BC569" s="295"/>
      <c r="BD569" s="525"/>
      <c r="BE569" s="976"/>
      <c r="BF569" s="293"/>
      <c r="BG569" s="293"/>
      <c r="BH569" s="293"/>
      <c r="BI569" s="293"/>
      <c r="BJ569" s="293"/>
      <c r="BK569" s="293"/>
      <c r="BL569" s="294"/>
      <c r="BM569" s="293"/>
      <c r="BS569" s="294"/>
      <c r="BT569" s="294"/>
      <c r="BU569" s="294"/>
      <c r="BV569" s="295"/>
      <c r="BW569" s="295"/>
      <c r="BX569" s="295"/>
      <c r="BY569" s="293"/>
      <c r="BZ569" s="294"/>
      <c r="CD569" s="295"/>
      <c r="CE569" s="295"/>
      <c r="CF569" s="293"/>
      <c r="CG569" s="293"/>
      <c r="CH569" s="293"/>
      <c r="CI569" s="293"/>
      <c r="CJ569" s="293"/>
      <c r="CL569" s="295"/>
      <c r="CM569" s="294"/>
      <c r="CN569" s="294"/>
      <c r="CO569" s="294"/>
      <c r="CP569" s="294"/>
      <c r="CZ569" s="295"/>
      <c r="DF569" s="293"/>
      <c r="DG569" s="293"/>
      <c r="DH569" s="293"/>
      <c r="DJ569" s="295"/>
      <c r="EC569" s="454"/>
      <c r="ED569" s="454"/>
      <c r="EH569" s="439"/>
      <c r="EI569" s="439"/>
      <c r="EJ569" s="439"/>
      <c r="EK569" s="962"/>
      <c r="EL569" s="987"/>
      <c r="EM569" s="987"/>
      <c r="EN569" s="991"/>
      <c r="EO569" s="297"/>
      <c r="EP569" s="296"/>
      <c r="ER569" s="297"/>
      <c r="ES569" s="522"/>
      <c r="ET569" s="527"/>
      <c r="EU569" s="527"/>
      <c r="EV569" s="527"/>
      <c r="EW569" s="967"/>
      <c r="EX569" s="949"/>
      <c r="EY569" s="522"/>
      <c r="EZ569" s="522"/>
      <c r="FA569" s="522"/>
      <c r="FB569" s="522"/>
      <c r="FC569" s="527"/>
      <c r="FD569" s="527"/>
      <c r="FE569" s="527"/>
      <c r="FF569" s="522"/>
      <c r="FG569" s="522"/>
      <c r="FH569" s="522"/>
      <c r="FI569" s="522"/>
      <c r="FJ569" s="296"/>
      <c r="FK569" s="522"/>
      <c r="FL569" s="993"/>
      <c r="FM569" s="994"/>
      <c r="FN569" s="993"/>
      <c r="FO569" s="993"/>
      <c r="FP569" s="1023"/>
      <c r="FQ569" s="572"/>
      <c r="FR569" s="572"/>
    </row>
    <row r="570" spans="9:174" s="292" customFormat="1" x14ac:dyDescent="0.3">
      <c r="I570" s="937"/>
      <c r="J570" s="295"/>
      <c r="K570" s="294"/>
      <c r="L570" s="294"/>
      <c r="M570" s="295"/>
      <c r="S570" s="976"/>
      <c r="T570" s="1011"/>
      <c r="U570" s="290"/>
      <c r="V570" s="290"/>
      <c r="W570" s="290"/>
      <c r="X570" s="294"/>
      <c r="AB570" s="946"/>
      <c r="AE570" s="541"/>
      <c r="AF570" s="296"/>
      <c r="AG570" s="542"/>
      <c r="AH570" s="296"/>
      <c r="AI570" s="610"/>
      <c r="AJ570" s="543"/>
      <c r="AP570" s="981"/>
      <c r="AU570" s="293"/>
      <c r="AX570" s="295"/>
      <c r="BC570" s="295"/>
      <c r="BD570" s="525"/>
      <c r="BE570" s="976"/>
      <c r="BF570" s="293"/>
      <c r="BG570" s="293"/>
      <c r="BH570" s="293"/>
      <c r="BI570" s="293"/>
      <c r="BJ570" s="293"/>
      <c r="BK570" s="293"/>
      <c r="BL570" s="294"/>
      <c r="BM570" s="293"/>
      <c r="BS570" s="294"/>
      <c r="BT570" s="294"/>
      <c r="BU570" s="294"/>
      <c r="BV570" s="295"/>
      <c r="BW570" s="295"/>
      <c r="BX570" s="295"/>
      <c r="BY570" s="293"/>
      <c r="BZ570" s="294"/>
      <c r="CD570" s="295"/>
      <c r="CE570" s="295"/>
      <c r="CF570" s="293"/>
      <c r="CG570" s="293"/>
      <c r="CH570" s="293"/>
      <c r="CI570" s="293"/>
      <c r="CJ570" s="293"/>
      <c r="CL570" s="295"/>
      <c r="CM570" s="294"/>
      <c r="CN570" s="294"/>
      <c r="CO570" s="294"/>
      <c r="CP570" s="294"/>
      <c r="CZ570" s="295"/>
      <c r="DF570" s="293"/>
      <c r="DG570" s="293"/>
      <c r="DH570" s="293"/>
      <c r="DJ570" s="295"/>
      <c r="EC570" s="454"/>
      <c r="ED570" s="454"/>
      <c r="EH570" s="439"/>
      <c r="EI570" s="439"/>
      <c r="EJ570" s="439"/>
      <c r="EK570" s="962"/>
      <c r="EL570" s="987"/>
      <c r="EM570" s="987"/>
      <c r="EN570" s="991"/>
      <c r="EO570" s="297"/>
      <c r="EP570" s="296"/>
      <c r="ER570" s="297"/>
      <c r="ES570" s="522"/>
      <c r="ET570" s="527"/>
      <c r="EU570" s="527"/>
      <c r="EV570" s="527"/>
      <c r="EW570" s="967"/>
      <c r="EX570" s="949"/>
      <c r="EY570" s="522"/>
      <c r="EZ570" s="522"/>
      <c r="FA570" s="522"/>
      <c r="FB570" s="522"/>
      <c r="FC570" s="527"/>
      <c r="FD570" s="527"/>
      <c r="FE570" s="527"/>
      <c r="FF570" s="522"/>
      <c r="FG570" s="522"/>
      <c r="FH570" s="522"/>
      <c r="FI570" s="522"/>
      <c r="FJ570" s="296"/>
      <c r="FK570" s="522"/>
      <c r="FL570" s="993"/>
      <c r="FM570" s="994"/>
      <c r="FN570" s="993"/>
      <c r="FO570" s="993"/>
      <c r="FP570" s="1023"/>
      <c r="FQ570" s="572"/>
      <c r="FR570" s="572"/>
    </row>
    <row r="571" spans="9:174" s="292" customFormat="1" x14ac:dyDescent="0.3">
      <c r="I571" s="937"/>
      <c r="J571" s="295"/>
      <c r="K571" s="294"/>
      <c r="L571" s="294"/>
      <c r="M571" s="295"/>
      <c r="S571" s="976"/>
      <c r="T571" s="1011"/>
      <c r="U571" s="290"/>
      <c r="V571" s="290"/>
      <c r="W571" s="290"/>
      <c r="X571" s="294"/>
      <c r="AB571" s="946"/>
      <c r="AE571" s="541"/>
      <c r="AF571" s="296"/>
      <c r="AG571" s="542"/>
      <c r="AH571" s="296"/>
      <c r="AI571" s="610"/>
      <c r="AJ571" s="543"/>
      <c r="AP571" s="981"/>
      <c r="AU571" s="293"/>
      <c r="AX571" s="295"/>
      <c r="BC571" s="295"/>
      <c r="BD571" s="525"/>
      <c r="BE571" s="976"/>
      <c r="BF571" s="293"/>
      <c r="BG571" s="293"/>
      <c r="BH571" s="293"/>
      <c r="BI571" s="293"/>
      <c r="BJ571" s="293"/>
      <c r="BK571" s="293"/>
      <c r="BL571" s="294"/>
      <c r="BM571" s="293"/>
      <c r="BS571" s="294"/>
      <c r="BT571" s="294"/>
      <c r="BU571" s="294"/>
      <c r="BV571" s="295"/>
      <c r="BW571" s="295"/>
      <c r="BX571" s="295"/>
      <c r="BY571" s="293"/>
      <c r="BZ571" s="294"/>
      <c r="CD571" s="295"/>
      <c r="CE571" s="295"/>
      <c r="CF571" s="293"/>
      <c r="CG571" s="293"/>
      <c r="CH571" s="293"/>
      <c r="CI571" s="293"/>
      <c r="CJ571" s="293"/>
      <c r="CL571" s="295"/>
      <c r="CM571" s="294"/>
      <c r="CN571" s="294"/>
      <c r="CO571" s="294"/>
      <c r="CP571" s="294"/>
      <c r="CZ571" s="295"/>
      <c r="DF571" s="293"/>
      <c r="DG571" s="293"/>
      <c r="DH571" s="293"/>
      <c r="DJ571" s="295"/>
      <c r="EC571" s="454"/>
      <c r="ED571" s="454"/>
      <c r="EH571" s="439"/>
      <c r="EI571" s="439"/>
      <c r="EJ571" s="439"/>
      <c r="EK571" s="962"/>
      <c r="EL571" s="987"/>
      <c r="EM571" s="987"/>
      <c r="EN571" s="991"/>
      <c r="EO571" s="297"/>
      <c r="EP571" s="296"/>
      <c r="ER571" s="297"/>
      <c r="ES571" s="522"/>
      <c r="ET571" s="527"/>
      <c r="EU571" s="527"/>
      <c r="EV571" s="527"/>
      <c r="EW571" s="967"/>
      <c r="EX571" s="949"/>
      <c r="EY571" s="522"/>
      <c r="EZ571" s="522"/>
      <c r="FA571" s="522"/>
      <c r="FB571" s="522"/>
      <c r="FC571" s="527"/>
      <c r="FD571" s="527"/>
      <c r="FE571" s="527"/>
      <c r="FF571" s="522"/>
      <c r="FG571" s="522"/>
      <c r="FH571" s="522"/>
      <c r="FI571" s="522"/>
      <c r="FJ571" s="296"/>
      <c r="FK571" s="522"/>
      <c r="FL571" s="993"/>
      <c r="FM571" s="994"/>
      <c r="FN571" s="993"/>
      <c r="FO571" s="993"/>
      <c r="FP571" s="1023"/>
      <c r="FQ571" s="572"/>
      <c r="FR571" s="572"/>
    </row>
    <row r="572" spans="9:174" s="292" customFormat="1" x14ac:dyDescent="0.3">
      <c r="I572" s="937"/>
      <c r="J572" s="295"/>
      <c r="K572" s="294"/>
      <c r="L572" s="294"/>
      <c r="M572" s="295"/>
      <c r="S572" s="976"/>
      <c r="T572" s="1011"/>
      <c r="U572" s="290"/>
      <c r="V572" s="290"/>
      <c r="W572" s="290"/>
      <c r="X572" s="294"/>
      <c r="AB572" s="946"/>
      <c r="AE572" s="541"/>
      <c r="AF572" s="296"/>
      <c r="AG572" s="542"/>
      <c r="AH572" s="296"/>
      <c r="AI572" s="610"/>
      <c r="AJ572" s="543"/>
      <c r="AP572" s="981"/>
      <c r="AU572" s="293"/>
      <c r="AX572" s="295"/>
      <c r="BC572" s="295"/>
      <c r="BD572" s="525"/>
      <c r="BE572" s="976"/>
      <c r="BF572" s="293"/>
      <c r="BG572" s="293"/>
      <c r="BH572" s="293"/>
      <c r="BI572" s="293"/>
      <c r="BJ572" s="293"/>
      <c r="BK572" s="293"/>
      <c r="BL572" s="294"/>
      <c r="BM572" s="293"/>
      <c r="BS572" s="294"/>
      <c r="BT572" s="294"/>
      <c r="BU572" s="294"/>
      <c r="BV572" s="295"/>
      <c r="BW572" s="295"/>
      <c r="BX572" s="295"/>
      <c r="BY572" s="293"/>
      <c r="BZ572" s="294"/>
      <c r="CD572" s="295"/>
      <c r="CE572" s="295"/>
      <c r="CF572" s="293"/>
      <c r="CG572" s="293"/>
      <c r="CH572" s="293"/>
      <c r="CI572" s="293"/>
      <c r="CJ572" s="293"/>
      <c r="CL572" s="295"/>
      <c r="CM572" s="294"/>
      <c r="CN572" s="294"/>
      <c r="CO572" s="294"/>
      <c r="CP572" s="294"/>
      <c r="CZ572" s="295"/>
      <c r="DF572" s="293"/>
      <c r="DG572" s="293"/>
      <c r="DH572" s="293"/>
      <c r="DJ572" s="295"/>
      <c r="EC572" s="454"/>
      <c r="ED572" s="454"/>
      <c r="EH572" s="439"/>
      <c r="EI572" s="439"/>
      <c r="EJ572" s="439"/>
      <c r="EK572" s="962"/>
      <c r="EL572" s="987"/>
      <c r="EM572" s="987"/>
      <c r="EN572" s="991"/>
      <c r="EO572" s="297"/>
      <c r="EP572" s="296"/>
      <c r="ER572" s="297"/>
      <c r="ES572" s="522"/>
      <c r="ET572" s="527"/>
      <c r="EU572" s="527"/>
      <c r="EV572" s="527"/>
      <c r="EW572" s="967"/>
      <c r="EX572" s="949"/>
      <c r="EY572" s="522"/>
      <c r="EZ572" s="522"/>
      <c r="FA572" s="522"/>
      <c r="FB572" s="522"/>
      <c r="FC572" s="527"/>
      <c r="FD572" s="527"/>
      <c r="FE572" s="527"/>
      <c r="FF572" s="522"/>
      <c r="FG572" s="522"/>
      <c r="FH572" s="522"/>
      <c r="FI572" s="522"/>
      <c r="FJ572" s="296"/>
      <c r="FK572" s="522"/>
      <c r="FL572" s="993"/>
      <c r="FM572" s="994"/>
      <c r="FN572" s="993"/>
      <c r="FO572" s="993"/>
      <c r="FP572" s="1023"/>
      <c r="FQ572" s="572"/>
      <c r="FR572" s="572"/>
    </row>
    <row r="573" spans="9:174" s="292" customFormat="1" x14ac:dyDescent="0.3">
      <c r="I573" s="937"/>
      <c r="J573" s="295"/>
      <c r="K573" s="294"/>
      <c r="L573" s="294"/>
      <c r="M573" s="295"/>
      <c r="S573" s="976"/>
      <c r="T573" s="1011"/>
      <c r="U573" s="290"/>
      <c r="V573" s="290"/>
      <c r="W573" s="290"/>
      <c r="X573" s="294"/>
      <c r="AB573" s="946"/>
      <c r="AE573" s="541"/>
      <c r="AF573" s="296"/>
      <c r="AG573" s="542"/>
      <c r="AH573" s="296"/>
      <c r="AI573" s="610"/>
      <c r="AJ573" s="543"/>
      <c r="AP573" s="981"/>
      <c r="AU573" s="293"/>
      <c r="AX573" s="295"/>
      <c r="BC573" s="295"/>
      <c r="BD573" s="525"/>
      <c r="BE573" s="976"/>
      <c r="BF573" s="293"/>
      <c r="BG573" s="293"/>
      <c r="BH573" s="293"/>
      <c r="BI573" s="293"/>
      <c r="BJ573" s="293"/>
      <c r="BK573" s="293"/>
      <c r="BL573" s="294"/>
      <c r="BM573" s="293"/>
      <c r="BS573" s="294"/>
      <c r="BT573" s="294"/>
      <c r="BU573" s="294"/>
      <c r="BV573" s="295"/>
      <c r="BW573" s="295"/>
      <c r="BX573" s="295"/>
      <c r="BY573" s="293"/>
      <c r="BZ573" s="294"/>
      <c r="CD573" s="295"/>
      <c r="CE573" s="295"/>
      <c r="CF573" s="293"/>
      <c r="CG573" s="293"/>
      <c r="CH573" s="293"/>
      <c r="CI573" s="293"/>
      <c r="CJ573" s="293"/>
      <c r="CL573" s="295"/>
      <c r="CM573" s="294"/>
      <c r="CN573" s="294"/>
      <c r="CO573" s="294"/>
      <c r="CP573" s="294"/>
      <c r="CZ573" s="295"/>
      <c r="DF573" s="293"/>
      <c r="DG573" s="293"/>
      <c r="DH573" s="293"/>
      <c r="DJ573" s="295"/>
      <c r="EC573" s="454"/>
      <c r="ED573" s="454"/>
      <c r="EH573" s="439"/>
      <c r="EI573" s="439"/>
      <c r="EJ573" s="439"/>
      <c r="EK573" s="962"/>
      <c r="EL573" s="987"/>
      <c r="EM573" s="987"/>
      <c r="EN573" s="991"/>
      <c r="EO573" s="297"/>
      <c r="EP573" s="296"/>
      <c r="ER573" s="297"/>
      <c r="ES573" s="522"/>
      <c r="ET573" s="527"/>
      <c r="EU573" s="527"/>
      <c r="EV573" s="527"/>
      <c r="EW573" s="967"/>
      <c r="EX573" s="949"/>
      <c r="EY573" s="522"/>
      <c r="EZ573" s="522"/>
      <c r="FA573" s="522"/>
      <c r="FB573" s="522"/>
      <c r="FC573" s="527"/>
      <c r="FD573" s="527"/>
      <c r="FE573" s="527"/>
      <c r="FF573" s="522"/>
      <c r="FG573" s="522"/>
      <c r="FH573" s="522"/>
      <c r="FI573" s="522"/>
      <c r="FJ573" s="296"/>
      <c r="FK573" s="522"/>
      <c r="FL573" s="993"/>
      <c r="FM573" s="994"/>
      <c r="FN573" s="993"/>
      <c r="FO573" s="993"/>
      <c r="FP573" s="1023"/>
      <c r="FQ573" s="572"/>
      <c r="FR573" s="572"/>
    </row>
    <row r="574" spans="9:174" s="292" customFormat="1" x14ac:dyDescent="0.3">
      <c r="I574" s="937"/>
      <c r="J574" s="295"/>
      <c r="K574" s="294"/>
      <c r="L574" s="294"/>
      <c r="M574" s="295"/>
      <c r="S574" s="976"/>
      <c r="T574" s="1011"/>
      <c r="U574" s="290"/>
      <c r="V574" s="290"/>
      <c r="W574" s="290"/>
      <c r="X574" s="294"/>
      <c r="AB574" s="946"/>
      <c r="AE574" s="541"/>
      <c r="AF574" s="296"/>
      <c r="AG574" s="542"/>
      <c r="AH574" s="296"/>
      <c r="AI574" s="610"/>
      <c r="AJ574" s="543"/>
      <c r="AP574" s="981"/>
      <c r="AU574" s="293"/>
      <c r="AX574" s="295"/>
      <c r="BC574" s="295"/>
      <c r="BD574" s="525"/>
      <c r="BE574" s="976"/>
      <c r="BF574" s="293"/>
      <c r="BG574" s="293"/>
      <c r="BH574" s="293"/>
      <c r="BI574" s="293"/>
      <c r="BJ574" s="293"/>
      <c r="BK574" s="293"/>
      <c r="BL574" s="294"/>
      <c r="BM574" s="293"/>
      <c r="BS574" s="294"/>
      <c r="BT574" s="294"/>
      <c r="BU574" s="294"/>
      <c r="BV574" s="295"/>
      <c r="BW574" s="295"/>
      <c r="BX574" s="295"/>
      <c r="BY574" s="293"/>
      <c r="BZ574" s="294"/>
      <c r="CD574" s="295"/>
      <c r="CE574" s="295"/>
      <c r="CF574" s="293"/>
      <c r="CG574" s="293"/>
      <c r="CH574" s="293"/>
      <c r="CI574" s="293"/>
      <c r="CJ574" s="293"/>
      <c r="CL574" s="295"/>
      <c r="CM574" s="294"/>
      <c r="CN574" s="294"/>
      <c r="CO574" s="294"/>
      <c r="CP574" s="294"/>
      <c r="CZ574" s="295"/>
      <c r="DF574" s="293"/>
      <c r="DG574" s="293"/>
      <c r="DH574" s="293"/>
      <c r="DJ574" s="295"/>
      <c r="EC574" s="454"/>
      <c r="ED574" s="454"/>
      <c r="EH574" s="439"/>
      <c r="EI574" s="439"/>
      <c r="EJ574" s="439"/>
      <c r="EK574" s="962"/>
      <c r="EL574" s="987"/>
      <c r="EM574" s="987"/>
      <c r="EN574" s="991"/>
      <c r="EO574" s="297"/>
      <c r="EP574" s="296"/>
      <c r="ER574" s="297"/>
      <c r="ES574" s="522"/>
      <c r="ET574" s="527"/>
      <c r="EU574" s="527"/>
      <c r="EV574" s="527"/>
      <c r="EW574" s="967"/>
      <c r="EX574" s="949"/>
      <c r="EY574" s="522"/>
      <c r="EZ574" s="522"/>
      <c r="FA574" s="522"/>
      <c r="FB574" s="522"/>
      <c r="FC574" s="527"/>
      <c r="FD574" s="527"/>
      <c r="FE574" s="527"/>
      <c r="FF574" s="522"/>
      <c r="FG574" s="522"/>
      <c r="FH574" s="522"/>
      <c r="FI574" s="522"/>
      <c r="FJ574" s="296"/>
      <c r="FK574" s="522"/>
      <c r="FL574" s="993"/>
      <c r="FM574" s="994"/>
      <c r="FN574" s="993"/>
      <c r="FO574" s="993"/>
      <c r="FP574" s="1023"/>
      <c r="FQ574" s="572"/>
      <c r="FR574" s="572"/>
    </row>
    <row r="575" spans="9:174" s="292" customFormat="1" x14ac:dyDescent="0.3">
      <c r="I575" s="937"/>
      <c r="J575" s="295"/>
      <c r="K575" s="294"/>
      <c r="L575" s="294"/>
      <c r="M575" s="295"/>
      <c r="S575" s="976"/>
      <c r="T575" s="1011"/>
      <c r="U575" s="290"/>
      <c r="V575" s="290"/>
      <c r="W575" s="290"/>
      <c r="X575" s="294"/>
      <c r="AB575" s="946"/>
      <c r="AE575" s="541"/>
      <c r="AF575" s="296"/>
      <c r="AG575" s="542"/>
      <c r="AH575" s="296"/>
      <c r="AI575" s="610"/>
      <c r="AJ575" s="543"/>
      <c r="AP575" s="981"/>
      <c r="AU575" s="293"/>
      <c r="AX575" s="295"/>
      <c r="BC575" s="295"/>
      <c r="BD575" s="525"/>
      <c r="BE575" s="976"/>
      <c r="BF575" s="293"/>
      <c r="BG575" s="293"/>
      <c r="BH575" s="293"/>
      <c r="BI575" s="293"/>
      <c r="BJ575" s="293"/>
      <c r="BK575" s="293"/>
      <c r="BL575" s="294"/>
      <c r="BM575" s="293"/>
      <c r="BS575" s="294"/>
      <c r="BT575" s="294"/>
      <c r="BU575" s="294"/>
      <c r="BV575" s="295"/>
      <c r="BW575" s="295"/>
      <c r="BX575" s="295"/>
      <c r="BY575" s="293"/>
      <c r="BZ575" s="294"/>
      <c r="CD575" s="295"/>
      <c r="CE575" s="295"/>
      <c r="CF575" s="293"/>
      <c r="CG575" s="293"/>
      <c r="CH575" s="293"/>
      <c r="CI575" s="293"/>
      <c r="CJ575" s="293"/>
      <c r="CL575" s="295"/>
      <c r="CM575" s="294"/>
      <c r="CN575" s="294"/>
      <c r="CO575" s="294"/>
      <c r="CP575" s="294"/>
      <c r="CZ575" s="295"/>
      <c r="DF575" s="293"/>
      <c r="DG575" s="293"/>
      <c r="DH575" s="293"/>
      <c r="DJ575" s="295"/>
      <c r="EC575" s="454"/>
      <c r="ED575" s="454"/>
      <c r="EH575" s="439"/>
      <c r="EI575" s="439"/>
      <c r="EJ575" s="439"/>
      <c r="EK575" s="962"/>
      <c r="EL575" s="987"/>
      <c r="EM575" s="987"/>
      <c r="EN575" s="991"/>
      <c r="EO575" s="297"/>
      <c r="EP575" s="296"/>
      <c r="ER575" s="297"/>
      <c r="ES575" s="522"/>
      <c r="ET575" s="527"/>
      <c r="EU575" s="527"/>
      <c r="EV575" s="527"/>
      <c r="EW575" s="967"/>
      <c r="EX575" s="949"/>
      <c r="EY575" s="522"/>
      <c r="EZ575" s="522"/>
      <c r="FA575" s="522"/>
      <c r="FB575" s="522"/>
      <c r="FC575" s="527"/>
      <c r="FD575" s="527"/>
      <c r="FE575" s="527"/>
      <c r="FF575" s="522"/>
      <c r="FG575" s="522"/>
      <c r="FH575" s="522"/>
      <c r="FI575" s="522"/>
      <c r="FJ575" s="296"/>
      <c r="FK575" s="522"/>
      <c r="FL575" s="993"/>
      <c r="FM575" s="994"/>
      <c r="FN575" s="993"/>
      <c r="FO575" s="993"/>
      <c r="FP575" s="1023"/>
      <c r="FQ575" s="572"/>
      <c r="FR575" s="572"/>
    </row>
    <row r="576" spans="9:174" s="292" customFormat="1" x14ac:dyDescent="0.3">
      <c r="I576" s="937"/>
      <c r="J576" s="295"/>
      <c r="K576" s="294"/>
      <c r="L576" s="294"/>
      <c r="M576" s="295"/>
      <c r="S576" s="976"/>
      <c r="T576" s="1011"/>
      <c r="U576" s="290"/>
      <c r="V576" s="290"/>
      <c r="W576" s="290"/>
      <c r="X576" s="294"/>
      <c r="AB576" s="946"/>
      <c r="AE576" s="541"/>
      <c r="AF576" s="296"/>
      <c r="AG576" s="542"/>
      <c r="AH576" s="296"/>
      <c r="AI576" s="610"/>
      <c r="AJ576" s="543"/>
      <c r="AP576" s="981"/>
      <c r="AU576" s="293"/>
      <c r="AX576" s="295"/>
      <c r="BC576" s="295"/>
      <c r="BD576" s="525"/>
      <c r="BE576" s="976"/>
      <c r="BF576" s="293"/>
      <c r="BG576" s="293"/>
      <c r="BH576" s="293"/>
      <c r="BI576" s="293"/>
      <c r="BJ576" s="293"/>
      <c r="BK576" s="293"/>
      <c r="BL576" s="294"/>
      <c r="BM576" s="293"/>
      <c r="BS576" s="294"/>
      <c r="BT576" s="294"/>
      <c r="BU576" s="294"/>
      <c r="BV576" s="295"/>
      <c r="BW576" s="295"/>
      <c r="BX576" s="295"/>
      <c r="BY576" s="293"/>
      <c r="BZ576" s="294"/>
      <c r="CD576" s="295"/>
      <c r="CE576" s="295"/>
      <c r="CF576" s="293"/>
      <c r="CG576" s="293"/>
      <c r="CH576" s="293"/>
      <c r="CI576" s="293"/>
      <c r="CJ576" s="293"/>
      <c r="CL576" s="295"/>
      <c r="CM576" s="294"/>
      <c r="CN576" s="294"/>
      <c r="CO576" s="294"/>
      <c r="CP576" s="294"/>
      <c r="CZ576" s="295"/>
      <c r="DF576" s="293"/>
      <c r="DG576" s="293"/>
      <c r="DH576" s="293"/>
      <c r="DJ576" s="295"/>
      <c r="EC576" s="454"/>
      <c r="ED576" s="454"/>
      <c r="EH576" s="439"/>
      <c r="EI576" s="439"/>
      <c r="EJ576" s="439"/>
      <c r="EK576" s="962"/>
      <c r="EL576" s="987"/>
      <c r="EM576" s="987"/>
      <c r="EN576" s="991"/>
      <c r="EO576" s="297"/>
      <c r="EP576" s="296"/>
      <c r="ER576" s="297"/>
      <c r="ES576" s="522"/>
      <c r="ET576" s="527"/>
      <c r="EU576" s="527"/>
      <c r="EV576" s="527"/>
      <c r="EW576" s="967"/>
      <c r="EX576" s="949"/>
      <c r="EY576" s="522"/>
      <c r="EZ576" s="522"/>
      <c r="FA576" s="522"/>
      <c r="FB576" s="522"/>
      <c r="FC576" s="527"/>
      <c r="FD576" s="527"/>
      <c r="FE576" s="527"/>
      <c r="FF576" s="522"/>
      <c r="FG576" s="522"/>
      <c r="FH576" s="522"/>
      <c r="FI576" s="522"/>
      <c r="FJ576" s="296"/>
      <c r="FK576" s="522"/>
      <c r="FL576" s="993"/>
      <c r="FM576" s="994"/>
      <c r="FN576" s="993"/>
      <c r="FO576" s="993"/>
      <c r="FP576" s="1023"/>
      <c r="FQ576" s="572"/>
      <c r="FR576" s="572"/>
    </row>
    <row r="577" spans="9:174" s="292" customFormat="1" x14ac:dyDescent="0.3">
      <c r="I577" s="937"/>
      <c r="J577" s="295"/>
      <c r="K577" s="294"/>
      <c r="L577" s="294"/>
      <c r="M577" s="295"/>
      <c r="S577" s="976"/>
      <c r="T577" s="1011"/>
      <c r="U577" s="290"/>
      <c r="V577" s="290"/>
      <c r="W577" s="290"/>
      <c r="X577" s="294"/>
      <c r="AB577" s="946"/>
      <c r="AE577" s="541"/>
      <c r="AF577" s="296"/>
      <c r="AG577" s="542"/>
      <c r="AH577" s="296"/>
      <c r="AI577" s="610"/>
      <c r="AJ577" s="543"/>
      <c r="AP577" s="981"/>
      <c r="AU577" s="293"/>
      <c r="AX577" s="295"/>
      <c r="BC577" s="295"/>
      <c r="BD577" s="525"/>
      <c r="BE577" s="976"/>
      <c r="BF577" s="293"/>
      <c r="BG577" s="293"/>
      <c r="BH577" s="293"/>
      <c r="BI577" s="293"/>
      <c r="BJ577" s="293"/>
      <c r="BK577" s="293"/>
      <c r="BL577" s="294"/>
      <c r="BM577" s="293"/>
      <c r="BS577" s="294"/>
      <c r="BT577" s="294"/>
      <c r="BU577" s="294"/>
      <c r="BV577" s="295"/>
      <c r="BW577" s="295"/>
      <c r="BX577" s="295"/>
      <c r="BY577" s="293"/>
      <c r="BZ577" s="294"/>
      <c r="CD577" s="295"/>
      <c r="CE577" s="295"/>
      <c r="CF577" s="293"/>
      <c r="CG577" s="293"/>
      <c r="CH577" s="293"/>
      <c r="CI577" s="293"/>
      <c r="CJ577" s="293"/>
      <c r="CL577" s="295"/>
      <c r="CM577" s="294"/>
      <c r="CN577" s="294"/>
      <c r="CO577" s="294"/>
      <c r="CP577" s="294"/>
      <c r="CZ577" s="295"/>
      <c r="DF577" s="293"/>
      <c r="DG577" s="293"/>
      <c r="DH577" s="293"/>
      <c r="DJ577" s="295"/>
      <c r="EC577" s="454"/>
      <c r="ED577" s="454"/>
      <c r="EH577" s="439"/>
      <c r="EI577" s="439"/>
      <c r="EJ577" s="439"/>
      <c r="EK577" s="962"/>
      <c r="EL577" s="987"/>
      <c r="EM577" s="987"/>
      <c r="EN577" s="991"/>
      <c r="EO577" s="297"/>
      <c r="EP577" s="296"/>
      <c r="ER577" s="297"/>
      <c r="ES577" s="522"/>
      <c r="ET577" s="527"/>
      <c r="EU577" s="527"/>
      <c r="EV577" s="527"/>
      <c r="EW577" s="967"/>
      <c r="EX577" s="949"/>
      <c r="EY577" s="522"/>
      <c r="EZ577" s="522"/>
      <c r="FA577" s="522"/>
      <c r="FB577" s="522"/>
      <c r="FC577" s="527"/>
      <c r="FD577" s="527"/>
      <c r="FE577" s="527"/>
      <c r="FF577" s="522"/>
      <c r="FG577" s="522"/>
      <c r="FH577" s="522"/>
      <c r="FI577" s="522"/>
      <c r="FJ577" s="296"/>
      <c r="FK577" s="522"/>
      <c r="FL577" s="993"/>
      <c r="FM577" s="994"/>
      <c r="FN577" s="993"/>
      <c r="FO577" s="993"/>
      <c r="FP577" s="1023"/>
      <c r="FQ577" s="572"/>
      <c r="FR577" s="572"/>
    </row>
    <row r="578" spans="9:174" s="292" customFormat="1" x14ac:dyDescent="0.3">
      <c r="I578" s="937"/>
      <c r="J578" s="295"/>
      <c r="K578" s="294"/>
      <c r="L578" s="294"/>
      <c r="M578" s="295"/>
      <c r="S578" s="976"/>
      <c r="T578" s="1011"/>
      <c r="U578" s="290"/>
      <c r="V578" s="290"/>
      <c r="W578" s="290"/>
      <c r="X578" s="294"/>
      <c r="AB578" s="946"/>
      <c r="AE578" s="541"/>
      <c r="AF578" s="296"/>
      <c r="AG578" s="542"/>
      <c r="AH578" s="296"/>
      <c r="AI578" s="610"/>
      <c r="AJ578" s="543"/>
      <c r="AP578" s="981"/>
      <c r="AU578" s="293"/>
      <c r="AX578" s="295"/>
      <c r="BC578" s="295"/>
      <c r="BD578" s="525"/>
      <c r="BE578" s="976"/>
      <c r="BF578" s="293"/>
      <c r="BG578" s="293"/>
      <c r="BH578" s="293"/>
      <c r="BI578" s="293"/>
      <c r="BJ578" s="293"/>
      <c r="BK578" s="293"/>
      <c r="BL578" s="294"/>
      <c r="BM578" s="293"/>
      <c r="BS578" s="294"/>
      <c r="BT578" s="294"/>
      <c r="BU578" s="294"/>
      <c r="BV578" s="295"/>
      <c r="BW578" s="295"/>
      <c r="BX578" s="295"/>
      <c r="BY578" s="293"/>
      <c r="BZ578" s="294"/>
      <c r="CD578" s="295"/>
      <c r="CE578" s="295"/>
      <c r="CF578" s="293"/>
      <c r="CG578" s="293"/>
      <c r="CH578" s="293"/>
      <c r="CI578" s="293"/>
      <c r="CJ578" s="293"/>
      <c r="CL578" s="295"/>
      <c r="CM578" s="294"/>
      <c r="CN578" s="294"/>
      <c r="CO578" s="294"/>
      <c r="CP578" s="294"/>
      <c r="CZ578" s="295"/>
      <c r="DF578" s="293"/>
      <c r="DG578" s="293"/>
      <c r="DH578" s="293"/>
      <c r="DJ578" s="295"/>
      <c r="EC578" s="454"/>
      <c r="ED578" s="454"/>
      <c r="EH578" s="439"/>
      <c r="EI578" s="439"/>
      <c r="EJ578" s="439"/>
      <c r="EK578" s="962"/>
      <c r="EL578" s="987"/>
      <c r="EM578" s="987"/>
      <c r="EN578" s="991"/>
      <c r="EO578" s="297"/>
      <c r="EP578" s="296"/>
      <c r="ER578" s="297"/>
      <c r="ES578" s="522"/>
      <c r="ET578" s="527"/>
      <c r="EU578" s="527"/>
      <c r="EV578" s="527"/>
      <c r="EW578" s="967"/>
      <c r="EX578" s="949"/>
      <c r="EY578" s="522"/>
      <c r="EZ578" s="522"/>
      <c r="FA578" s="522"/>
      <c r="FB578" s="522"/>
      <c r="FC578" s="527"/>
      <c r="FD578" s="527"/>
      <c r="FE578" s="527"/>
      <c r="FF578" s="522"/>
      <c r="FG578" s="522"/>
      <c r="FH578" s="522"/>
      <c r="FI578" s="522"/>
      <c r="FJ578" s="296"/>
      <c r="FK578" s="522"/>
      <c r="FL578" s="993"/>
      <c r="FM578" s="994"/>
      <c r="FN578" s="993"/>
      <c r="FO578" s="993"/>
      <c r="FP578" s="1023"/>
      <c r="FQ578" s="572"/>
      <c r="FR578" s="572"/>
    </row>
    <row r="579" spans="9:174" s="292" customFormat="1" x14ac:dyDescent="0.3">
      <c r="I579" s="937"/>
      <c r="J579" s="295"/>
      <c r="K579" s="294"/>
      <c r="L579" s="294"/>
      <c r="M579" s="295"/>
      <c r="S579" s="976"/>
      <c r="T579" s="1011"/>
      <c r="U579" s="290"/>
      <c r="V579" s="290"/>
      <c r="W579" s="290"/>
      <c r="X579" s="294"/>
      <c r="AB579" s="946"/>
      <c r="AE579" s="541"/>
      <c r="AF579" s="296"/>
      <c r="AG579" s="542"/>
      <c r="AH579" s="296"/>
      <c r="AI579" s="610"/>
      <c r="AJ579" s="543"/>
      <c r="AP579" s="981"/>
      <c r="AU579" s="293"/>
      <c r="AX579" s="295"/>
      <c r="BC579" s="295"/>
      <c r="BD579" s="525"/>
      <c r="BE579" s="976"/>
      <c r="BF579" s="293"/>
      <c r="BG579" s="293"/>
      <c r="BH579" s="293"/>
      <c r="BI579" s="293"/>
      <c r="BJ579" s="293"/>
      <c r="BK579" s="293"/>
      <c r="BL579" s="294"/>
      <c r="BM579" s="293"/>
      <c r="BS579" s="294"/>
      <c r="BT579" s="294"/>
      <c r="BU579" s="294"/>
      <c r="BV579" s="295"/>
      <c r="BW579" s="295"/>
      <c r="BX579" s="295"/>
      <c r="BY579" s="293"/>
      <c r="BZ579" s="294"/>
      <c r="CD579" s="295"/>
      <c r="CE579" s="295"/>
      <c r="CF579" s="293"/>
      <c r="CG579" s="293"/>
      <c r="CH579" s="293"/>
      <c r="CI579" s="293"/>
      <c r="CJ579" s="293"/>
      <c r="CL579" s="295"/>
      <c r="CM579" s="294"/>
      <c r="CN579" s="294"/>
      <c r="CO579" s="294"/>
      <c r="CP579" s="294"/>
      <c r="CZ579" s="295"/>
      <c r="DF579" s="293"/>
      <c r="DG579" s="293"/>
      <c r="DH579" s="293"/>
      <c r="DJ579" s="295"/>
      <c r="EC579" s="454"/>
      <c r="ED579" s="454"/>
      <c r="EH579" s="439"/>
      <c r="EI579" s="439"/>
      <c r="EJ579" s="439"/>
      <c r="EK579" s="962"/>
      <c r="EL579" s="987"/>
      <c r="EM579" s="987"/>
      <c r="EN579" s="991"/>
      <c r="EO579" s="297"/>
      <c r="EP579" s="296"/>
      <c r="ER579" s="297"/>
      <c r="ES579" s="522"/>
      <c r="ET579" s="527"/>
      <c r="EU579" s="527"/>
      <c r="EV579" s="527"/>
      <c r="EW579" s="967"/>
      <c r="EX579" s="949"/>
      <c r="EY579" s="522"/>
      <c r="EZ579" s="522"/>
      <c r="FA579" s="522"/>
      <c r="FB579" s="522"/>
      <c r="FC579" s="527"/>
      <c r="FD579" s="527"/>
      <c r="FE579" s="527"/>
      <c r="FF579" s="522"/>
      <c r="FG579" s="522"/>
      <c r="FH579" s="522"/>
      <c r="FI579" s="522"/>
      <c r="FJ579" s="296"/>
      <c r="FK579" s="522"/>
      <c r="FL579" s="993"/>
      <c r="FM579" s="994"/>
      <c r="FN579" s="993"/>
      <c r="FO579" s="993"/>
      <c r="FP579" s="1023"/>
      <c r="FQ579" s="572"/>
      <c r="FR579" s="572"/>
    </row>
    <row r="580" spans="9:174" s="292" customFormat="1" x14ac:dyDescent="0.3">
      <c r="I580" s="937"/>
      <c r="J580" s="295"/>
      <c r="K580" s="294"/>
      <c r="L580" s="294"/>
      <c r="M580" s="295"/>
      <c r="S580" s="976"/>
      <c r="T580" s="1011"/>
      <c r="U580" s="290"/>
      <c r="V580" s="290"/>
      <c r="W580" s="290"/>
      <c r="X580" s="294"/>
      <c r="AB580" s="946"/>
      <c r="AE580" s="541"/>
      <c r="AF580" s="296"/>
      <c r="AG580" s="542"/>
      <c r="AH580" s="296"/>
      <c r="AI580" s="610"/>
      <c r="AJ580" s="543"/>
      <c r="AP580" s="981"/>
      <c r="AU580" s="293"/>
      <c r="AX580" s="295"/>
      <c r="BC580" s="295"/>
      <c r="BD580" s="525"/>
      <c r="BE580" s="976"/>
      <c r="BF580" s="293"/>
      <c r="BG580" s="293"/>
      <c r="BH580" s="293"/>
      <c r="BI580" s="293"/>
      <c r="BJ580" s="293"/>
      <c r="BK580" s="293"/>
      <c r="BL580" s="294"/>
      <c r="BM580" s="293"/>
      <c r="BS580" s="294"/>
      <c r="BT580" s="294"/>
      <c r="BU580" s="294"/>
      <c r="BV580" s="295"/>
      <c r="BW580" s="295"/>
      <c r="BX580" s="295"/>
      <c r="BY580" s="293"/>
      <c r="BZ580" s="294"/>
      <c r="CD580" s="295"/>
      <c r="CE580" s="295"/>
      <c r="CF580" s="293"/>
      <c r="CG580" s="293"/>
      <c r="CH580" s="293"/>
      <c r="CI580" s="293"/>
      <c r="CJ580" s="293"/>
      <c r="CL580" s="295"/>
      <c r="CM580" s="294"/>
      <c r="CN580" s="294"/>
      <c r="CO580" s="294"/>
      <c r="CP580" s="294"/>
      <c r="CZ580" s="295"/>
      <c r="DF580" s="293"/>
      <c r="DG580" s="293"/>
      <c r="DH580" s="293"/>
      <c r="DJ580" s="295"/>
      <c r="EC580" s="454"/>
      <c r="ED580" s="454"/>
      <c r="EH580" s="439"/>
      <c r="EI580" s="439"/>
      <c r="EJ580" s="439"/>
      <c r="EK580" s="962"/>
      <c r="EL580" s="987"/>
      <c r="EM580" s="987"/>
      <c r="EN580" s="991"/>
      <c r="EO580" s="297"/>
      <c r="EP580" s="296"/>
      <c r="ER580" s="297"/>
      <c r="ES580" s="522"/>
      <c r="ET580" s="527"/>
      <c r="EU580" s="527"/>
      <c r="EV580" s="527"/>
      <c r="EW580" s="967"/>
      <c r="EX580" s="949"/>
      <c r="EY580" s="522"/>
      <c r="EZ580" s="522"/>
      <c r="FA580" s="522"/>
      <c r="FB580" s="522"/>
      <c r="FC580" s="527"/>
      <c r="FD580" s="527"/>
      <c r="FE580" s="527"/>
      <c r="FF580" s="522"/>
      <c r="FG580" s="522"/>
      <c r="FH580" s="522"/>
      <c r="FI580" s="522"/>
      <c r="FJ580" s="296"/>
      <c r="FK580" s="522"/>
      <c r="FL580" s="993"/>
      <c r="FM580" s="994"/>
      <c r="FN580" s="993"/>
      <c r="FO580" s="993"/>
      <c r="FP580" s="1023"/>
      <c r="FQ580" s="572"/>
      <c r="FR580" s="572"/>
    </row>
    <row r="581" spans="9:174" s="292" customFormat="1" x14ac:dyDescent="0.3">
      <c r="I581" s="937"/>
      <c r="J581" s="295"/>
      <c r="K581" s="294"/>
      <c r="L581" s="294"/>
      <c r="M581" s="295"/>
      <c r="S581" s="976"/>
      <c r="T581" s="1011"/>
      <c r="U581" s="290"/>
      <c r="V581" s="290"/>
      <c r="W581" s="290"/>
      <c r="X581" s="294"/>
      <c r="AB581" s="946"/>
      <c r="AE581" s="541"/>
      <c r="AF581" s="296"/>
      <c r="AG581" s="542"/>
      <c r="AH581" s="296"/>
      <c r="AI581" s="610"/>
      <c r="AJ581" s="543"/>
      <c r="AP581" s="981"/>
      <c r="AU581" s="293"/>
      <c r="AX581" s="295"/>
      <c r="BC581" s="295"/>
      <c r="BD581" s="525"/>
      <c r="BE581" s="976"/>
      <c r="BF581" s="293"/>
      <c r="BG581" s="293"/>
      <c r="BH581" s="293"/>
      <c r="BI581" s="293"/>
      <c r="BJ581" s="293"/>
      <c r="BK581" s="293"/>
      <c r="BL581" s="294"/>
      <c r="BM581" s="293"/>
      <c r="BS581" s="294"/>
      <c r="BT581" s="294"/>
      <c r="BU581" s="294"/>
      <c r="BV581" s="295"/>
      <c r="BW581" s="295"/>
      <c r="BX581" s="295"/>
      <c r="BY581" s="293"/>
      <c r="BZ581" s="294"/>
      <c r="CD581" s="295"/>
      <c r="CE581" s="295"/>
      <c r="CF581" s="293"/>
      <c r="CG581" s="293"/>
      <c r="CH581" s="293"/>
      <c r="CI581" s="293"/>
      <c r="CJ581" s="293"/>
      <c r="CL581" s="295"/>
      <c r="CM581" s="294"/>
      <c r="CN581" s="294"/>
      <c r="CO581" s="294"/>
      <c r="CP581" s="294"/>
      <c r="CZ581" s="295"/>
      <c r="DF581" s="293"/>
      <c r="DG581" s="293"/>
      <c r="DH581" s="293"/>
      <c r="DJ581" s="295"/>
      <c r="EC581" s="454"/>
      <c r="ED581" s="454"/>
      <c r="EH581" s="439"/>
      <c r="EI581" s="439"/>
      <c r="EJ581" s="439"/>
      <c r="EK581" s="962"/>
      <c r="EL581" s="987"/>
      <c r="EM581" s="987"/>
      <c r="EN581" s="991"/>
      <c r="EO581" s="297"/>
      <c r="EP581" s="296"/>
      <c r="ER581" s="297"/>
      <c r="ES581" s="522"/>
      <c r="ET581" s="527"/>
      <c r="EU581" s="527"/>
      <c r="EV581" s="527"/>
      <c r="EW581" s="967"/>
      <c r="EX581" s="949"/>
      <c r="EY581" s="522"/>
      <c r="EZ581" s="522"/>
      <c r="FA581" s="522"/>
      <c r="FB581" s="522"/>
      <c r="FC581" s="527"/>
      <c r="FD581" s="527"/>
      <c r="FE581" s="527"/>
      <c r="FF581" s="522"/>
      <c r="FG581" s="522"/>
      <c r="FH581" s="522"/>
      <c r="FI581" s="522"/>
      <c r="FJ581" s="296"/>
      <c r="FK581" s="522"/>
      <c r="FL581" s="993"/>
      <c r="FM581" s="994"/>
      <c r="FN581" s="993"/>
      <c r="FO581" s="993"/>
      <c r="FP581" s="1023"/>
      <c r="FQ581" s="572"/>
      <c r="FR581" s="572"/>
    </row>
    <row r="582" spans="9:174" s="292" customFormat="1" x14ac:dyDescent="0.3">
      <c r="I582" s="937"/>
      <c r="J582" s="295"/>
      <c r="K582" s="294"/>
      <c r="L582" s="294"/>
      <c r="M582" s="295"/>
      <c r="S582" s="976"/>
      <c r="T582" s="1011"/>
      <c r="U582" s="290"/>
      <c r="V582" s="290"/>
      <c r="W582" s="290"/>
      <c r="X582" s="294"/>
      <c r="AB582" s="946"/>
      <c r="AE582" s="541"/>
      <c r="AF582" s="296"/>
      <c r="AG582" s="542"/>
      <c r="AH582" s="296"/>
      <c r="AI582" s="610"/>
      <c r="AJ582" s="543"/>
      <c r="AP582" s="981"/>
      <c r="AU582" s="293"/>
      <c r="AX582" s="295"/>
      <c r="BC582" s="295"/>
      <c r="BD582" s="525"/>
      <c r="BE582" s="976"/>
      <c r="BF582" s="293"/>
      <c r="BG582" s="293"/>
      <c r="BH582" s="293"/>
      <c r="BI582" s="293"/>
      <c r="BJ582" s="293"/>
      <c r="BK582" s="293"/>
      <c r="BL582" s="294"/>
      <c r="BM582" s="293"/>
      <c r="BS582" s="294"/>
      <c r="BT582" s="294"/>
      <c r="BU582" s="294"/>
      <c r="BV582" s="295"/>
      <c r="BW582" s="295"/>
      <c r="BX582" s="295"/>
      <c r="BY582" s="293"/>
      <c r="BZ582" s="294"/>
      <c r="CD582" s="295"/>
      <c r="CE582" s="295"/>
      <c r="CF582" s="293"/>
      <c r="CG582" s="293"/>
      <c r="CH582" s="293"/>
      <c r="CI582" s="293"/>
      <c r="CJ582" s="293"/>
      <c r="CL582" s="295"/>
      <c r="CM582" s="294"/>
      <c r="CN582" s="294"/>
      <c r="CO582" s="294"/>
      <c r="CP582" s="294"/>
      <c r="CZ582" s="295"/>
      <c r="DF582" s="293"/>
      <c r="DG582" s="293"/>
      <c r="DH582" s="293"/>
      <c r="DJ582" s="295"/>
      <c r="EC582" s="454"/>
      <c r="ED582" s="454"/>
      <c r="EH582" s="439"/>
      <c r="EI582" s="439"/>
      <c r="EJ582" s="439"/>
      <c r="EK582" s="962"/>
      <c r="EL582" s="987"/>
      <c r="EM582" s="987"/>
      <c r="EN582" s="991"/>
      <c r="EO582" s="297"/>
      <c r="EP582" s="296"/>
      <c r="ER582" s="297"/>
      <c r="ES582" s="522"/>
      <c r="ET582" s="527"/>
      <c r="EU582" s="527"/>
      <c r="EV582" s="527"/>
      <c r="EW582" s="967"/>
      <c r="EX582" s="949"/>
      <c r="EY582" s="522"/>
      <c r="EZ582" s="522"/>
      <c r="FA582" s="522"/>
      <c r="FB582" s="522"/>
      <c r="FC582" s="527"/>
      <c r="FD582" s="527"/>
      <c r="FE582" s="527"/>
      <c r="FF582" s="522"/>
      <c r="FG582" s="522"/>
      <c r="FH582" s="522"/>
      <c r="FI582" s="522"/>
      <c r="FJ582" s="296"/>
      <c r="FK582" s="522"/>
      <c r="FL582" s="993"/>
      <c r="FM582" s="994"/>
      <c r="FN582" s="993"/>
      <c r="FO582" s="993"/>
      <c r="FP582" s="1023"/>
      <c r="FQ582" s="572"/>
      <c r="FR582" s="572"/>
    </row>
    <row r="583" spans="9:174" s="292" customFormat="1" x14ac:dyDescent="0.3">
      <c r="I583" s="937"/>
      <c r="J583" s="295"/>
      <c r="K583" s="294"/>
      <c r="L583" s="294"/>
      <c r="M583" s="295"/>
      <c r="S583" s="976"/>
      <c r="T583" s="1011"/>
      <c r="U583" s="290"/>
      <c r="V583" s="290"/>
      <c r="W583" s="290"/>
      <c r="X583" s="294"/>
      <c r="AB583" s="946"/>
      <c r="AE583" s="541"/>
      <c r="AF583" s="296"/>
      <c r="AG583" s="542"/>
      <c r="AH583" s="296"/>
      <c r="AI583" s="610"/>
      <c r="AJ583" s="543"/>
      <c r="AP583" s="981"/>
      <c r="AU583" s="293"/>
      <c r="AX583" s="295"/>
      <c r="BC583" s="295"/>
      <c r="BD583" s="525"/>
      <c r="BE583" s="976"/>
      <c r="BF583" s="293"/>
      <c r="BG583" s="293"/>
      <c r="BH583" s="293"/>
      <c r="BI583" s="293"/>
      <c r="BJ583" s="293"/>
      <c r="BK583" s="293"/>
      <c r="BL583" s="294"/>
      <c r="BM583" s="293"/>
      <c r="BS583" s="294"/>
      <c r="BT583" s="294"/>
      <c r="BU583" s="294"/>
      <c r="BV583" s="295"/>
      <c r="BW583" s="295"/>
      <c r="BX583" s="295"/>
      <c r="BY583" s="293"/>
      <c r="BZ583" s="294"/>
      <c r="CD583" s="295"/>
      <c r="CE583" s="295"/>
      <c r="CF583" s="293"/>
      <c r="CG583" s="293"/>
      <c r="CH583" s="293"/>
      <c r="CI583" s="293"/>
      <c r="CJ583" s="293"/>
      <c r="CL583" s="295"/>
      <c r="CM583" s="294"/>
      <c r="CN583" s="294"/>
      <c r="CO583" s="294"/>
      <c r="CP583" s="294"/>
      <c r="CZ583" s="295"/>
      <c r="DF583" s="293"/>
      <c r="DG583" s="293"/>
      <c r="DH583" s="293"/>
      <c r="DJ583" s="295"/>
      <c r="EC583" s="454"/>
      <c r="ED583" s="454"/>
      <c r="EH583" s="439"/>
      <c r="EI583" s="439"/>
      <c r="EJ583" s="439"/>
      <c r="EK583" s="962"/>
      <c r="EL583" s="987"/>
      <c r="EM583" s="987"/>
      <c r="EN583" s="991"/>
      <c r="EO583" s="297"/>
      <c r="EP583" s="296"/>
      <c r="ER583" s="297"/>
      <c r="ES583" s="522"/>
      <c r="ET583" s="527"/>
      <c r="EU583" s="527"/>
      <c r="EV583" s="527"/>
      <c r="EW583" s="967"/>
      <c r="EX583" s="949"/>
      <c r="EY583" s="522"/>
      <c r="EZ583" s="522"/>
      <c r="FA583" s="522"/>
      <c r="FB583" s="522"/>
      <c r="FC583" s="527"/>
      <c r="FD583" s="527"/>
      <c r="FE583" s="527"/>
      <c r="FF583" s="522"/>
      <c r="FG583" s="522"/>
      <c r="FH583" s="522"/>
      <c r="FI583" s="522"/>
      <c r="FJ583" s="296"/>
      <c r="FK583" s="522"/>
      <c r="FL583" s="993"/>
      <c r="FM583" s="994"/>
      <c r="FN583" s="993"/>
      <c r="FO583" s="993"/>
      <c r="FP583" s="1023"/>
      <c r="FQ583" s="572"/>
      <c r="FR583" s="572"/>
    </row>
    <row r="584" spans="9:174" s="292" customFormat="1" x14ac:dyDescent="0.3">
      <c r="I584" s="937"/>
      <c r="J584" s="295"/>
      <c r="K584" s="294"/>
      <c r="L584" s="294"/>
      <c r="M584" s="295"/>
      <c r="S584" s="976"/>
      <c r="T584" s="1011"/>
      <c r="U584" s="290"/>
      <c r="V584" s="290"/>
      <c r="W584" s="290"/>
      <c r="X584" s="294"/>
      <c r="AB584" s="946"/>
      <c r="AE584" s="541"/>
      <c r="AF584" s="296"/>
      <c r="AG584" s="542"/>
      <c r="AH584" s="296"/>
      <c r="AI584" s="610"/>
      <c r="AJ584" s="543"/>
      <c r="AP584" s="981"/>
      <c r="AU584" s="293"/>
      <c r="AX584" s="295"/>
      <c r="BC584" s="295"/>
      <c r="BD584" s="525"/>
      <c r="BE584" s="976"/>
      <c r="BF584" s="293"/>
      <c r="BG584" s="293"/>
      <c r="BH584" s="293"/>
      <c r="BI584" s="293"/>
      <c r="BJ584" s="293"/>
      <c r="BK584" s="293"/>
      <c r="BL584" s="294"/>
      <c r="BM584" s="293"/>
      <c r="BS584" s="294"/>
      <c r="BT584" s="294"/>
      <c r="BU584" s="294"/>
      <c r="BV584" s="295"/>
      <c r="BW584" s="295"/>
      <c r="BX584" s="295"/>
      <c r="BY584" s="293"/>
      <c r="BZ584" s="294"/>
      <c r="CD584" s="295"/>
      <c r="CE584" s="295"/>
      <c r="CF584" s="293"/>
      <c r="CG584" s="293"/>
      <c r="CH584" s="293"/>
      <c r="CI584" s="293"/>
      <c r="CJ584" s="293"/>
      <c r="CL584" s="295"/>
      <c r="CM584" s="294"/>
      <c r="CN584" s="294"/>
      <c r="CO584" s="294"/>
      <c r="CP584" s="294"/>
      <c r="CZ584" s="295"/>
      <c r="DF584" s="293"/>
      <c r="DG584" s="293"/>
      <c r="DH584" s="293"/>
      <c r="DJ584" s="295"/>
      <c r="EC584" s="454"/>
      <c r="ED584" s="454"/>
      <c r="EH584" s="439"/>
      <c r="EI584" s="439"/>
      <c r="EJ584" s="439"/>
      <c r="EK584" s="962"/>
      <c r="EL584" s="987"/>
      <c r="EM584" s="987"/>
      <c r="EN584" s="991"/>
      <c r="EO584" s="297"/>
      <c r="EP584" s="296"/>
      <c r="ER584" s="297"/>
      <c r="ES584" s="522"/>
      <c r="ET584" s="527"/>
      <c r="EU584" s="527"/>
      <c r="EV584" s="527"/>
      <c r="EW584" s="967"/>
      <c r="EX584" s="949"/>
      <c r="EY584" s="522"/>
      <c r="EZ584" s="522"/>
      <c r="FA584" s="522"/>
      <c r="FB584" s="522"/>
      <c r="FC584" s="527"/>
      <c r="FD584" s="527"/>
      <c r="FE584" s="527"/>
      <c r="FF584" s="522"/>
      <c r="FG584" s="522"/>
      <c r="FH584" s="522"/>
      <c r="FI584" s="522"/>
      <c r="FJ584" s="296"/>
      <c r="FK584" s="522"/>
      <c r="FL584" s="993"/>
      <c r="FM584" s="994"/>
      <c r="FN584" s="993"/>
      <c r="FO584" s="993"/>
      <c r="FP584" s="1023"/>
      <c r="FQ584" s="572"/>
      <c r="FR584" s="572"/>
    </row>
    <row r="585" spans="9:174" s="292" customFormat="1" x14ac:dyDescent="0.3">
      <c r="I585" s="937"/>
      <c r="J585" s="295"/>
      <c r="K585" s="294"/>
      <c r="L585" s="294"/>
      <c r="M585" s="295"/>
      <c r="S585" s="976"/>
      <c r="T585" s="1011"/>
      <c r="U585" s="290"/>
      <c r="V585" s="290"/>
      <c r="W585" s="290"/>
      <c r="X585" s="294"/>
      <c r="AB585" s="946"/>
      <c r="AE585" s="541"/>
      <c r="AF585" s="296"/>
      <c r="AG585" s="542"/>
      <c r="AH585" s="296"/>
      <c r="AI585" s="610"/>
      <c r="AJ585" s="543"/>
      <c r="AP585" s="981"/>
      <c r="AU585" s="293"/>
      <c r="AX585" s="295"/>
      <c r="BC585" s="295"/>
      <c r="BD585" s="525"/>
      <c r="BE585" s="976"/>
      <c r="BF585" s="293"/>
      <c r="BG585" s="293"/>
      <c r="BH585" s="293"/>
      <c r="BI585" s="293"/>
      <c r="BJ585" s="293"/>
      <c r="BK585" s="293"/>
      <c r="BL585" s="294"/>
      <c r="BM585" s="293"/>
      <c r="BS585" s="294"/>
      <c r="BT585" s="294"/>
      <c r="BU585" s="294"/>
      <c r="BV585" s="295"/>
      <c r="BW585" s="295"/>
      <c r="BX585" s="295"/>
      <c r="BY585" s="293"/>
      <c r="BZ585" s="294"/>
      <c r="CD585" s="295"/>
      <c r="CE585" s="295"/>
      <c r="CF585" s="293"/>
      <c r="CG585" s="293"/>
      <c r="CH585" s="293"/>
      <c r="CI585" s="293"/>
      <c r="CJ585" s="293"/>
      <c r="CL585" s="295"/>
      <c r="CM585" s="294"/>
      <c r="CN585" s="294"/>
      <c r="CO585" s="294"/>
      <c r="CP585" s="294"/>
      <c r="CZ585" s="295"/>
      <c r="DF585" s="293"/>
      <c r="DG585" s="293"/>
      <c r="DH585" s="293"/>
      <c r="DJ585" s="295"/>
      <c r="EC585" s="454"/>
      <c r="ED585" s="454"/>
      <c r="EH585" s="439"/>
      <c r="EI585" s="439"/>
      <c r="EJ585" s="439"/>
      <c r="EK585" s="962"/>
      <c r="EL585" s="987"/>
      <c r="EM585" s="987"/>
      <c r="EN585" s="991"/>
      <c r="EO585" s="297"/>
      <c r="EP585" s="296"/>
      <c r="ER585" s="297"/>
      <c r="ES585" s="522"/>
      <c r="ET585" s="527"/>
      <c r="EU585" s="527"/>
      <c r="EV585" s="527"/>
      <c r="EW585" s="967"/>
      <c r="EX585" s="949"/>
      <c r="EY585" s="522"/>
      <c r="EZ585" s="522"/>
      <c r="FA585" s="522"/>
      <c r="FB585" s="522"/>
      <c r="FC585" s="527"/>
      <c r="FD585" s="527"/>
      <c r="FE585" s="527"/>
      <c r="FF585" s="522"/>
      <c r="FG585" s="522"/>
      <c r="FH585" s="522"/>
      <c r="FI585" s="522"/>
      <c r="FJ585" s="296"/>
      <c r="FK585" s="522"/>
      <c r="FL585" s="993"/>
      <c r="FM585" s="994"/>
      <c r="FN585" s="993"/>
      <c r="FO585" s="993"/>
      <c r="FP585" s="1023"/>
      <c r="FQ585" s="572"/>
      <c r="FR585" s="572"/>
    </row>
    <row r="586" spans="9:174" s="292" customFormat="1" x14ac:dyDescent="0.3">
      <c r="I586" s="937"/>
      <c r="J586" s="295"/>
      <c r="K586" s="294"/>
      <c r="L586" s="294"/>
      <c r="M586" s="295"/>
      <c r="S586" s="976"/>
      <c r="T586" s="1011"/>
      <c r="U586" s="290"/>
      <c r="V586" s="290"/>
      <c r="W586" s="290"/>
      <c r="X586" s="294"/>
      <c r="AB586" s="946"/>
      <c r="AE586" s="541"/>
      <c r="AF586" s="296"/>
      <c r="AG586" s="542"/>
      <c r="AH586" s="296"/>
      <c r="AI586" s="610"/>
      <c r="AJ586" s="543"/>
      <c r="AP586" s="981"/>
      <c r="AU586" s="293"/>
      <c r="AX586" s="295"/>
      <c r="BC586" s="295"/>
      <c r="BD586" s="525"/>
      <c r="BE586" s="976"/>
      <c r="BF586" s="293"/>
      <c r="BG586" s="293"/>
      <c r="BH586" s="293"/>
      <c r="BI586" s="293"/>
      <c r="BJ586" s="293"/>
      <c r="BK586" s="293"/>
      <c r="BL586" s="294"/>
      <c r="BM586" s="293"/>
      <c r="BS586" s="294"/>
      <c r="BT586" s="294"/>
      <c r="BU586" s="294"/>
      <c r="BV586" s="295"/>
      <c r="BW586" s="295"/>
      <c r="BX586" s="295"/>
      <c r="BY586" s="293"/>
      <c r="BZ586" s="294"/>
      <c r="CD586" s="295"/>
      <c r="CE586" s="295"/>
      <c r="CF586" s="293"/>
      <c r="CG586" s="293"/>
      <c r="CH586" s="293"/>
      <c r="CI586" s="293"/>
      <c r="CJ586" s="293"/>
      <c r="CL586" s="295"/>
      <c r="CM586" s="294"/>
      <c r="CN586" s="294"/>
      <c r="CO586" s="294"/>
      <c r="CP586" s="294"/>
      <c r="CZ586" s="295"/>
      <c r="DF586" s="293"/>
      <c r="DG586" s="293"/>
      <c r="DH586" s="293"/>
      <c r="DJ586" s="295"/>
      <c r="EC586" s="454"/>
      <c r="ED586" s="454"/>
      <c r="EH586" s="439"/>
      <c r="EI586" s="439"/>
      <c r="EJ586" s="439"/>
      <c r="EK586" s="962"/>
      <c r="EL586" s="987"/>
      <c r="EM586" s="987"/>
      <c r="EN586" s="991"/>
      <c r="EO586" s="297"/>
      <c r="EP586" s="296"/>
      <c r="ER586" s="297"/>
      <c r="ES586" s="522"/>
      <c r="ET586" s="527"/>
      <c r="EU586" s="527"/>
      <c r="EV586" s="527"/>
      <c r="EW586" s="967"/>
      <c r="EX586" s="949"/>
      <c r="EY586" s="522"/>
      <c r="EZ586" s="522"/>
      <c r="FA586" s="522"/>
      <c r="FB586" s="522"/>
      <c r="FC586" s="527"/>
      <c r="FD586" s="527"/>
      <c r="FE586" s="527"/>
      <c r="FF586" s="522"/>
      <c r="FG586" s="522"/>
      <c r="FH586" s="522"/>
      <c r="FI586" s="522"/>
      <c r="FJ586" s="296"/>
      <c r="FK586" s="522"/>
      <c r="FL586" s="993"/>
      <c r="FM586" s="994"/>
      <c r="FN586" s="993"/>
      <c r="FO586" s="993"/>
      <c r="FP586" s="1023"/>
      <c r="FQ586" s="572"/>
      <c r="FR586" s="572"/>
    </row>
    <row r="587" spans="9:174" s="292" customFormat="1" x14ac:dyDescent="0.3">
      <c r="I587" s="937"/>
      <c r="J587" s="295"/>
      <c r="K587" s="294"/>
      <c r="L587" s="294"/>
      <c r="M587" s="295"/>
      <c r="S587" s="976"/>
      <c r="T587" s="1011"/>
      <c r="U587" s="290"/>
      <c r="V587" s="290"/>
      <c r="W587" s="290"/>
      <c r="X587" s="294"/>
      <c r="AB587" s="946"/>
      <c r="AE587" s="541"/>
      <c r="AF587" s="296"/>
      <c r="AG587" s="542"/>
      <c r="AH587" s="296"/>
      <c r="AI587" s="610"/>
      <c r="AJ587" s="543"/>
      <c r="AP587" s="981"/>
      <c r="AU587" s="293"/>
      <c r="AX587" s="295"/>
      <c r="BC587" s="295"/>
      <c r="BD587" s="525"/>
      <c r="BE587" s="976"/>
      <c r="BF587" s="293"/>
      <c r="BG587" s="293"/>
      <c r="BH587" s="293"/>
      <c r="BI587" s="293"/>
      <c r="BJ587" s="293"/>
      <c r="BK587" s="293"/>
      <c r="BL587" s="294"/>
      <c r="BM587" s="293"/>
      <c r="BS587" s="294"/>
      <c r="BT587" s="294"/>
      <c r="BU587" s="294"/>
      <c r="BV587" s="295"/>
      <c r="BW587" s="295"/>
      <c r="BX587" s="295"/>
      <c r="BY587" s="293"/>
      <c r="BZ587" s="294"/>
      <c r="CD587" s="295"/>
      <c r="CE587" s="295"/>
      <c r="CF587" s="293"/>
      <c r="CG587" s="293"/>
      <c r="CH587" s="293"/>
      <c r="CI587" s="293"/>
      <c r="CJ587" s="293"/>
      <c r="CL587" s="295"/>
      <c r="CM587" s="294"/>
      <c r="CN587" s="294"/>
      <c r="CO587" s="294"/>
      <c r="CP587" s="294"/>
      <c r="CZ587" s="295"/>
      <c r="DF587" s="293"/>
      <c r="DG587" s="293"/>
      <c r="DH587" s="293"/>
      <c r="DJ587" s="295"/>
      <c r="EC587" s="454"/>
      <c r="ED587" s="454"/>
      <c r="EH587" s="439"/>
      <c r="EI587" s="439"/>
      <c r="EJ587" s="439"/>
      <c r="EK587" s="962"/>
      <c r="EL587" s="987"/>
      <c r="EM587" s="987"/>
      <c r="EN587" s="991"/>
      <c r="EO587" s="297"/>
      <c r="EP587" s="296"/>
      <c r="ER587" s="297"/>
      <c r="ES587" s="522"/>
      <c r="ET587" s="527"/>
      <c r="EU587" s="527"/>
      <c r="EV587" s="527"/>
      <c r="EW587" s="967"/>
      <c r="EX587" s="949"/>
      <c r="EY587" s="522"/>
      <c r="EZ587" s="522"/>
      <c r="FA587" s="522"/>
      <c r="FB587" s="522"/>
      <c r="FC587" s="527"/>
      <c r="FD587" s="527"/>
      <c r="FE587" s="527"/>
      <c r="FF587" s="522"/>
      <c r="FG587" s="522"/>
      <c r="FH587" s="522"/>
      <c r="FI587" s="522"/>
      <c r="FJ587" s="296"/>
      <c r="FK587" s="522"/>
      <c r="FL587" s="993"/>
      <c r="FM587" s="994"/>
      <c r="FN587" s="993"/>
      <c r="FO587" s="993"/>
      <c r="FP587" s="1023"/>
      <c r="FQ587" s="572"/>
      <c r="FR587" s="572"/>
    </row>
    <row r="588" spans="9:174" s="292" customFormat="1" x14ac:dyDescent="0.3">
      <c r="I588" s="937"/>
      <c r="J588" s="295"/>
      <c r="K588" s="294"/>
      <c r="L588" s="294"/>
      <c r="M588" s="295"/>
      <c r="S588" s="976"/>
      <c r="T588" s="1011"/>
      <c r="U588" s="290"/>
      <c r="V588" s="290"/>
      <c r="W588" s="290"/>
      <c r="X588" s="294"/>
      <c r="AB588" s="946"/>
      <c r="AE588" s="541"/>
      <c r="AF588" s="296"/>
      <c r="AG588" s="542"/>
      <c r="AH588" s="296"/>
      <c r="AI588" s="610"/>
      <c r="AJ588" s="543"/>
      <c r="AP588" s="981"/>
      <c r="AU588" s="293"/>
      <c r="AX588" s="295"/>
      <c r="BC588" s="295"/>
      <c r="BD588" s="525"/>
      <c r="BE588" s="976"/>
      <c r="BF588" s="293"/>
      <c r="BG588" s="293"/>
      <c r="BH588" s="293"/>
      <c r="BI588" s="293"/>
      <c r="BJ588" s="293"/>
      <c r="BK588" s="293"/>
      <c r="BL588" s="294"/>
      <c r="BM588" s="293"/>
      <c r="BS588" s="294"/>
      <c r="BT588" s="294"/>
      <c r="BU588" s="294"/>
      <c r="BV588" s="295"/>
      <c r="BW588" s="295"/>
      <c r="BX588" s="295"/>
      <c r="BY588" s="293"/>
      <c r="BZ588" s="294"/>
      <c r="CD588" s="295"/>
      <c r="CE588" s="295"/>
      <c r="CF588" s="293"/>
      <c r="CG588" s="293"/>
      <c r="CH588" s="293"/>
      <c r="CI588" s="293"/>
      <c r="CJ588" s="293"/>
      <c r="CL588" s="295"/>
      <c r="CM588" s="294"/>
      <c r="CN588" s="294"/>
      <c r="CO588" s="294"/>
      <c r="CP588" s="294"/>
      <c r="CZ588" s="295"/>
      <c r="DF588" s="293"/>
      <c r="DG588" s="293"/>
      <c r="DH588" s="293"/>
      <c r="DJ588" s="295"/>
      <c r="EC588" s="454"/>
      <c r="ED588" s="454"/>
      <c r="EH588" s="439"/>
      <c r="EI588" s="439"/>
      <c r="EJ588" s="439"/>
      <c r="EK588" s="962"/>
      <c r="EL588" s="987"/>
      <c r="EM588" s="987"/>
      <c r="EN588" s="991"/>
      <c r="EO588" s="297"/>
      <c r="EP588" s="296"/>
      <c r="ER588" s="297"/>
      <c r="ES588" s="522"/>
      <c r="ET588" s="527"/>
      <c r="EU588" s="527"/>
      <c r="EV588" s="527"/>
      <c r="EW588" s="967"/>
      <c r="EX588" s="949"/>
      <c r="EY588" s="522"/>
      <c r="EZ588" s="522"/>
      <c r="FA588" s="522"/>
      <c r="FB588" s="522"/>
      <c r="FC588" s="527"/>
      <c r="FD588" s="527"/>
      <c r="FE588" s="527"/>
      <c r="FF588" s="522"/>
      <c r="FG588" s="522"/>
      <c r="FH588" s="522"/>
      <c r="FI588" s="522"/>
      <c r="FJ588" s="296"/>
      <c r="FK588" s="522"/>
      <c r="FL588" s="993"/>
      <c r="FM588" s="994"/>
      <c r="FN588" s="993"/>
      <c r="FO588" s="993"/>
      <c r="FP588" s="1023"/>
      <c r="FQ588" s="572"/>
      <c r="FR588" s="572"/>
    </row>
    <row r="589" spans="9:174" s="292" customFormat="1" x14ac:dyDescent="0.3">
      <c r="I589" s="937"/>
      <c r="J589" s="295"/>
      <c r="K589" s="294"/>
      <c r="L589" s="294"/>
      <c r="M589" s="295"/>
      <c r="S589" s="976"/>
      <c r="T589" s="1011"/>
      <c r="U589" s="290"/>
      <c r="V589" s="290"/>
      <c r="W589" s="290"/>
      <c r="X589" s="294"/>
      <c r="AB589" s="946"/>
      <c r="AE589" s="541"/>
      <c r="AF589" s="296"/>
      <c r="AG589" s="542"/>
      <c r="AH589" s="296"/>
      <c r="AI589" s="610"/>
      <c r="AJ589" s="543"/>
      <c r="AP589" s="981"/>
      <c r="AU589" s="293"/>
      <c r="AX589" s="295"/>
      <c r="BC589" s="295"/>
      <c r="BD589" s="525"/>
      <c r="BE589" s="976"/>
      <c r="BF589" s="293"/>
      <c r="BG589" s="293"/>
      <c r="BH589" s="293"/>
      <c r="BI589" s="293"/>
      <c r="BJ589" s="293"/>
      <c r="BK589" s="293"/>
      <c r="BL589" s="294"/>
      <c r="BM589" s="293"/>
      <c r="BS589" s="294"/>
      <c r="BT589" s="294"/>
      <c r="BU589" s="294"/>
      <c r="BV589" s="295"/>
      <c r="BW589" s="295"/>
      <c r="BX589" s="295"/>
      <c r="BY589" s="293"/>
      <c r="BZ589" s="294"/>
      <c r="CD589" s="295"/>
      <c r="CE589" s="295"/>
      <c r="CF589" s="293"/>
      <c r="CG589" s="293"/>
      <c r="CH589" s="293"/>
      <c r="CI589" s="293"/>
      <c r="CJ589" s="293"/>
      <c r="CL589" s="295"/>
      <c r="CM589" s="294"/>
      <c r="CN589" s="294"/>
      <c r="CO589" s="294"/>
      <c r="CP589" s="294"/>
      <c r="CZ589" s="295"/>
      <c r="DF589" s="293"/>
      <c r="DG589" s="293"/>
      <c r="DH589" s="293"/>
      <c r="DJ589" s="295"/>
      <c r="EC589" s="454"/>
      <c r="ED589" s="454"/>
      <c r="EH589" s="439"/>
      <c r="EI589" s="439"/>
      <c r="EJ589" s="439"/>
      <c r="EK589" s="962"/>
      <c r="EL589" s="987"/>
      <c r="EM589" s="987"/>
      <c r="EN589" s="991"/>
      <c r="EO589" s="297"/>
      <c r="EP589" s="296"/>
      <c r="ER589" s="297"/>
      <c r="ES589" s="522"/>
      <c r="ET589" s="527"/>
      <c r="EU589" s="527"/>
      <c r="EV589" s="527"/>
      <c r="EW589" s="967"/>
      <c r="EX589" s="949"/>
      <c r="EY589" s="522"/>
      <c r="EZ589" s="522"/>
      <c r="FA589" s="522"/>
      <c r="FB589" s="522"/>
      <c r="FC589" s="527"/>
      <c r="FD589" s="527"/>
      <c r="FE589" s="527"/>
      <c r="FF589" s="522"/>
      <c r="FG589" s="522"/>
      <c r="FH589" s="522"/>
      <c r="FI589" s="522"/>
      <c r="FJ589" s="296"/>
      <c r="FK589" s="522"/>
      <c r="FL589" s="993"/>
      <c r="FM589" s="994"/>
      <c r="FN589" s="993"/>
      <c r="FO589" s="993"/>
      <c r="FP589" s="1023"/>
      <c r="FQ589" s="572"/>
      <c r="FR589" s="572"/>
    </row>
    <row r="590" spans="9:174" s="292" customFormat="1" x14ac:dyDescent="0.3">
      <c r="I590" s="937"/>
      <c r="J590" s="295"/>
      <c r="K590" s="294"/>
      <c r="L590" s="294"/>
      <c r="M590" s="295"/>
      <c r="S590" s="976"/>
      <c r="T590" s="1011"/>
      <c r="U590" s="290"/>
      <c r="V590" s="290"/>
      <c r="W590" s="290"/>
      <c r="X590" s="294"/>
      <c r="AB590" s="946"/>
      <c r="AE590" s="541"/>
      <c r="AF590" s="296"/>
      <c r="AG590" s="542"/>
      <c r="AH590" s="296"/>
      <c r="AI590" s="610"/>
      <c r="AJ590" s="543"/>
      <c r="AP590" s="981"/>
      <c r="AU590" s="293"/>
      <c r="AX590" s="295"/>
      <c r="BC590" s="295"/>
      <c r="BD590" s="525"/>
      <c r="BE590" s="976"/>
      <c r="BF590" s="293"/>
      <c r="BG590" s="293"/>
      <c r="BH590" s="293"/>
      <c r="BI590" s="293"/>
      <c r="BJ590" s="293"/>
      <c r="BK590" s="293"/>
      <c r="BL590" s="294"/>
      <c r="BM590" s="293"/>
      <c r="BS590" s="294"/>
      <c r="BT590" s="294"/>
      <c r="BU590" s="294"/>
      <c r="BV590" s="295"/>
      <c r="BW590" s="295"/>
      <c r="BX590" s="295"/>
      <c r="BY590" s="293"/>
      <c r="BZ590" s="294"/>
      <c r="CD590" s="295"/>
      <c r="CE590" s="295"/>
      <c r="CF590" s="293"/>
      <c r="CG590" s="293"/>
      <c r="CH590" s="293"/>
      <c r="CI590" s="293"/>
      <c r="CJ590" s="293"/>
      <c r="CL590" s="295"/>
      <c r="CM590" s="294"/>
      <c r="CN590" s="294"/>
      <c r="CO590" s="294"/>
      <c r="CP590" s="294"/>
      <c r="CZ590" s="295"/>
      <c r="DF590" s="293"/>
      <c r="DG590" s="293"/>
      <c r="DH590" s="293"/>
      <c r="DJ590" s="295"/>
      <c r="EC590" s="454"/>
      <c r="ED590" s="454"/>
      <c r="EH590" s="439"/>
      <c r="EI590" s="439"/>
      <c r="EJ590" s="439"/>
      <c r="EK590" s="962"/>
      <c r="EL590" s="987"/>
      <c r="EM590" s="987"/>
      <c r="EN590" s="991"/>
      <c r="EO590" s="297"/>
      <c r="EP590" s="296"/>
      <c r="ER590" s="297"/>
      <c r="ES590" s="522"/>
      <c r="ET590" s="527"/>
      <c r="EU590" s="527"/>
      <c r="EV590" s="527"/>
      <c r="EW590" s="967"/>
      <c r="EX590" s="949"/>
      <c r="EY590" s="522"/>
      <c r="EZ590" s="522"/>
      <c r="FA590" s="522"/>
      <c r="FB590" s="522"/>
      <c r="FC590" s="527"/>
      <c r="FD590" s="527"/>
      <c r="FE590" s="527"/>
      <c r="FF590" s="522"/>
      <c r="FG590" s="522"/>
      <c r="FH590" s="522"/>
      <c r="FI590" s="522"/>
      <c r="FJ590" s="296"/>
      <c r="FK590" s="522"/>
      <c r="FL590" s="993"/>
      <c r="FM590" s="994"/>
      <c r="FN590" s="993"/>
      <c r="FO590" s="993"/>
      <c r="FP590" s="1023"/>
      <c r="FQ590" s="572"/>
      <c r="FR590" s="572"/>
    </row>
    <row r="591" spans="9:174" s="292" customFormat="1" x14ac:dyDescent="0.3">
      <c r="I591" s="937"/>
      <c r="J591" s="295"/>
      <c r="K591" s="294"/>
      <c r="L591" s="294"/>
      <c r="M591" s="295"/>
      <c r="S591" s="976"/>
      <c r="T591" s="1011"/>
      <c r="U591" s="290"/>
      <c r="V591" s="290"/>
      <c r="W591" s="290"/>
      <c r="X591" s="294"/>
      <c r="AB591" s="946"/>
      <c r="AE591" s="541"/>
      <c r="AF591" s="296"/>
      <c r="AG591" s="542"/>
      <c r="AH591" s="296"/>
      <c r="AI591" s="610"/>
      <c r="AJ591" s="543"/>
      <c r="AP591" s="981"/>
      <c r="AU591" s="293"/>
      <c r="AX591" s="295"/>
      <c r="BC591" s="295"/>
      <c r="BD591" s="525"/>
      <c r="BE591" s="976"/>
      <c r="BF591" s="293"/>
      <c r="BG591" s="293"/>
      <c r="BH591" s="293"/>
      <c r="BI591" s="293"/>
      <c r="BJ591" s="293"/>
      <c r="BK591" s="293"/>
      <c r="BL591" s="294"/>
      <c r="BM591" s="293"/>
      <c r="BS591" s="294"/>
      <c r="BT591" s="294"/>
      <c r="BU591" s="294"/>
      <c r="BV591" s="295"/>
      <c r="BW591" s="295"/>
      <c r="BX591" s="295"/>
      <c r="BY591" s="293"/>
      <c r="BZ591" s="294"/>
      <c r="CD591" s="295"/>
      <c r="CE591" s="295"/>
      <c r="CF591" s="293"/>
      <c r="CG591" s="293"/>
      <c r="CH591" s="293"/>
      <c r="CI591" s="293"/>
      <c r="CJ591" s="293"/>
      <c r="CL591" s="295"/>
      <c r="CM591" s="294"/>
      <c r="CN591" s="294"/>
      <c r="CO591" s="294"/>
      <c r="CP591" s="294"/>
      <c r="CZ591" s="295"/>
      <c r="DF591" s="293"/>
      <c r="DG591" s="293"/>
      <c r="DH591" s="293"/>
      <c r="DJ591" s="295"/>
      <c r="EC591" s="454"/>
      <c r="ED591" s="454"/>
      <c r="EH591" s="439"/>
      <c r="EI591" s="439"/>
      <c r="EJ591" s="439"/>
      <c r="EK591" s="962"/>
      <c r="EL591" s="987"/>
      <c r="EM591" s="987"/>
      <c r="EN591" s="991"/>
      <c r="EO591" s="297"/>
      <c r="EP591" s="296"/>
      <c r="ER591" s="297"/>
      <c r="ES591" s="522"/>
      <c r="ET591" s="527"/>
      <c r="EU591" s="527"/>
      <c r="EV591" s="527"/>
      <c r="EW591" s="967"/>
      <c r="EX591" s="949"/>
      <c r="EY591" s="522"/>
      <c r="EZ591" s="522"/>
      <c r="FA591" s="522"/>
      <c r="FB591" s="522"/>
      <c r="FC591" s="527"/>
      <c r="FD591" s="527"/>
      <c r="FE591" s="527"/>
      <c r="FF591" s="522"/>
      <c r="FG591" s="522"/>
      <c r="FH591" s="522"/>
      <c r="FI591" s="522"/>
      <c r="FJ591" s="296"/>
      <c r="FK591" s="522"/>
      <c r="FL591" s="993"/>
      <c r="FM591" s="994"/>
      <c r="FN591" s="993"/>
      <c r="FO591" s="993"/>
      <c r="FP591" s="1023"/>
      <c r="FQ591" s="572"/>
      <c r="FR591" s="572"/>
    </row>
    <row r="592" spans="9:174" s="292" customFormat="1" x14ac:dyDescent="0.3">
      <c r="I592" s="937"/>
      <c r="J592" s="295"/>
      <c r="K592" s="294"/>
      <c r="L592" s="294"/>
      <c r="M592" s="295"/>
      <c r="S592" s="976"/>
      <c r="T592" s="1011"/>
      <c r="U592" s="290"/>
      <c r="V592" s="290"/>
      <c r="W592" s="290"/>
      <c r="X592" s="294"/>
      <c r="AB592" s="946"/>
      <c r="AE592" s="541"/>
      <c r="AF592" s="296"/>
      <c r="AG592" s="542"/>
      <c r="AH592" s="296"/>
      <c r="AI592" s="610"/>
      <c r="AJ592" s="543"/>
      <c r="AP592" s="981"/>
      <c r="AU592" s="293"/>
      <c r="AX592" s="295"/>
      <c r="BC592" s="295"/>
      <c r="BD592" s="525"/>
      <c r="BE592" s="976"/>
      <c r="BF592" s="293"/>
      <c r="BG592" s="293"/>
      <c r="BH592" s="293"/>
      <c r="BI592" s="293"/>
      <c r="BJ592" s="293"/>
      <c r="BK592" s="293"/>
      <c r="BL592" s="294"/>
      <c r="BM592" s="293"/>
      <c r="BS592" s="294"/>
      <c r="BT592" s="294"/>
      <c r="BU592" s="294"/>
      <c r="BV592" s="295"/>
      <c r="BW592" s="295"/>
      <c r="BX592" s="295"/>
      <c r="BY592" s="293"/>
      <c r="BZ592" s="294"/>
      <c r="CD592" s="295"/>
      <c r="CE592" s="295"/>
      <c r="CF592" s="293"/>
      <c r="CG592" s="293"/>
      <c r="CH592" s="293"/>
      <c r="CI592" s="293"/>
      <c r="CJ592" s="293"/>
      <c r="CL592" s="295"/>
      <c r="CM592" s="294"/>
      <c r="CN592" s="294"/>
      <c r="CO592" s="294"/>
      <c r="CP592" s="294"/>
      <c r="CZ592" s="295"/>
      <c r="DF592" s="293"/>
      <c r="DG592" s="293"/>
      <c r="DH592" s="293"/>
      <c r="DJ592" s="295"/>
      <c r="EC592" s="454"/>
      <c r="ED592" s="454"/>
      <c r="EH592" s="439"/>
      <c r="EI592" s="439"/>
      <c r="EJ592" s="439"/>
      <c r="EK592" s="962"/>
      <c r="EL592" s="987"/>
      <c r="EM592" s="987"/>
      <c r="EN592" s="991"/>
      <c r="EO592" s="297"/>
      <c r="EP592" s="296"/>
      <c r="ER592" s="297"/>
      <c r="ES592" s="522"/>
      <c r="ET592" s="527"/>
      <c r="EU592" s="527"/>
      <c r="EV592" s="527"/>
      <c r="EW592" s="967"/>
      <c r="EX592" s="949"/>
      <c r="EY592" s="522"/>
      <c r="EZ592" s="522"/>
      <c r="FA592" s="522"/>
      <c r="FB592" s="522"/>
      <c r="FC592" s="527"/>
      <c r="FD592" s="527"/>
      <c r="FE592" s="527"/>
      <c r="FF592" s="522"/>
      <c r="FG592" s="522"/>
      <c r="FH592" s="522"/>
      <c r="FI592" s="522"/>
      <c r="FJ592" s="296"/>
      <c r="FK592" s="522"/>
      <c r="FL592" s="993"/>
      <c r="FM592" s="994"/>
      <c r="FN592" s="993"/>
      <c r="FO592" s="993"/>
      <c r="FP592" s="1023"/>
      <c r="FQ592" s="572"/>
      <c r="FR592" s="572"/>
    </row>
    <row r="593" spans="9:174" s="292" customFormat="1" x14ac:dyDescent="0.3">
      <c r="I593" s="937"/>
      <c r="J593" s="295"/>
      <c r="K593" s="294"/>
      <c r="L593" s="294"/>
      <c r="M593" s="295"/>
      <c r="S593" s="976"/>
      <c r="T593" s="1011"/>
      <c r="U593" s="290"/>
      <c r="V593" s="290"/>
      <c r="W593" s="290"/>
      <c r="X593" s="294"/>
      <c r="AB593" s="946"/>
      <c r="AE593" s="541"/>
      <c r="AF593" s="296"/>
      <c r="AG593" s="542"/>
      <c r="AH593" s="296"/>
      <c r="AI593" s="610"/>
      <c r="AJ593" s="543"/>
      <c r="AP593" s="981"/>
      <c r="AU593" s="293"/>
      <c r="AX593" s="295"/>
      <c r="BC593" s="295"/>
      <c r="BD593" s="525"/>
      <c r="BE593" s="976"/>
      <c r="BF593" s="293"/>
      <c r="BG593" s="293"/>
      <c r="BH593" s="293"/>
      <c r="BI593" s="293"/>
      <c r="BJ593" s="293"/>
      <c r="BK593" s="293"/>
      <c r="BL593" s="294"/>
      <c r="BM593" s="293"/>
      <c r="BS593" s="294"/>
      <c r="BT593" s="294"/>
      <c r="BU593" s="294"/>
      <c r="BV593" s="295"/>
      <c r="BW593" s="295"/>
      <c r="BX593" s="295"/>
      <c r="BY593" s="293"/>
      <c r="BZ593" s="294"/>
      <c r="CD593" s="295"/>
      <c r="CE593" s="295"/>
      <c r="CF593" s="293"/>
      <c r="CG593" s="293"/>
      <c r="CH593" s="293"/>
      <c r="CI593" s="293"/>
      <c r="CJ593" s="293"/>
      <c r="CL593" s="295"/>
      <c r="CM593" s="294"/>
      <c r="CN593" s="294"/>
      <c r="CO593" s="294"/>
      <c r="CP593" s="294"/>
      <c r="CZ593" s="295"/>
      <c r="DF593" s="293"/>
      <c r="DG593" s="293"/>
      <c r="DH593" s="293"/>
      <c r="DJ593" s="295"/>
      <c r="EC593" s="454"/>
      <c r="ED593" s="454"/>
      <c r="EH593" s="439"/>
      <c r="EI593" s="439"/>
      <c r="EJ593" s="439"/>
      <c r="EK593" s="962"/>
      <c r="EL593" s="987"/>
      <c r="EM593" s="987"/>
      <c r="EN593" s="991"/>
      <c r="EO593" s="297"/>
      <c r="EP593" s="296"/>
      <c r="ER593" s="297"/>
      <c r="ES593" s="522"/>
      <c r="ET593" s="527"/>
      <c r="EU593" s="527"/>
      <c r="EV593" s="527"/>
      <c r="EW593" s="967"/>
      <c r="EX593" s="949"/>
      <c r="EY593" s="522"/>
      <c r="EZ593" s="522"/>
      <c r="FA593" s="522"/>
      <c r="FB593" s="522"/>
      <c r="FC593" s="527"/>
      <c r="FD593" s="527"/>
      <c r="FE593" s="527"/>
      <c r="FF593" s="522"/>
      <c r="FG593" s="522"/>
      <c r="FH593" s="522"/>
      <c r="FI593" s="522"/>
      <c r="FJ593" s="296"/>
      <c r="FK593" s="522"/>
      <c r="FL593" s="993"/>
      <c r="FM593" s="994"/>
      <c r="FN593" s="993"/>
      <c r="FO593" s="993"/>
      <c r="FP593" s="1023"/>
      <c r="FQ593" s="572"/>
      <c r="FR593" s="572"/>
    </row>
    <row r="594" spans="9:174" s="292" customFormat="1" x14ac:dyDescent="0.3">
      <c r="I594" s="937"/>
      <c r="J594" s="295"/>
      <c r="K594" s="294"/>
      <c r="L594" s="294"/>
      <c r="M594" s="295"/>
      <c r="S594" s="976"/>
      <c r="T594" s="1011"/>
      <c r="U594" s="290"/>
      <c r="V594" s="290"/>
      <c r="W594" s="290"/>
      <c r="X594" s="294"/>
      <c r="AB594" s="946"/>
      <c r="AE594" s="541"/>
      <c r="AF594" s="296"/>
      <c r="AG594" s="542"/>
      <c r="AH594" s="296"/>
      <c r="AI594" s="610"/>
      <c r="AJ594" s="543"/>
      <c r="AP594" s="981"/>
      <c r="AU594" s="293"/>
      <c r="AX594" s="295"/>
      <c r="BC594" s="295"/>
      <c r="BD594" s="525"/>
      <c r="BE594" s="976"/>
      <c r="BF594" s="293"/>
      <c r="BG594" s="293"/>
      <c r="BH594" s="293"/>
      <c r="BI594" s="293"/>
      <c r="BJ594" s="293"/>
      <c r="BK594" s="293"/>
      <c r="BL594" s="294"/>
      <c r="BM594" s="293"/>
      <c r="BS594" s="294"/>
      <c r="BT594" s="294"/>
      <c r="BU594" s="294"/>
      <c r="BV594" s="295"/>
      <c r="BW594" s="295"/>
      <c r="BX594" s="295"/>
      <c r="BY594" s="293"/>
      <c r="BZ594" s="294"/>
      <c r="CD594" s="295"/>
      <c r="CE594" s="295"/>
      <c r="CF594" s="293"/>
      <c r="CG594" s="293"/>
      <c r="CH594" s="293"/>
      <c r="CI594" s="293"/>
      <c r="CJ594" s="293"/>
      <c r="CL594" s="295"/>
      <c r="CM594" s="294"/>
      <c r="CN594" s="294"/>
      <c r="CO594" s="294"/>
      <c r="CP594" s="294"/>
      <c r="CZ594" s="295"/>
      <c r="DF594" s="293"/>
      <c r="DG594" s="293"/>
      <c r="DH594" s="293"/>
      <c r="DJ594" s="295"/>
      <c r="EC594" s="454"/>
      <c r="ED594" s="454"/>
      <c r="EH594" s="439"/>
      <c r="EI594" s="439"/>
      <c r="EJ594" s="439"/>
      <c r="EK594" s="962"/>
      <c r="EL594" s="987"/>
      <c r="EM594" s="987"/>
      <c r="EN594" s="991"/>
      <c r="EO594" s="297"/>
      <c r="EP594" s="296"/>
      <c r="ER594" s="297"/>
      <c r="ES594" s="522"/>
      <c r="ET594" s="527"/>
      <c r="EU594" s="527"/>
      <c r="EV594" s="527"/>
      <c r="EW594" s="967"/>
      <c r="EX594" s="949"/>
      <c r="EY594" s="522"/>
      <c r="EZ594" s="522"/>
      <c r="FA594" s="522"/>
      <c r="FB594" s="522"/>
      <c r="FC594" s="527"/>
      <c r="FD594" s="527"/>
      <c r="FE594" s="527"/>
      <c r="FF594" s="522"/>
      <c r="FG594" s="522"/>
      <c r="FH594" s="522"/>
      <c r="FI594" s="522"/>
      <c r="FJ594" s="296"/>
      <c r="FK594" s="522"/>
      <c r="FL594" s="993"/>
      <c r="FM594" s="994"/>
      <c r="FN594" s="993"/>
      <c r="FO594" s="993"/>
      <c r="FP594" s="1023"/>
      <c r="FQ594" s="572"/>
      <c r="FR594" s="572"/>
    </row>
    <row r="595" spans="9:174" s="292" customFormat="1" x14ac:dyDescent="0.3">
      <c r="I595" s="937"/>
      <c r="J595" s="295"/>
      <c r="K595" s="294"/>
      <c r="L595" s="294"/>
      <c r="M595" s="295"/>
      <c r="S595" s="976"/>
      <c r="T595" s="1011"/>
      <c r="U595" s="290"/>
      <c r="V595" s="290"/>
      <c r="W595" s="290"/>
      <c r="X595" s="294"/>
      <c r="AB595" s="946"/>
      <c r="AE595" s="541"/>
      <c r="AF595" s="296"/>
      <c r="AG595" s="542"/>
      <c r="AH595" s="296"/>
      <c r="AI595" s="610"/>
      <c r="AJ595" s="543"/>
      <c r="AP595" s="981"/>
      <c r="AU595" s="293"/>
      <c r="AX595" s="295"/>
      <c r="BC595" s="295"/>
      <c r="BD595" s="525"/>
      <c r="BE595" s="976"/>
      <c r="BF595" s="293"/>
      <c r="BG595" s="293"/>
      <c r="BH595" s="293"/>
      <c r="BI595" s="293"/>
      <c r="BJ595" s="293"/>
      <c r="BK595" s="293"/>
      <c r="BL595" s="294"/>
      <c r="BM595" s="293"/>
      <c r="BS595" s="294"/>
      <c r="BT595" s="294"/>
      <c r="BU595" s="294"/>
      <c r="BV595" s="295"/>
      <c r="BW595" s="295"/>
      <c r="BX595" s="295"/>
      <c r="BY595" s="293"/>
      <c r="BZ595" s="294"/>
      <c r="CD595" s="295"/>
      <c r="CE595" s="295"/>
      <c r="CF595" s="293"/>
      <c r="CG595" s="293"/>
      <c r="CH595" s="293"/>
      <c r="CI595" s="293"/>
      <c r="CJ595" s="293"/>
      <c r="CL595" s="295"/>
      <c r="CM595" s="294"/>
      <c r="CN595" s="294"/>
      <c r="CO595" s="294"/>
      <c r="CP595" s="294"/>
      <c r="CZ595" s="295"/>
      <c r="DF595" s="293"/>
      <c r="DG595" s="293"/>
      <c r="DH595" s="293"/>
      <c r="DJ595" s="295"/>
      <c r="EC595" s="454"/>
      <c r="ED595" s="454"/>
      <c r="EH595" s="439"/>
      <c r="EI595" s="439"/>
      <c r="EJ595" s="439"/>
      <c r="EK595" s="962"/>
      <c r="EL595" s="987"/>
      <c r="EM595" s="987"/>
      <c r="EN595" s="991"/>
      <c r="EO595" s="297"/>
      <c r="EP595" s="296"/>
      <c r="ER595" s="297"/>
      <c r="ES595" s="522"/>
      <c r="ET595" s="527"/>
      <c r="EU595" s="527"/>
      <c r="EV595" s="527"/>
      <c r="EW595" s="967"/>
      <c r="EX595" s="949"/>
      <c r="EY595" s="522"/>
      <c r="EZ595" s="522"/>
      <c r="FA595" s="522"/>
      <c r="FB595" s="522"/>
      <c r="FC595" s="527"/>
      <c r="FD595" s="527"/>
      <c r="FE595" s="527"/>
      <c r="FF595" s="522"/>
      <c r="FG595" s="522"/>
      <c r="FH595" s="522"/>
      <c r="FI595" s="522"/>
      <c r="FJ595" s="296"/>
      <c r="FK595" s="522"/>
      <c r="FL595" s="993"/>
      <c r="FM595" s="994"/>
      <c r="FN595" s="993"/>
      <c r="FO595" s="993"/>
      <c r="FP595" s="1023"/>
      <c r="FQ595" s="572"/>
      <c r="FR595" s="572"/>
    </row>
    <row r="596" spans="9:174" s="292" customFormat="1" x14ac:dyDescent="0.3">
      <c r="I596" s="937"/>
      <c r="J596" s="295"/>
      <c r="K596" s="294"/>
      <c r="L596" s="294"/>
      <c r="M596" s="295"/>
      <c r="S596" s="976"/>
      <c r="T596" s="1011"/>
      <c r="U596" s="290"/>
      <c r="V596" s="290"/>
      <c r="W596" s="290"/>
      <c r="X596" s="294"/>
      <c r="AB596" s="946"/>
      <c r="AE596" s="541"/>
      <c r="AF596" s="296"/>
      <c r="AG596" s="542"/>
      <c r="AH596" s="296"/>
      <c r="AI596" s="610"/>
      <c r="AJ596" s="543"/>
      <c r="AP596" s="981"/>
      <c r="AU596" s="293"/>
      <c r="AX596" s="295"/>
      <c r="BC596" s="295"/>
      <c r="BD596" s="525"/>
      <c r="BE596" s="976"/>
      <c r="BF596" s="293"/>
      <c r="BG596" s="293"/>
      <c r="BH596" s="293"/>
      <c r="BI596" s="293"/>
      <c r="BJ596" s="293"/>
      <c r="BK596" s="293"/>
      <c r="BL596" s="294"/>
      <c r="BM596" s="293"/>
      <c r="BS596" s="294"/>
      <c r="BT596" s="294"/>
      <c r="BU596" s="294"/>
      <c r="BV596" s="295"/>
      <c r="BW596" s="295"/>
      <c r="BX596" s="295"/>
      <c r="BY596" s="293"/>
      <c r="BZ596" s="294"/>
      <c r="CD596" s="295"/>
      <c r="CE596" s="295"/>
      <c r="CF596" s="293"/>
      <c r="CG596" s="293"/>
      <c r="CH596" s="293"/>
      <c r="CI596" s="293"/>
      <c r="CJ596" s="293"/>
      <c r="CL596" s="295"/>
      <c r="CM596" s="294"/>
      <c r="CN596" s="294"/>
      <c r="CO596" s="294"/>
      <c r="CP596" s="294"/>
      <c r="CZ596" s="295"/>
      <c r="DF596" s="293"/>
      <c r="DG596" s="293"/>
      <c r="DH596" s="293"/>
      <c r="DJ596" s="295"/>
      <c r="EC596" s="454"/>
      <c r="ED596" s="454"/>
      <c r="EH596" s="439"/>
      <c r="EI596" s="439"/>
      <c r="EJ596" s="439"/>
      <c r="EK596" s="962"/>
      <c r="EL596" s="987"/>
      <c r="EM596" s="987"/>
      <c r="EN596" s="991"/>
      <c r="EO596" s="297"/>
      <c r="EP596" s="296"/>
      <c r="ER596" s="297"/>
      <c r="ES596" s="522"/>
      <c r="ET596" s="527"/>
      <c r="EU596" s="527"/>
      <c r="EV596" s="527"/>
      <c r="EW596" s="967"/>
      <c r="EX596" s="949"/>
      <c r="EY596" s="522"/>
      <c r="EZ596" s="522"/>
      <c r="FA596" s="522"/>
      <c r="FB596" s="522"/>
      <c r="FC596" s="527"/>
      <c r="FD596" s="527"/>
      <c r="FE596" s="527"/>
      <c r="FF596" s="522"/>
      <c r="FG596" s="522"/>
      <c r="FH596" s="522"/>
      <c r="FI596" s="522"/>
      <c r="FJ596" s="296"/>
      <c r="FK596" s="522"/>
      <c r="FL596" s="993"/>
      <c r="FM596" s="994"/>
      <c r="FN596" s="993"/>
      <c r="FO596" s="993"/>
      <c r="FP596" s="1023"/>
      <c r="FQ596" s="572"/>
      <c r="FR596" s="572"/>
    </row>
    <row r="597" spans="9:174" s="292" customFormat="1" x14ac:dyDescent="0.3">
      <c r="I597" s="937"/>
      <c r="J597" s="295"/>
      <c r="K597" s="294"/>
      <c r="L597" s="294"/>
      <c r="M597" s="295"/>
      <c r="S597" s="976"/>
      <c r="T597" s="1011"/>
      <c r="U597" s="290"/>
      <c r="V597" s="290"/>
      <c r="W597" s="290"/>
      <c r="X597" s="294"/>
      <c r="AB597" s="946"/>
      <c r="AE597" s="541"/>
      <c r="AF597" s="296"/>
      <c r="AG597" s="542"/>
      <c r="AH597" s="296"/>
      <c r="AI597" s="610"/>
      <c r="AJ597" s="543"/>
      <c r="AP597" s="981"/>
      <c r="AU597" s="293"/>
      <c r="AX597" s="295"/>
      <c r="BC597" s="295"/>
      <c r="BD597" s="525"/>
      <c r="BE597" s="976"/>
      <c r="BF597" s="293"/>
      <c r="BG597" s="293"/>
      <c r="BH597" s="293"/>
      <c r="BI597" s="293"/>
      <c r="BJ597" s="293"/>
      <c r="BK597" s="293"/>
      <c r="BL597" s="294"/>
      <c r="BM597" s="293"/>
      <c r="BS597" s="294"/>
      <c r="BT597" s="294"/>
      <c r="BU597" s="294"/>
      <c r="BV597" s="295"/>
      <c r="BW597" s="295"/>
      <c r="BX597" s="295"/>
      <c r="BY597" s="293"/>
      <c r="BZ597" s="294"/>
      <c r="CD597" s="295"/>
      <c r="CE597" s="295"/>
      <c r="CF597" s="293"/>
      <c r="CG597" s="293"/>
      <c r="CH597" s="293"/>
      <c r="CI597" s="293"/>
      <c r="CJ597" s="293"/>
      <c r="CL597" s="295"/>
      <c r="CM597" s="294"/>
      <c r="CN597" s="294"/>
      <c r="CO597" s="294"/>
      <c r="CP597" s="294"/>
      <c r="CZ597" s="295"/>
      <c r="DF597" s="293"/>
      <c r="DG597" s="293"/>
      <c r="DH597" s="293"/>
      <c r="DJ597" s="295"/>
      <c r="EC597" s="454"/>
      <c r="ED597" s="454"/>
      <c r="EH597" s="439"/>
      <c r="EI597" s="439"/>
      <c r="EJ597" s="439"/>
      <c r="EK597" s="962"/>
      <c r="EL597" s="987"/>
      <c r="EM597" s="987"/>
      <c r="EN597" s="991"/>
      <c r="EO597" s="297"/>
      <c r="EP597" s="296"/>
      <c r="ER597" s="297"/>
      <c r="ES597" s="522"/>
      <c r="ET597" s="527"/>
      <c r="EU597" s="527"/>
      <c r="EV597" s="527"/>
      <c r="EW597" s="967"/>
      <c r="EX597" s="949"/>
      <c r="EY597" s="522"/>
      <c r="EZ597" s="522"/>
      <c r="FA597" s="522"/>
      <c r="FB597" s="522"/>
      <c r="FC597" s="527"/>
      <c r="FD597" s="527"/>
      <c r="FE597" s="527"/>
      <c r="FF597" s="522"/>
      <c r="FG597" s="522"/>
      <c r="FH597" s="522"/>
      <c r="FI597" s="522"/>
      <c r="FJ597" s="296"/>
      <c r="FK597" s="522"/>
      <c r="FL597" s="993"/>
      <c r="FM597" s="994"/>
      <c r="FN597" s="993"/>
      <c r="FO597" s="993"/>
      <c r="FP597" s="1023"/>
      <c r="FQ597" s="572"/>
      <c r="FR597" s="572"/>
    </row>
    <row r="598" spans="9:174" s="292" customFormat="1" x14ac:dyDescent="0.3">
      <c r="I598" s="937"/>
      <c r="J598" s="295"/>
      <c r="K598" s="294"/>
      <c r="L598" s="294"/>
      <c r="M598" s="295"/>
      <c r="S598" s="976"/>
      <c r="T598" s="1011"/>
      <c r="U598" s="290"/>
      <c r="V598" s="290"/>
      <c r="W598" s="290"/>
      <c r="X598" s="294"/>
      <c r="AB598" s="946"/>
      <c r="AE598" s="541"/>
      <c r="AF598" s="296"/>
      <c r="AG598" s="542"/>
      <c r="AH598" s="296"/>
      <c r="AI598" s="610"/>
      <c r="AJ598" s="543"/>
      <c r="AP598" s="981"/>
      <c r="AU598" s="293"/>
      <c r="AX598" s="295"/>
      <c r="BC598" s="295"/>
      <c r="BD598" s="525"/>
      <c r="BE598" s="976"/>
      <c r="BF598" s="293"/>
      <c r="BG598" s="293"/>
      <c r="BH598" s="293"/>
      <c r="BI598" s="293"/>
      <c r="BJ598" s="293"/>
      <c r="BK598" s="293"/>
      <c r="BL598" s="294"/>
      <c r="BM598" s="293"/>
      <c r="BS598" s="294"/>
      <c r="BT598" s="294"/>
      <c r="BU598" s="294"/>
      <c r="BV598" s="295"/>
      <c r="BW598" s="295"/>
      <c r="BX598" s="295"/>
      <c r="BY598" s="293"/>
      <c r="BZ598" s="294"/>
      <c r="CD598" s="295"/>
      <c r="CE598" s="295"/>
      <c r="CF598" s="293"/>
      <c r="CG598" s="293"/>
      <c r="CH598" s="293"/>
      <c r="CI598" s="293"/>
      <c r="CJ598" s="293"/>
      <c r="CL598" s="295"/>
      <c r="CM598" s="294"/>
      <c r="CN598" s="294"/>
      <c r="CO598" s="294"/>
      <c r="CP598" s="294"/>
      <c r="CZ598" s="295"/>
      <c r="DF598" s="293"/>
      <c r="DG598" s="293"/>
      <c r="DH598" s="293"/>
      <c r="DJ598" s="295"/>
      <c r="EC598" s="454"/>
      <c r="ED598" s="454"/>
      <c r="EH598" s="439"/>
      <c r="EI598" s="439"/>
      <c r="EJ598" s="439"/>
      <c r="EK598" s="962"/>
      <c r="EL598" s="987"/>
      <c r="EM598" s="987"/>
      <c r="EN598" s="991"/>
      <c r="EO598" s="297"/>
      <c r="EP598" s="296"/>
      <c r="ER598" s="297"/>
      <c r="ES598" s="522"/>
      <c r="ET598" s="527"/>
      <c r="EU598" s="527"/>
      <c r="EV598" s="527"/>
      <c r="EW598" s="967"/>
      <c r="EX598" s="949"/>
      <c r="EY598" s="522"/>
      <c r="EZ598" s="522"/>
      <c r="FA598" s="522"/>
      <c r="FB598" s="522"/>
      <c r="FC598" s="527"/>
      <c r="FD598" s="527"/>
      <c r="FE598" s="527"/>
      <c r="FF598" s="522"/>
      <c r="FG598" s="522"/>
      <c r="FH598" s="522"/>
      <c r="FI598" s="522"/>
      <c r="FJ598" s="296"/>
      <c r="FK598" s="522"/>
      <c r="FL598" s="993"/>
      <c r="FM598" s="994"/>
      <c r="FN598" s="993"/>
      <c r="FO598" s="993"/>
      <c r="FP598" s="1023"/>
      <c r="FQ598" s="572"/>
      <c r="FR598" s="572"/>
    </row>
    <row r="599" spans="9:174" s="292" customFormat="1" x14ac:dyDescent="0.3">
      <c r="I599" s="937"/>
      <c r="J599" s="295"/>
      <c r="K599" s="294"/>
      <c r="L599" s="294"/>
      <c r="M599" s="295"/>
      <c r="S599" s="976"/>
      <c r="T599" s="1011"/>
      <c r="U599" s="290"/>
      <c r="V599" s="290"/>
      <c r="W599" s="290"/>
      <c r="X599" s="294"/>
      <c r="AB599" s="946"/>
      <c r="AE599" s="541"/>
      <c r="AF599" s="296"/>
      <c r="AG599" s="542"/>
      <c r="AH599" s="296"/>
      <c r="AI599" s="610"/>
      <c r="AJ599" s="543"/>
      <c r="AP599" s="981"/>
      <c r="AU599" s="293"/>
      <c r="AX599" s="295"/>
      <c r="BC599" s="295"/>
      <c r="BD599" s="525"/>
      <c r="BE599" s="976"/>
      <c r="BF599" s="293"/>
      <c r="BG599" s="293"/>
      <c r="BH599" s="293"/>
      <c r="BI599" s="293"/>
      <c r="BJ599" s="293"/>
      <c r="BK599" s="293"/>
      <c r="BL599" s="294"/>
      <c r="BM599" s="293"/>
      <c r="BS599" s="294"/>
      <c r="BT599" s="294"/>
      <c r="BU599" s="294"/>
      <c r="BV599" s="295"/>
      <c r="BW599" s="295"/>
      <c r="BX599" s="295"/>
      <c r="BY599" s="293"/>
      <c r="BZ599" s="294"/>
      <c r="CD599" s="295"/>
      <c r="CE599" s="295"/>
      <c r="CF599" s="293"/>
      <c r="CG599" s="293"/>
      <c r="CH599" s="293"/>
      <c r="CI599" s="293"/>
      <c r="CJ599" s="293"/>
      <c r="CL599" s="295"/>
      <c r="CM599" s="294"/>
      <c r="CN599" s="294"/>
      <c r="CO599" s="294"/>
      <c r="CP599" s="294"/>
      <c r="CZ599" s="295"/>
      <c r="DF599" s="293"/>
      <c r="DG599" s="293"/>
      <c r="DH599" s="293"/>
      <c r="DJ599" s="295"/>
      <c r="EC599" s="454"/>
      <c r="ED599" s="454"/>
      <c r="EH599" s="439"/>
      <c r="EI599" s="439"/>
      <c r="EJ599" s="439"/>
      <c r="EK599" s="962"/>
      <c r="EL599" s="987"/>
      <c r="EM599" s="987"/>
      <c r="EN599" s="991"/>
      <c r="EO599" s="297"/>
      <c r="EP599" s="296"/>
      <c r="ER599" s="297"/>
      <c r="ES599" s="522"/>
      <c r="ET599" s="527"/>
      <c r="EU599" s="527"/>
      <c r="EV599" s="527"/>
      <c r="EW599" s="967"/>
      <c r="EX599" s="949"/>
      <c r="EY599" s="522"/>
      <c r="EZ599" s="522"/>
      <c r="FA599" s="522"/>
      <c r="FB599" s="522"/>
      <c r="FC599" s="527"/>
      <c r="FD599" s="527"/>
      <c r="FE599" s="527"/>
      <c r="FF599" s="522"/>
      <c r="FG599" s="522"/>
      <c r="FH599" s="522"/>
      <c r="FI599" s="522"/>
      <c r="FJ599" s="296"/>
      <c r="FK599" s="522"/>
      <c r="FL599" s="993"/>
      <c r="FM599" s="994"/>
      <c r="FN599" s="993"/>
      <c r="FO599" s="993"/>
      <c r="FP599" s="1023"/>
      <c r="FQ599" s="572"/>
      <c r="FR599" s="572"/>
    </row>
    <row r="600" spans="9:174" s="292" customFormat="1" x14ac:dyDescent="0.3">
      <c r="I600" s="937"/>
      <c r="J600" s="295"/>
      <c r="K600" s="294"/>
      <c r="L600" s="294"/>
      <c r="M600" s="295"/>
      <c r="S600" s="976"/>
      <c r="T600" s="1011"/>
      <c r="U600" s="290"/>
      <c r="V600" s="290"/>
      <c r="W600" s="290"/>
      <c r="X600" s="294"/>
      <c r="AB600" s="946"/>
      <c r="AE600" s="541"/>
      <c r="AF600" s="296"/>
      <c r="AG600" s="542"/>
      <c r="AH600" s="296"/>
      <c r="AI600" s="610"/>
      <c r="AJ600" s="543"/>
      <c r="AP600" s="981"/>
      <c r="AU600" s="293"/>
      <c r="AX600" s="295"/>
      <c r="BC600" s="295"/>
      <c r="BD600" s="525"/>
      <c r="BE600" s="976"/>
      <c r="BF600" s="293"/>
      <c r="BG600" s="293"/>
      <c r="BH600" s="293"/>
      <c r="BI600" s="293"/>
      <c r="BJ600" s="293"/>
      <c r="BK600" s="293"/>
      <c r="BL600" s="294"/>
      <c r="BM600" s="293"/>
      <c r="BS600" s="294"/>
      <c r="BT600" s="294"/>
      <c r="BU600" s="294"/>
      <c r="BV600" s="295"/>
      <c r="BW600" s="295"/>
      <c r="BX600" s="295"/>
      <c r="BY600" s="293"/>
      <c r="BZ600" s="294"/>
      <c r="CD600" s="295"/>
      <c r="CE600" s="295"/>
      <c r="CF600" s="293"/>
      <c r="CG600" s="293"/>
      <c r="CH600" s="293"/>
      <c r="CI600" s="293"/>
      <c r="CJ600" s="293"/>
      <c r="CL600" s="295"/>
      <c r="CM600" s="294"/>
      <c r="CN600" s="294"/>
      <c r="CO600" s="294"/>
      <c r="CP600" s="294"/>
      <c r="CZ600" s="295"/>
      <c r="DF600" s="293"/>
      <c r="DG600" s="293"/>
      <c r="DH600" s="293"/>
      <c r="DJ600" s="295"/>
      <c r="EC600" s="454"/>
      <c r="ED600" s="454"/>
      <c r="EH600" s="439"/>
      <c r="EI600" s="439"/>
      <c r="EJ600" s="439"/>
      <c r="EK600" s="962"/>
      <c r="EL600" s="987"/>
      <c r="EM600" s="987"/>
      <c r="EN600" s="991"/>
      <c r="EO600" s="297"/>
      <c r="EP600" s="296"/>
      <c r="ER600" s="297"/>
      <c r="ES600" s="522"/>
      <c r="ET600" s="527"/>
      <c r="EU600" s="527"/>
      <c r="EV600" s="527"/>
      <c r="EW600" s="967"/>
      <c r="EX600" s="949"/>
      <c r="EY600" s="522"/>
      <c r="EZ600" s="522"/>
      <c r="FA600" s="522"/>
      <c r="FB600" s="522"/>
      <c r="FC600" s="527"/>
      <c r="FD600" s="527"/>
      <c r="FE600" s="527"/>
      <c r="FF600" s="522"/>
      <c r="FG600" s="522"/>
      <c r="FH600" s="522"/>
      <c r="FI600" s="522"/>
      <c r="FJ600" s="296"/>
      <c r="FK600" s="522"/>
      <c r="FL600" s="993"/>
      <c r="FM600" s="994"/>
      <c r="FN600" s="993"/>
      <c r="FO600" s="993"/>
      <c r="FP600" s="1023"/>
      <c r="FQ600" s="572"/>
      <c r="FR600" s="572"/>
    </row>
    <row r="601" spans="9:174" s="292" customFormat="1" x14ac:dyDescent="0.3">
      <c r="I601" s="937"/>
      <c r="J601" s="295"/>
      <c r="K601" s="294"/>
      <c r="L601" s="294"/>
      <c r="M601" s="295"/>
      <c r="S601" s="976"/>
      <c r="T601" s="1011"/>
      <c r="U601" s="290"/>
      <c r="V601" s="290"/>
      <c r="W601" s="290"/>
      <c r="X601" s="294"/>
      <c r="AB601" s="946"/>
      <c r="AE601" s="541"/>
      <c r="AF601" s="296"/>
      <c r="AG601" s="542"/>
      <c r="AH601" s="296"/>
      <c r="AI601" s="610"/>
      <c r="AJ601" s="543"/>
      <c r="AP601" s="981"/>
      <c r="AU601" s="293"/>
      <c r="AX601" s="295"/>
      <c r="BC601" s="295"/>
      <c r="BD601" s="525"/>
      <c r="BE601" s="976"/>
      <c r="BF601" s="293"/>
      <c r="BG601" s="293"/>
      <c r="BH601" s="293"/>
      <c r="BI601" s="293"/>
      <c r="BJ601" s="293"/>
      <c r="BK601" s="293"/>
      <c r="BL601" s="294"/>
      <c r="BM601" s="293"/>
      <c r="BS601" s="294"/>
      <c r="BT601" s="294"/>
      <c r="BU601" s="294"/>
      <c r="BV601" s="295"/>
      <c r="BW601" s="295"/>
      <c r="BX601" s="295"/>
      <c r="BY601" s="293"/>
      <c r="BZ601" s="294"/>
      <c r="CD601" s="295"/>
      <c r="CE601" s="295"/>
      <c r="CF601" s="293"/>
      <c r="CG601" s="293"/>
      <c r="CH601" s="293"/>
      <c r="CI601" s="293"/>
      <c r="CJ601" s="293"/>
      <c r="CL601" s="295"/>
      <c r="CM601" s="294"/>
      <c r="CN601" s="294"/>
      <c r="CO601" s="294"/>
      <c r="CP601" s="294"/>
      <c r="CZ601" s="295"/>
      <c r="DF601" s="293"/>
      <c r="DG601" s="293"/>
      <c r="DH601" s="293"/>
      <c r="DJ601" s="295"/>
      <c r="EC601" s="454"/>
      <c r="ED601" s="454"/>
      <c r="EH601" s="439"/>
      <c r="EI601" s="439"/>
      <c r="EJ601" s="439"/>
      <c r="EK601" s="962"/>
      <c r="EL601" s="987"/>
      <c r="EM601" s="987"/>
      <c r="EN601" s="991"/>
      <c r="EO601" s="297"/>
      <c r="EP601" s="296"/>
      <c r="ER601" s="297"/>
      <c r="ES601" s="522"/>
      <c r="ET601" s="527"/>
      <c r="EU601" s="527"/>
      <c r="EV601" s="527"/>
      <c r="EW601" s="967"/>
      <c r="EX601" s="949"/>
      <c r="EY601" s="522"/>
      <c r="EZ601" s="522"/>
      <c r="FA601" s="522"/>
      <c r="FB601" s="522"/>
      <c r="FC601" s="527"/>
      <c r="FD601" s="527"/>
      <c r="FE601" s="527"/>
      <c r="FF601" s="522"/>
      <c r="FG601" s="522"/>
      <c r="FH601" s="522"/>
      <c r="FI601" s="522"/>
      <c r="FJ601" s="296"/>
      <c r="FK601" s="522"/>
      <c r="FL601" s="993"/>
      <c r="FM601" s="994"/>
      <c r="FN601" s="993"/>
      <c r="FO601" s="993"/>
      <c r="FP601" s="1023"/>
      <c r="FQ601" s="572"/>
      <c r="FR601" s="572"/>
    </row>
    <row r="602" spans="9:174" s="292" customFormat="1" x14ac:dyDescent="0.3">
      <c r="I602" s="937"/>
      <c r="J602" s="295"/>
      <c r="K602" s="294"/>
      <c r="L602" s="294"/>
      <c r="M602" s="295"/>
      <c r="S602" s="976"/>
      <c r="T602" s="1011"/>
      <c r="U602" s="290"/>
      <c r="V602" s="290"/>
      <c r="W602" s="290"/>
      <c r="X602" s="294"/>
      <c r="AB602" s="946"/>
      <c r="AE602" s="541"/>
      <c r="AF602" s="296"/>
      <c r="AG602" s="542"/>
      <c r="AH602" s="296"/>
      <c r="AI602" s="610"/>
      <c r="AJ602" s="543"/>
      <c r="AP602" s="981"/>
      <c r="AU602" s="293"/>
      <c r="AX602" s="295"/>
      <c r="BC602" s="295"/>
      <c r="BD602" s="525"/>
      <c r="BE602" s="976"/>
      <c r="BF602" s="293"/>
      <c r="BG602" s="293"/>
      <c r="BH602" s="293"/>
      <c r="BI602" s="293"/>
      <c r="BJ602" s="293"/>
      <c r="BK602" s="293"/>
      <c r="BL602" s="294"/>
      <c r="BM602" s="293"/>
      <c r="BS602" s="294"/>
      <c r="BT602" s="294"/>
      <c r="BU602" s="294"/>
      <c r="BV602" s="295"/>
      <c r="BW602" s="295"/>
      <c r="BX602" s="295"/>
      <c r="BY602" s="293"/>
      <c r="BZ602" s="294"/>
      <c r="CD602" s="295"/>
      <c r="CE602" s="295"/>
      <c r="CF602" s="293"/>
      <c r="CG602" s="293"/>
      <c r="CH602" s="293"/>
      <c r="CI602" s="293"/>
      <c r="CJ602" s="293"/>
      <c r="CL602" s="295"/>
      <c r="CM602" s="294"/>
      <c r="CN602" s="294"/>
      <c r="CO602" s="294"/>
      <c r="CP602" s="294"/>
      <c r="CZ602" s="295"/>
      <c r="DF602" s="293"/>
      <c r="DG602" s="293"/>
      <c r="DH602" s="293"/>
      <c r="DJ602" s="295"/>
      <c r="EC602" s="454"/>
      <c r="ED602" s="454"/>
      <c r="EH602" s="439"/>
      <c r="EI602" s="439"/>
      <c r="EJ602" s="439"/>
      <c r="EK602" s="962"/>
      <c r="EL602" s="987"/>
      <c r="EM602" s="987"/>
      <c r="EN602" s="991"/>
      <c r="EO602" s="297"/>
      <c r="EP602" s="296"/>
      <c r="ER602" s="297"/>
      <c r="ES602" s="522"/>
      <c r="ET602" s="527"/>
      <c r="EU602" s="527"/>
      <c r="EV602" s="527"/>
      <c r="EW602" s="967"/>
      <c r="EX602" s="949"/>
      <c r="EY602" s="522"/>
      <c r="EZ602" s="522"/>
      <c r="FA602" s="522"/>
      <c r="FB602" s="522"/>
      <c r="FC602" s="527"/>
      <c r="FD602" s="527"/>
      <c r="FE602" s="527"/>
      <c r="FF602" s="522"/>
      <c r="FG602" s="522"/>
      <c r="FH602" s="522"/>
      <c r="FI602" s="522"/>
      <c r="FJ602" s="296"/>
      <c r="FK602" s="522"/>
      <c r="FL602" s="993"/>
      <c r="FM602" s="994"/>
      <c r="FN602" s="993"/>
      <c r="FO602" s="993"/>
      <c r="FP602" s="1023"/>
      <c r="FQ602" s="572"/>
      <c r="FR602" s="572"/>
    </row>
    <row r="603" spans="9:174" s="292" customFormat="1" x14ac:dyDescent="0.3">
      <c r="I603" s="937"/>
      <c r="J603" s="295"/>
      <c r="K603" s="294"/>
      <c r="L603" s="294"/>
      <c r="M603" s="295"/>
      <c r="S603" s="976"/>
      <c r="T603" s="1011"/>
      <c r="U603" s="290"/>
      <c r="V603" s="290"/>
      <c r="W603" s="290"/>
      <c r="X603" s="294"/>
      <c r="AB603" s="946"/>
      <c r="AE603" s="541"/>
      <c r="AF603" s="296"/>
      <c r="AG603" s="542"/>
      <c r="AH603" s="296"/>
      <c r="AI603" s="610"/>
      <c r="AJ603" s="543"/>
      <c r="AP603" s="981"/>
      <c r="AU603" s="293"/>
      <c r="AX603" s="295"/>
      <c r="BC603" s="295"/>
      <c r="BD603" s="525"/>
      <c r="BE603" s="976"/>
      <c r="BF603" s="293"/>
      <c r="BG603" s="293"/>
      <c r="BH603" s="293"/>
      <c r="BI603" s="293"/>
      <c r="BJ603" s="293"/>
      <c r="BK603" s="293"/>
      <c r="BL603" s="294"/>
      <c r="BM603" s="293"/>
      <c r="BS603" s="294"/>
      <c r="BT603" s="294"/>
      <c r="BU603" s="294"/>
      <c r="BV603" s="295"/>
      <c r="BW603" s="295"/>
      <c r="BX603" s="295"/>
      <c r="BY603" s="293"/>
      <c r="BZ603" s="294"/>
      <c r="CD603" s="295"/>
      <c r="CE603" s="295"/>
      <c r="CF603" s="293"/>
      <c r="CG603" s="293"/>
      <c r="CH603" s="293"/>
      <c r="CI603" s="293"/>
      <c r="CJ603" s="293"/>
      <c r="CL603" s="295"/>
      <c r="CM603" s="294"/>
      <c r="CN603" s="294"/>
      <c r="CO603" s="294"/>
      <c r="CP603" s="294"/>
      <c r="CZ603" s="295"/>
      <c r="DF603" s="293"/>
      <c r="DG603" s="293"/>
      <c r="DH603" s="293"/>
      <c r="DJ603" s="295"/>
      <c r="EC603" s="454"/>
      <c r="ED603" s="454"/>
      <c r="EH603" s="439"/>
      <c r="EI603" s="439"/>
      <c r="EJ603" s="439"/>
      <c r="EK603" s="962"/>
      <c r="EL603" s="987"/>
      <c r="EM603" s="987"/>
      <c r="EN603" s="991"/>
      <c r="EO603" s="297"/>
      <c r="EP603" s="296"/>
      <c r="ER603" s="297"/>
      <c r="ES603" s="522"/>
      <c r="ET603" s="527"/>
      <c r="EU603" s="527"/>
      <c r="EV603" s="527"/>
      <c r="EW603" s="967"/>
      <c r="EX603" s="949"/>
      <c r="EY603" s="522"/>
      <c r="EZ603" s="522"/>
      <c r="FA603" s="522"/>
      <c r="FB603" s="522"/>
      <c r="FC603" s="527"/>
      <c r="FD603" s="527"/>
      <c r="FE603" s="527"/>
      <c r="FF603" s="522"/>
      <c r="FG603" s="522"/>
      <c r="FH603" s="522"/>
      <c r="FI603" s="522"/>
      <c r="FJ603" s="296"/>
      <c r="FK603" s="522"/>
      <c r="FL603" s="993"/>
      <c r="FM603" s="994"/>
      <c r="FN603" s="993"/>
      <c r="FO603" s="993"/>
      <c r="FP603" s="1023"/>
      <c r="FQ603" s="572"/>
      <c r="FR603" s="572"/>
    </row>
    <row r="604" spans="9:174" s="292" customFormat="1" x14ac:dyDescent="0.3">
      <c r="I604" s="937"/>
      <c r="J604" s="295"/>
      <c r="K604" s="294"/>
      <c r="L604" s="294"/>
      <c r="M604" s="295"/>
      <c r="S604" s="976"/>
      <c r="T604" s="1011"/>
      <c r="U604" s="290"/>
      <c r="V604" s="290"/>
      <c r="W604" s="290"/>
      <c r="X604" s="294"/>
      <c r="AB604" s="946"/>
      <c r="AE604" s="541"/>
      <c r="AF604" s="296"/>
      <c r="AG604" s="542"/>
      <c r="AH604" s="296"/>
      <c r="AI604" s="610"/>
      <c r="AJ604" s="543"/>
      <c r="AP604" s="981"/>
      <c r="AU604" s="293"/>
      <c r="AX604" s="295"/>
      <c r="BC604" s="295"/>
      <c r="BD604" s="525"/>
      <c r="BE604" s="976"/>
      <c r="BF604" s="293"/>
      <c r="BG604" s="293"/>
      <c r="BH604" s="293"/>
      <c r="BI604" s="293"/>
      <c r="BJ604" s="293"/>
      <c r="BK604" s="293"/>
      <c r="BL604" s="294"/>
      <c r="BM604" s="293"/>
      <c r="BS604" s="294"/>
      <c r="BT604" s="294"/>
      <c r="BU604" s="294"/>
      <c r="BV604" s="295"/>
      <c r="BW604" s="295"/>
      <c r="BX604" s="295"/>
      <c r="BY604" s="293"/>
      <c r="BZ604" s="294"/>
      <c r="CD604" s="295"/>
      <c r="CE604" s="295"/>
      <c r="CF604" s="293"/>
      <c r="CG604" s="293"/>
      <c r="CH604" s="293"/>
      <c r="CI604" s="293"/>
      <c r="CJ604" s="293"/>
      <c r="CL604" s="295"/>
      <c r="CM604" s="294"/>
      <c r="CN604" s="294"/>
      <c r="CO604" s="294"/>
      <c r="CP604" s="294"/>
      <c r="CZ604" s="295"/>
      <c r="DF604" s="293"/>
      <c r="DG604" s="293"/>
      <c r="DH604" s="293"/>
      <c r="DJ604" s="295"/>
      <c r="EC604" s="454"/>
      <c r="ED604" s="454"/>
      <c r="EH604" s="439"/>
      <c r="EI604" s="439"/>
      <c r="EJ604" s="439"/>
      <c r="EK604" s="962"/>
      <c r="EL604" s="987"/>
      <c r="EM604" s="987"/>
      <c r="EN604" s="991"/>
      <c r="EO604" s="297"/>
      <c r="EP604" s="296"/>
      <c r="ER604" s="297"/>
      <c r="ES604" s="522"/>
      <c r="ET604" s="527"/>
      <c r="EU604" s="527"/>
      <c r="EV604" s="527"/>
      <c r="EW604" s="967"/>
      <c r="EX604" s="949"/>
      <c r="EY604" s="522"/>
      <c r="EZ604" s="522"/>
      <c r="FA604" s="522"/>
      <c r="FB604" s="522"/>
      <c r="FC604" s="527"/>
      <c r="FD604" s="527"/>
      <c r="FE604" s="527"/>
      <c r="FF604" s="522"/>
      <c r="FG604" s="522"/>
      <c r="FH604" s="522"/>
      <c r="FI604" s="522"/>
      <c r="FJ604" s="296"/>
      <c r="FK604" s="522"/>
      <c r="FL604" s="993"/>
      <c r="FM604" s="994"/>
      <c r="FN604" s="993"/>
      <c r="FO604" s="993"/>
      <c r="FP604" s="1023"/>
      <c r="FQ604" s="572"/>
      <c r="FR604" s="572"/>
    </row>
    <row r="605" spans="9:174" s="292" customFormat="1" x14ac:dyDescent="0.3">
      <c r="I605" s="937"/>
      <c r="J605" s="295"/>
      <c r="K605" s="294"/>
      <c r="L605" s="294"/>
      <c r="M605" s="295"/>
      <c r="S605" s="976"/>
      <c r="T605" s="1011"/>
      <c r="U605" s="290"/>
      <c r="V605" s="290"/>
      <c r="W605" s="290"/>
      <c r="X605" s="294"/>
      <c r="AB605" s="946"/>
      <c r="AE605" s="541"/>
      <c r="AF605" s="296"/>
      <c r="AG605" s="542"/>
      <c r="AH605" s="296"/>
      <c r="AI605" s="610"/>
      <c r="AJ605" s="543"/>
      <c r="AP605" s="981"/>
      <c r="AU605" s="293"/>
      <c r="AX605" s="295"/>
      <c r="BC605" s="295"/>
      <c r="BD605" s="525"/>
      <c r="BE605" s="976"/>
      <c r="BF605" s="293"/>
      <c r="BG605" s="293"/>
      <c r="BH605" s="293"/>
      <c r="BI605" s="293"/>
      <c r="BJ605" s="293"/>
      <c r="BK605" s="293"/>
      <c r="BL605" s="294"/>
      <c r="BM605" s="293"/>
      <c r="BS605" s="294"/>
      <c r="BT605" s="294"/>
      <c r="BU605" s="294"/>
      <c r="BV605" s="295"/>
      <c r="BW605" s="295"/>
      <c r="BX605" s="295"/>
      <c r="BY605" s="293"/>
      <c r="BZ605" s="294"/>
      <c r="CD605" s="295"/>
      <c r="CE605" s="295"/>
      <c r="CF605" s="293"/>
      <c r="CG605" s="293"/>
      <c r="CH605" s="293"/>
      <c r="CI605" s="293"/>
      <c r="CJ605" s="293"/>
      <c r="CL605" s="295"/>
      <c r="CM605" s="294"/>
      <c r="CN605" s="294"/>
      <c r="CO605" s="294"/>
      <c r="CP605" s="294"/>
      <c r="CZ605" s="295"/>
      <c r="DF605" s="293"/>
      <c r="DG605" s="293"/>
      <c r="DH605" s="293"/>
      <c r="DJ605" s="295"/>
      <c r="EC605" s="454"/>
      <c r="ED605" s="454"/>
      <c r="EH605" s="439"/>
      <c r="EI605" s="439"/>
      <c r="EJ605" s="439"/>
      <c r="EK605" s="962"/>
      <c r="EL605" s="987"/>
      <c r="EM605" s="987"/>
      <c r="EN605" s="991"/>
      <c r="EO605" s="297"/>
      <c r="EP605" s="296"/>
      <c r="ER605" s="297"/>
      <c r="ES605" s="522"/>
      <c r="ET605" s="527"/>
      <c r="EU605" s="527"/>
      <c r="EV605" s="527"/>
      <c r="EW605" s="967"/>
      <c r="EX605" s="949"/>
      <c r="EY605" s="522"/>
      <c r="EZ605" s="522"/>
      <c r="FA605" s="522"/>
      <c r="FB605" s="522"/>
      <c r="FC605" s="527"/>
      <c r="FD605" s="527"/>
      <c r="FE605" s="527"/>
      <c r="FF605" s="522"/>
      <c r="FG605" s="522"/>
      <c r="FH605" s="522"/>
      <c r="FI605" s="522"/>
      <c r="FJ605" s="296"/>
      <c r="FK605" s="522"/>
      <c r="FL605" s="993"/>
      <c r="FM605" s="994"/>
      <c r="FN605" s="993"/>
      <c r="FO605" s="993"/>
      <c r="FP605" s="1023"/>
      <c r="FQ605" s="572"/>
      <c r="FR605" s="572"/>
    </row>
    <row r="606" spans="9:174" s="292" customFormat="1" x14ac:dyDescent="0.3">
      <c r="I606" s="937"/>
      <c r="J606" s="295"/>
      <c r="K606" s="294"/>
      <c r="L606" s="294"/>
      <c r="M606" s="295"/>
      <c r="S606" s="976"/>
      <c r="T606" s="1011"/>
      <c r="U606" s="290"/>
      <c r="V606" s="290"/>
      <c r="W606" s="290"/>
      <c r="X606" s="294"/>
      <c r="AB606" s="946"/>
      <c r="AE606" s="541"/>
      <c r="AF606" s="296"/>
      <c r="AG606" s="542"/>
      <c r="AH606" s="296"/>
      <c r="AI606" s="610"/>
      <c r="AJ606" s="543"/>
      <c r="AP606" s="981"/>
      <c r="AU606" s="293"/>
      <c r="AX606" s="295"/>
      <c r="BC606" s="295"/>
      <c r="BD606" s="525"/>
      <c r="BE606" s="976"/>
      <c r="BF606" s="293"/>
      <c r="BG606" s="293"/>
      <c r="BH606" s="293"/>
      <c r="BI606" s="293"/>
      <c r="BJ606" s="293"/>
      <c r="BK606" s="293"/>
      <c r="BL606" s="294"/>
      <c r="BM606" s="293"/>
      <c r="BS606" s="294"/>
      <c r="BT606" s="294"/>
      <c r="BU606" s="294"/>
      <c r="BV606" s="295"/>
      <c r="BW606" s="295"/>
      <c r="BX606" s="295"/>
      <c r="BY606" s="293"/>
      <c r="BZ606" s="294"/>
      <c r="CD606" s="295"/>
      <c r="CE606" s="295"/>
      <c r="CF606" s="293"/>
      <c r="CG606" s="293"/>
      <c r="CH606" s="293"/>
      <c r="CI606" s="293"/>
      <c r="CJ606" s="293"/>
      <c r="CL606" s="295"/>
      <c r="CM606" s="294"/>
      <c r="CN606" s="294"/>
      <c r="CO606" s="294"/>
      <c r="CP606" s="294"/>
      <c r="CZ606" s="295"/>
      <c r="DF606" s="293"/>
      <c r="DG606" s="293"/>
      <c r="DH606" s="293"/>
      <c r="DJ606" s="295"/>
      <c r="EC606" s="454"/>
      <c r="ED606" s="454"/>
      <c r="EH606" s="439"/>
      <c r="EI606" s="439"/>
      <c r="EJ606" s="439"/>
      <c r="EK606" s="962"/>
      <c r="EL606" s="987"/>
      <c r="EM606" s="987"/>
      <c r="EN606" s="991"/>
      <c r="EO606" s="297"/>
      <c r="EP606" s="296"/>
      <c r="ER606" s="297"/>
      <c r="ES606" s="522"/>
      <c r="ET606" s="527"/>
      <c r="EU606" s="527"/>
      <c r="EV606" s="527"/>
      <c r="EW606" s="967"/>
      <c r="EX606" s="949"/>
      <c r="EY606" s="522"/>
      <c r="EZ606" s="522"/>
      <c r="FA606" s="522"/>
      <c r="FB606" s="522"/>
      <c r="FC606" s="527"/>
      <c r="FD606" s="527"/>
      <c r="FE606" s="527"/>
      <c r="FF606" s="522"/>
      <c r="FG606" s="522"/>
      <c r="FH606" s="522"/>
      <c r="FI606" s="522"/>
      <c r="FJ606" s="296"/>
      <c r="FK606" s="522"/>
      <c r="FL606" s="993"/>
      <c r="FM606" s="994"/>
      <c r="FN606" s="993"/>
      <c r="FO606" s="993"/>
      <c r="FP606" s="1023"/>
      <c r="FQ606" s="572"/>
      <c r="FR606" s="572"/>
    </row>
    <row r="607" spans="9:174" s="292" customFormat="1" x14ac:dyDescent="0.3">
      <c r="I607" s="937"/>
      <c r="J607" s="295"/>
      <c r="K607" s="294"/>
      <c r="L607" s="294"/>
      <c r="M607" s="295"/>
      <c r="S607" s="976"/>
      <c r="T607" s="1011"/>
      <c r="U607" s="290"/>
      <c r="V607" s="290"/>
      <c r="W607" s="290"/>
      <c r="X607" s="294"/>
      <c r="AB607" s="946"/>
      <c r="AE607" s="541"/>
      <c r="AF607" s="296"/>
      <c r="AG607" s="542"/>
      <c r="AH607" s="296"/>
      <c r="AI607" s="610"/>
      <c r="AJ607" s="543"/>
      <c r="AP607" s="981"/>
      <c r="AU607" s="293"/>
      <c r="AX607" s="295"/>
      <c r="BC607" s="295"/>
      <c r="BD607" s="525"/>
      <c r="BE607" s="976"/>
      <c r="BF607" s="293"/>
      <c r="BG607" s="293"/>
      <c r="BH607" s="293"/>
      <c r="BI607" s="293"/>
      <c r="BJ607" s="293"/>
      <c r="BK607" s="293"/>
      <c r="BL607" s="294"/>
      <c r="BM607" s="293"/>
      <c r="BS607" s="294"/>
      <c r="BT607" s="294"/>
      <c r="BU607" s="294"/>
      <c r="BV607" s="295"/>
      <c r="BW607" s="295"/>
      <c r="BX607" s="295"/>
      <c r="BY607" s="293"/>
      <c r="BZ607" s="294"/>
      <c r="CD607" s="295"/>
      <c r="CE607" s="295"/>
      <c r="CF607" s="293"/>
      <c r="CG607" s="293"/>
      <c r="CH607" s="293"/>
      <c r="CI607" s="293"/>
      <c r="CJ607" s="293"/>
      <c r="CL607" s="295"/>
      <c r="CM607" s="294"/>
      <c r="CN607" s="294"/>
      <c r="CO607" s="294"/>
      <c r="CP607" s="294"/>
      <c r="CZ607" s="295"/>
      <c r="DF607" s="293"/>
      <c r="DG607" s="293"/>
      <c r="DH607" s="293"/>
      <c r="DJ607" s="295"/>
      <c r="EC607" s="454"/>
      <c r="ED607" s="454"/>
      <c r="EH607" s="439"/>
      <c r="EI607" s="439"/>
      <c r="EJ607" s="439"/>
      <c r="EK607" s="962"/>
      <c r="EL607" s="987"/>
      <c r="EM607" s="987"/>
      <c r="EN607" s="991"/>
      <c r="EO607" s="297"/>
      <c r="EP607" s="296"/>
      <c r="ER607" s="297"/>
      <c r="ES607" s="522"/>
      <c r="ET607" s="527"/>
      <c r="EU607" s="527"/>
      <c r="EV607" s="527"/>
      <c r="EW607" s="967"/>
      <c r="EX607" s="949"/>
      <c r="EY607" s="522"/>
      <c r="EZ607" s="522"/>
      <c r="FA607" s="522"/>
      <c r="FB607" s="522"/>
      <c r="FC607" s="527"/>
      <c r="FD607" s="527"/>
      <c r="FE607" s="527"/>
      <c r="FF607" s="522"/>
      <c r="FG607" s="522"/>
      <c r="FH607" s="522"/>
      <c r="FI607" s="522"/>
      <c r="FJ607" s="296"/>
      <c r="FK607" s="522"/>
      <c r="FL607" s="993"/>
      <c r="FM607" s="994"/>
      <c r="FN607" s="993"/>
      <c r="FO607" s="993"/>
      <c r="FP607" s="1023"/>
      <c r="FQ607" s="572"/>
      <c r="FR607" s="572"/>
    </row>
    <row r="608" spans="9:174" s="292" customFormat="1" x14ac:dyDescent="0.3">
      <c r="I608" s="937"/>
      <c r="J608" s="295"/>
      <c r="K608" s="294"/>
      <c r="L608" s="294"/>
      <c r="M608" s="295"/>
      <c r="S608" s="976"/>
      <c r="T608" s="1011"/>
      <c r="U608" s="290"/>
      <c r="V608" s="290"/>
      <c r="W608" s="290"/>
      <c r="X608" s="294"/>
      <c r="AB608" s="946"/>
      <c r="AE608" s="541"/>
      <c r="AF608" s="296"/>
      <c r="AG608" s="542"/>
      <c r="AH608" s="296"/>
      <c r="AI608" s="610"/>
      <c r="AJ608" s="543"/>
      <c r="AP608" s="981"/>
      <c r="AU608" s="293"/>
      <c r="AX608" s="295"/>
      <c r="BC608" s="295"/>
      <c r="BD608" s="525"/>
      <c r="BE608" s="976"/>
      <c r="BF608" s="293"/>
      <c r="BG608" s="293"/>
      <c r="BH608" s="293"/>
      <c r="BI608" s="293"/>
      <c r="BJ608" s="293"/>
      <c r="BK608" s="293"/>
      <c r="BL608" s="294"/>
      <c r="BM608" s="293"/>
      <c r="BS608" s="294"/>
      <c r="BT608" s="294"/>
      <c r="BU608" s="294"/>
      <c r="BV608" s="295"/>
      <c r="BW608" s="295"/>
      <c r="BX608" s="295"/>
      <c r="BY608" s="293"/>
      <c r="BZ608" s="294"/>
      <c r="CD608" s="295"/>
      <c r="CE608" s="295"/>
      <c r="CF608" s="293"/>
      <c r="CG608" s="293"/>
      <c r="CH608" s="293"/>
      <c r="CI608" s="293"/>
      <c r="CJ608" s="293"/>
      <c r="CL608" s="295"/>
      <c r="CM608" s="294"/>
      <c r="CN608" s="294"/>
      <c r="CO608" s="294"/>
      <c r="CP608" s="294"/>
      <c r="CZ608" s="295"/>
      <c r="DF608" s="293"/>
      <c r="DG608" s="293"/>
      <c r="DH608" s="293"/>
      <c r="DJ608" s="295"/>
      <c r="EC608" s="454"/>
      <c r="ED608" s="454"/>
      <c r="EH608" s="439"/>
      <c r="EI608" s="439"/>
      <c r="EJ608" s="439"/>
      <c r="EK608" s="962"/>
      <c r="EL608" s="987"/>
      <c r="EM608" s="987"/>
      <c r="EN608" s="991"/>
      <c r="EO608" s="297"/>
      <c r="EP608" s="296"/>
      <c r="ER608" s="297"/>
      <c r="ES608" s="522"/>
      <c r="ET608" s="527"/>
      <c r="EU608" s="527"/>
      <c r="EV608" s="527"/>
      <c r="EW608" s="967"/>
      <c r="EX608" s="949"/>
      <c r="EY608" s="522"/>
      <c r="EZ608" s="522"/>
      <c r="FA608" s="522"/>
      <c r="FB608" s="522"/>
      <c r="FC608" s="527"/>
      <c r="FD608" s="527"/>
      <c r="FE608" s="527"/>
      <c r="FF608" s="522"/>
      <c r="FG608" s="522"/>
      <c r="FH608" s="522"/>
      <c r="FI608" s="522"/>
      <c r="FJ608" s="296"/>
      <c r="FK608" s="522"/>
      <c r="FL608" s="993"/>
      <c r="FM608" s="994"/>
      <c r="FN608" s="993"/>
      <c r="FO608" s="993"/>
      <c r="FP608" s="1023"/>
      <c r="FQ608" s="572"/>
      <c r="FR608" s="572"/>
    </row>
    <row r="609" spans="9:174" s="292" customFormat="1" x14ac:dyDescent="0.3">
      <c r="I609" s="937"/>
      <c r="J609" s="295"/>
      <c r="K609" s="294"/>
      <c r="L609" s="294"/>
      <c r="M609" s="295"/>
      <c r="S609" s="976"/>
      <c r="T609" s="1011"/>
      <c r="U609" s="290"/>
      <c r="V609" s="290"/>
      <c r="W609" s="290"/>
      <c r="X609" s="294"/>
      <c r="AB609" s="946"/>
      <c r="AE609" s="541"/>
      <c r="AF609" s="296"/>
      <c r="AG609" s="542"/>
      <c r="AH609" s="296"/>
      <c r="AI609" s="610"/>
      <c r="AJ609" s="543"/>
      <c r="AP609" s="981"/>
      <c r="AU609" s="293"/>
      <c r="AX609" s="295"/>
      <c r="BC609" s="295"/>
      <c r="BD609" s="525"/>
      <c r="BE609" s="976"/>
      <c r="BF609" s="293"/>
      <c r="BG609" s="293"/>
      <c r="BH609" s="293"/>
      <c r="BI609" s="293"/>
      <c r="BJ609" s="293"/>
      <c r="BK609" s="293"/>
      <c r="BL609" s="294"/>
      <c r="BM609" s="293"/>
      <c r="BS609" s="294"/>
      <c r="BT609" s="294"/>
      <c r="BU609" s="294"/>
      <c r="BV609" s="295"/>
      <c r="BW609" s="295"/>
      <c r="BX609" s="295"/>
      <c r="BY609" s="293"/>
      <c r="BZ609" s="294"/>
      <c r="CD609" s="295"/>
      <c r="CE609" s="295"/>
      <c r="CF609" s="293"/>
      <c r="CG609" s="293"/>
      <c r="CH609" s="293"/>
      <c r="CI609" s="293"/>
      <c r="CJ609" s="293"/>
      <c r="CL609" s="295"/>
      <c r="CM609" s="294"/>
      <c r="CN609" s="294"/>
      <c r="CO609" s="294"/>
      <c r="CP609" s="294"/>
      <c r="CZ609" s="295"/>
      <c r="DF609" s="293"/>
      <c r="DG609" s="293"/>
      <c r="DH609" s="293"/>
      <c r="DJ609" s="295"/>
      <c r="EC609" s="454"/>
      <c r="ED609" s="454"/>
      <c r="EH609" s="439"/>
      <c r="EI609" s="439"/>
      <c r="EJ609" s="439"/>
      <c r="EK609" s="962"/>
      <c r="EL609" s="987"/>
      <c r="EM609" s="987"/>
      <c r="EN609" s="991"/>
      <c r="EO609" s="297"/>
      <c r="EP609" s="296"/>
      <c r="ER609" s="297"/>
      <c r="ES609" s="522"/>
      <c r="ET609" s="527"/>
      <c r="EU609" s="527"/>
      <c r="EV609" s="527"/>
      <c r="EW609" s="967"/>
      <c r="EX609" s="949"/>
      <c r="EY609" s="522"/>
      <c r="EZ609" s="522"/>
      <c r="FA609" s="522"/>
      <c r="FB609" s="522"/>
      <c r="FC609" s="527"/>
      <c r="FD609" s="527"/>
      <c r="FE609" s="527"/>
      <c r="FF609" s="522"/>
      <c r="FG609" s="522"/>
      <c r="FH609" s="522"/>
      <c r="FI609" s="522"/>
      <c r="FJ609" s="296"/>
      <c r="FK609" s="522"/>
      <c r="FL609" s="993"/>
      <c r="FM609" s="994"/>
      <c r="FN609" s="993"/>
      <c r="FO609" s="993"/>
      <c r="FP609" s="1023"/>
      <c r="FQ609" s="572"/>
      <c r="FR609" s="572"/>
    </row>
    <row r="610" spans="9:174" s="292" customFormat="1" x14ac:dyDescent="0.3">
      <c r="I610" s="937"/>
      <c r="J610" s="295"/>
      <c r="K610" s="294"/>
      <c r="L610" s="294"/>
      <c r="M610" s="295"/>
      <c r="S610" s="976"/>
      <c r="T610" s="1011"/>
      <c r="U610" s="290"/>
      <c r="V610" s="290"/>
      <c r="W610" s="290"/>
      <c r="X610" s="294"/>
      <c r="AB610" s="946"/>
      <c r="AE610" s="541"/>
      <c r="AF610" s="296"/>
      <c r="AG610" s="542"/>
      <c r="AH610" s="296"/>
      <c r="AI610" s="610"/>
      <c r="AJ610" s="543"/>
      <c r="AP610" s="981"/>
      <c r="AU610" s="293"/>
      <c r="AX610" s="295"/>
      <c r="BC610" s="295"/>
      <c r="BD610" s="525"/>
      <c r="BE610" s="976"/>
      <c r="BF610" s="293"/>
      <c r="BG610" s="293"/>
      <c r="BH610" s="293"/>
      <c r="BI610" s="293"/>
      <c r="BJ610" s="293"/>
      <c r="BK610" s="293"/>
      <c r="BL610" s="294"/>
      <c r="BM610" s="293"/>
      <c r="BS610" s="294"/>
      <c r="BT610" s="294"/>
      <c r="BU610" s="294"/>
      <c r="BV610" s="295"/>
      <c r="BW610" s="295"/>
      <c r="BX610" s="295"/>
      <c r="BY610" s="293"/>
      <c r="BZ610" s="294"/>
      <c r="CD610" s="295"/>
      <c r="CE610" s="295"/>
      <c r="CF610" s="293"/>
      <c r="CG610" s="293"/>
      <c r="CH610" s="293"/>
      <c r="CI610" s="293"/>
      <c r="CJ610" s="293"/>
      <c r="CL610" s="295"/>
      <c r="CM610" s="294"/>
      <c r="CN610" s="294"/>
      <c r="CO610" s="294"/>
      <c r="CP610" s="294"/>
      <c r="CZ610" s="295"/>
      <c r="DF610" s="293"/>
      <c r="DG610" s="293"/>
      <c r="DH610" s="293"/>
      <c r="DJ610" s="295"/>
      <c r="EC610" s="454"/>
      <c r="ED610" s="454"/>
      <c r="EH610" s="439"/>
      <c r="EI610" s="439"/>
      <c r="EJ610" s="439"/>
      <c r="EK610" s="962"/>
      <c r="EL610" s="987"/>
      <c r="EM610" s="987"/>
      <c r="EN610" s="991"/>
      <c r="EO610" s="297"/>
      <c r="EP610" s="296"/>
      <c r="ER610" s="297"/>
      <c r="ES610" s="522"/>
      <c r="ET610" s="527"/>
      <c r="EU610" s="527"/>
      <c r="EV610" s="527"/>
      <c r="EW610" s="967"/>
      <c r="EX610" s="949"/>
      <c r="EY610" s="522"/>
      <c r="EZ610" s="522"/>
      <c r="FA610" s="522"/>
      <c r="FB610" s="522"/>
      <c r="FC610" s="527"/>
      <c r="FD610" s="527"/>
      <c r="FE610" s="527"/>
      <c r="FF610" s="522"/>
      <c r="FG610" s="522"/>
      <c r="FH610" s="522"/>
      <c r="FI610" s="522"/>
      <c r="FJ610" s="296"/>
      <c r="FK610" s="522"/>
      <c r="FL610" s="993"/>
      <c r="FM610" s="994"/>
      <c r="FN610" s="993"/>
      <c r="FO610" s="993"/>
      <c r="FP610" s="1023"/>
      <c r="FQ610" s="572"/>
      <c r="FR610" s="572"/>
    </row>
    <row r="611" spans="9:174" s="292" customFormat="1" x14ac:dyDescent="0.3">
      <c r="I611" s="937"/>
      <c r="J611" s="295"/>
      <c r="K611" s="294"/>
      <c r="L611" s="294"/>
      <c r="M611" s="295"/>
      <c r="S611" s="976"/>
      <c r="T611" s="1011"/>
      <c r="U611" s="290"/>
      <c r="V611" s="290"/>
      <c r="W611" s="290"/>
      <c r="X611" s="294"/>
      <c r="AB611" s="946"/>
      <c r="AE611" s="541"/>
      <c r="AF611" s="296"/>
      <c r="AG611" s="542"/>
      <c r="AH611" s="296"/>
      <c r="AI611" s="610"/>
      <c r="AJ611" s="543"/>
      <c r="AP611" s="981"/>
      <c r="AU611" s="293"/>
      <c r="AX611" s="295"/>
      <c r="BC611" s="295"/>
      <c r="BD611" s="525"/>
      <c r="BE611" s="976"/>
      <c r="BF611" s="293"/>
      <c r="BG611" s="293"/>
      <c r="BH611" s="293"/>
      <c r="BI611" s="293"/>
      <c r="BJ611" s="293"/>
      <c r="BK611" s="293"/>
      <c r="BL611" s="294"/>
      <c r="BM611" s="293"/>
      <c r="BS611" s="294"/>
      <c r="BT611" s="294"/>
      <c r="BU611" s="294"/>
      <c r="BV611" s="295"/>
      <c r="BW611" s="295"/>
      <c r="BX611" s="295"/>
      <c r="BY611" s="293"/>
      <c r="BZ611" s="294"/>
      <c r="CD611" s="295"/>
      <c r="CE611" s="295"/>
      <c r="CF611" s="293"/>
      <c r="CG611" s="293"/>
      <c r="CH611" s="293"/>
      <c r="CI611" s="293"/>
      <c r="CJ611" s="293"/>
      <c r="CL611" s="295"/>
      <c r="CM611" s="294"/>
      <c r="CN611" s="294"/>
      <c r="CO611" s="294"/>
      <c r="CP611" s="294"/>
      <c r="CZ611" s="295"/>
      <c r="DF611" s="293"/>
      <c r="DG611" s="293"/>
      <c r="DH611" s="293"/>
      <c r="DJ611" s="295"/>
      <c r="EC611" s="454"/>
      <c r="ED611" s="454"/>
      <c r="EH611" s="439"/>
      <c r="EI611" s="439"/>
      <c r="EJ611" s="439"/>
      <c r="EK611" s="962"/>
      <c r="EL611" s="987"/>
      <c r="EM611" s="987"/>
      <c r="EN611" s="991"/>
      <c r="EO611" s="297"/>
      <c r="EP611" s="296"/>
      <c r="ER611" s="297"/>
      <c r="ES611" s="522"/>
      <c r="ET611" s="527"/>
      <c r="EU611" s="527"/>
      <c r="EV611" s="527"/>
      <c r="EW611" s="967"/>
      <c r="EX611" s="949"/>
      <c r="EY611" s="522"/>
      <c r="EZ611" s="522"/>
      <c r="FA611" s="522"/>
      <c r="FB611" s="522"/>
      <c r="FC611" s="527"/>
      <c r="FD611" s="527"/>
      <c r="FE611" s="527"/>
      <c r="FF611" s="522"/>
      <c r="FG611" s="522"/>
      <c r="FH611" s="522"/>
      <c r="FI611" s="522"/>
      <c r="FJ611" s="296"/>
      <c r="FK611" s="522"/>
      <c r="FL611" s="993"/>
      <c r="FM611" s="994"/>
      <c r="FN611" s="993"/>
      <c r="FO611" s="993"/>
      <c r="FP611" s="1023"/>
      <c r="FQ611" s="572"/>
      <c r="FR611" s="572"/>
    </row>
    <row r="612" spans="9:174" s="292" customFormat="1" x14ac:dyDescent="0.3">
      <c r="I612" s="937"/>
      <c r="J612" s="295"/>
      <c r="K612" s="294"/>
      <c r="L612" s="294"/>
      <c r="M612" s="295"/>
      <c r="S612" s="976"/>
      <c r="T612" s="1011"/>
      <c r="U612" s="290"/>
      <c r="V612" s="290"/>
      <c r="W612" s="290"/>
      <c r="X612" s="294"/>
      <c r="AB612" s="946"/>
      <c r="AE612" s="541"/>
      <c r="AF612" s="296"/>
      <c r="AG612" s="542"/>
      <c r="AH612" s="296"/>
      <c r="AI612" s="610"/>
      <c r="AJ612" s="543"/>
      <c r="AP612" s="981"/>
      <c r="AU612" s="293"/>
      <c r="AX612" s="295"/>
      <c r="BC612" s="295"/>
      <c r="BD612" s="525"/>
      <c r="BE612" s="976"/>
      <c r="BF612" s="293"/>
      <c r="BG612" s="293"/>
      <c r="BH612" s="293"/>
      <c r="BI612" s="293"/>
      <c r="BJ612" s="293"/>
      <c r="BK612" s="293"/>
      <c r="BL612" s="294"/>
      <c r="BM612" s="293"/>
      <c r="BS612" s="294"/>
      <c r="BT612" s="294"/>
      <c r="BU612" s="294"/>
      <c r="BV612" s="295"/>
      <c r="BW612" s="295"/>
      <c r="BX612" s="295"/>
      <c r="BY612" s="293"/>
      <c r="BZ612" s="294"/>
      <c r="CD612" s="295"/>
      <c r="CE612" s="295"/>
      <c r="CF612" s="293"/>
      <c r="CG612" s="293"/>
      <c r="CH612" s="293"/>
      <c r="CI612" s="293"/>
      <c r="CJ612" s="293"/>
      <c r="CL612" s="295"/>
      <c r="CM612" s="294"/>
      <c r="CN612" s="294"/>
      <c r="CO612" s="294"/>
      <c r="CP612" s="294"/>
      <c r="CZ612" s="295"/>
      <c r="DF612" s="293"/>
      <c r="DG612" s="293"/>
      <c r="DH612" s="293"/>
      <c r="DJ612" s="295"/>
      <c r="EC612" s="454"/>
      <c r="ED612" s="454"/>
      <c r="EH612" s="439"/>
      <c r="EI612" s="439"/>
      <c r="EJ612" s="439"/>
      <c r="EK612" s="962"/>
      <c r="EL612" s="987"/>
      <c r="EM612" s="987"/>
      <c r="EN612" s="991"/>
      <c r="EO612" s="297"/>
      <c r="EP612" s="296"/>
      <c r="ER612" s="297"/>
      <c r="ES612" s="522"/>
      <c r="ET612" s="527"/>
      <c r="EU612" s="527"/>
      <c r="EV612" s="527"/>
      <c r="EW612" s="967"/>
      <c r="EX612" s="949"/>
      <c r="EY612" s="522"/>
      <c r="EZ612" s="522"/>
      <c r="FA612" s="522"/>
      <c r="FB612" s="522"/>
      <c r="FC612" s="527"/>
      <c r="FD612" s="527"/>
      <c r="FE612" s="527"/>
      <c r="FF612" s="522"/>
      <c r="FG612" s="522"/>
      <c r="FH612" s="522"/>
      <c r="FI612" s="522"/>
      <c r="FJ612" s="296"/>
      <c r="FK612" s="522"/>
      <c r="FL612" s="993"/>
      <c r="FM612" s="994"/>
      <c r="FN612" s="993"/>
      <c r="FO612" s="993"/>
      <c r="FP612" s="1023"/>
      <c r="FQ612" s="572"/>
      <c r="FR612" s="572"/>
    </row>
    <row r="613" spans="9:174" s="292" customFormat="1" x14ac:dyDescent="0.3">
      <c r="I613" s="937"/>
      <c r="J613" s="295"/>
      <c r="K613" s="294"/>
      <c r="L613" s="294"/>
      <c r="M613" s="295"/>
      <c r="S613" s="976"/>
      <c r="T613" s="1011"/>
      <c r="U613" s="290"/>
      <c r="V613" s="290"/>
      <c r="W613" s="290"/>
      <c r="X613" s="294"/>
      <c r="AB613" s="946"/>
      <c r="AE613" s="541"/>
      <c r="AF613" s="296"/>
      <c r="AG613" s="542"/>
      <c r="AH613" s="296"/>
      <c r="AI613" s="610"/>
      <c r="AJ613" s="543"/>
      <c r="AP613" s="981"/>
      <c r="AU613" s="293"/>
      <c r="AX613" s="295"/>
      <c r="BC613" s="295"/>
      <c r="BD613" s="525"/>
      <c r="BE613" s="976"/>
      <c r="BF613" s="293"/>
      <c r="BG613" s="293"/>
      <c r="BH613" s="293"/>
      <c r="BI613" s="293"/>
      <c r="BJ613" s="293"/>
      <c r="BK613" s="293"/>
      <c r="BL613" s="294"/>
      <c r="BM613" s="293"/>
      <c r="BS613" s="294"/>
      <c r="BT613" s="294"/>
      <c r="BU613" s="294"/>
      <c r="BV613" s="295"/>
      <c r="BW613" s="295"/>
      <c r="BX613" s="295"/>
      <c r="BY613" s="293"/>
      <c r="BZ613" s="294"/>
      <c r="CD613" s="295"/>
      <c r="CE613" s="295"/>
      <c r="CF613" s="293"/>
      <c r="CG613" s="293"/>
      <c r="CH613" s="293"/>
      <c r="CI613" s="293"/>
      <c r="CJ613" s="293"/>
      <c r="CL613" s="295"/>
      <c r="CM613" s="294"/>
      <c r="CN613" s="294"/>
      <c r="CO613" s="294"/>
      <c r="CP613" s="294"/>
      <c r="CZ613" s="295"/>
      <c r="DF613" s="293"/>
      <c r="DG613" s="293"/>
      <c r="DH613" s="293"/>
      <c r="DJ613" s="295"/>
      <c r="EC613" s="454"/>
      <c r="ED613" s="454"/>
      <c r="EH613" s="439"/>
      <c r="EI613" s="439"/>
      <c r="EJ613" s="439"/>
      <c r="EK613" s="962"/>
      <c r="EL613" s="987"/>
      <c r="EM613" s="987"/>
      <c r="EN613" s="991"/>
      <c r="EO613" s="297"/>
      <c r="EP613" s="296"/>
      <c r="ER613" s="297"/>
      <c r="ES613" s="522"/>
      <c r="ET613" s="527"/>
      <c r="EU613" s="527"/>
      <c r="EV613" s="527"/>
      <c r="EW613" s="967"/>
      <c r="EX613" s="949"/>
      <c r="EY613" s="522"/>
      <c r="EZ613" s="522"/>
      <c r="FA613" s="522"/>
      <c r="FB613" s="522"/>
      <c r="FC613" s="527"/>
      <c r="FD613" s="527"/>
      <c r="FE613" s="527"/>
      <c r="FF613" s="522"/>
      <c r="FG613" s="522"/>
      <c r="FH613" s="522"/>
      <c r="FI613" s="522"/>
      <c r="FJ613" s="296"/>
      <c r="FK613" s="522"/>
      <c r="FL613" s="993"/>
      <c r="FM613" s="994"/>
      <c r="FN613" s="993"/>
      <c r="FO613" s="993"/>
      <c r="FP613" s="1023"/>
      <c r="FQ613" s="572"/>
      <c r="FR613" s="572"/>
    </row>
    <row r="614" spans="9:174" s="292" customFormat="1" x14ac:dyDescent="0.3">
      <c r="I614" s="937"/>
      <c r="J614" s="295"/>
      <c r="K614" s="294"/>
      <c r="L614" s="294"/>
      <c r="M614" s="295"/>
      <c r="S614" s="976"/>
      <c r="T614" s="1011"/>
      <c r="U614" s="290"/>
      <c r="V614" s="290"/>
      <c r="W614" s="290"/>
      <c r="X614" s="294"/>
      <c r="AB614" s="946"/>
      <c r="AE614" s="541"/>
      <c r="AF614" s="296"/>
      <c r="AG614" s="542"/>
      <c r="AH614" s="296"/>
      <c r="AI614" s="610"/>
      <c r="AJ614" s="543"/>
      <c r="AP614" s="981"/>
      <c r="AU614" s="293"/>
      <c r="AX614" s="295"/>
      <c r="BC614" s="295"/>
      <c r="BD614" s="525"/>
      <c r="BE614" s="976"/>
      <c r="BF614" s="293"/>
      <c r="BG614" s="293"/>
      <c r="BH614" s="293"/>
      <c r="BI614" s="293"/>
      <c r="BJ614" s="293"/>
      <c r="BK614" s="293"/>
      <c r="BL614" s="294"/>
      <c r="BM614" s="293"/>
      <c r="BS614" s="294"/>
      <c r="BT614" s="294"/>
      <c r="BU614" s="294"/>
      <c r="BV614" s="295"/>
      <c r="BW614" s="295"/>
      <c r="BX614" s="295"/>
      <c r="BY614" s="293"/>
      <c r="BZ614" s="294"/>
      <c r="CD614" s="295"/>
      <c r="CE614" s="295"/>
      <c r="CF614" s="293"/>
      <c r="CG614" s="293"/>
      <c r="CH614" s="293"/>
      <c r="CI614" s="293"/>
      <c r="CJ614" s="293"/>
      <c r="CL614" s="295"/>
      <c r="CM614" s="294"/>
      <c r="CN614" s="294"/>
      <c r="CO614" s="294"/>
      <c r="CP614" s="294"/>
      <c r="CZ614" s="295"/>
      <c r="DF614" s="293"/>
      <c r="DG614" s="293"/>
      <c r="DH614" s="293"/>
      <c r="DJ614" s="295"/>
      <c r="EC614" s="454"/>
      <c r="ED614" s="454"/>
      <c r="EH614" s="439"/>
      <c r="EI614" s="439"/>
      <c r="EJ614" s="439"/>
      <c r="EK614" s="962"/>
      <c r="EL614" s="987"/>
      <c r="EM614" s="987"/>
      <c r="EN614" s="991"/>
      <c r="EO614" s="297"/>
      <c r="EP614" s="296"/>
      <c r="ER614" s="297"/>
      <c r="ES614" s="522"/>
      <c r="ET614" s="527"/>
      <c r="EU614" s="527"/>
      <c r="EV614" s="527"/>
      <c r="EW614" s="967"/>
      <c r="EX614" s="949"/>
      <c r="EY614" s="522"/>
      <c r="EZ614" s="522"/>
      <c r="FA614" s="522"/>
      <c r="FB614" s="522"/>
      <c r="FC614" s="527"/>
      <c r="FD614" s="527"/>
      <c r="FE614" s="527"/>
      <c r="FF614" s="522"/>
      <c r="FG614" s="522"/>
      <c r="FH614" s="522"/>
      <c r="FI614" s="522"/>
      <c r="FJ614" s="296"/>
      <c r="FK614" s="522"/>
      <c r="FL614" s="993"/>
      <c r="FM614" s="994"/>
      <c r="FN614" s="993"/>
      <c r="FO614" s="993"/>
      <c r="FP614" s="1023"/>
      <c r="FQ614" s="572"/>
      <c r="FR614" s="572"/>
    </row>
    <row r="615" spans="9:174" s="292" customFormat="1" x14ac:dyDescent="0.3">
      <c r="I615" s="937"/>
      <c r="J615" s="295"/>
      <c r="K615" s="294"/>
      <c r="L615" s="294"/>
      <c r="M615" s="295"/>
      <c r="S615" s="976"/>
      <c r="T615" s="1011"/>
      <c r="U615" s="290"/>
      <c r="V615" s="290"/>
      <c r="W615" s="290"/>
      <c r="X615" s="294"/>
      <c r="AB615" s="946"/>
      <c r="AE615" s="541"/>
      <c r="AF615" s="296"/>
      <c r="AG615" s="542"/>
      <c r="AH615" s="296"/>
      <c r="AI615" s="610"/>
      <c r="AJ615" s="543"/>
      <c r="AP615" s="981"/>
      <c r="AU615" s="293"/>
      <c r="AX615" s="295"/>
      <c r="BC615" s="295"/>
      <c r="BD615" s="525"/>
      <c r="BE615" s="976"/>
      <c r="BF615" s="293"/>
      <c r="BG615" s="293"/>
      <c r="BH615" s="293"/>
      <c r="BI615" s="293"/>
      <c r="BJ615" s="293"/>
      <c r="BK615" s="293"/>
      <c r="BL615" s="294"/>
      <c r="BM615" s="293"/>
      <c r="BS615" s="294"/>
      <c r="BT615" s="294"/>
      <c r="BU615" s="294"/>
      <c r="BV615" s="295"/>
      <c r="BW615" s="295"/>
      <c r="BX615" s="295"/>
      <c r="BY615" s="293"/>
      <c r="BZ615" s="294"/>
      <c r="CD615" s="295"/>
      <c r="CE615" s="295"/>
      <c r="CF615" s="293"/>
      <c r="CG615" s="293"/>
      <c r="CH615" s="293"/>
      <c r="CI615" s="293"/>
      <c r="CJ615" s="293"/>
      <c r="CL615" s="295"/>
      <c r="CM615" s="294"/>
      <c r="CN615" s="294"/>
      <c r="CO615" s="294"/>
      <c r="CP615" s="294"/>
      <c r="CZ615" s="295"/>
      <c r="DF615" s="293"/>
      <c r="DG615" s="293"/>
      <c r="DH615" s="293"/>
      <c r="DJ615" s="295"/>
      <c r="EC615" s="454"/>
      <c r="ED615" s="454"/>
      <c r="EH615" s="439"/>
      <c r="EI615" s="439"/>
      <c r="EJ615" s="439"/>
      <c r="EK615" s="962"/>
      <c r="EL615" s="987"/>
      <c r="EM615" s="987"/>
      <c r="EN615" s="991"/>
      <c r="EO615" s="297"/>
      <c r="EP615" s="296"/>
      <c r="ER615" s="297"/>
      <c r="ES615" s="522"/>
      <c r="ET615" s="527"/>
      <c r="EU615" s="527"/>
      <c r="EV615" s="527"/>
      <c r="EW615" s="967"/>
      <c r="EX615" s="949"/>
      <c r="EY615" s="522"/>
      <c r="EZ615" s="522"/>
      <c r="FA615" s="522"/>
      <c r="FB615" s="522"/>
      <c r="FC615" s="527"/>
      <c r="FD615" s="527"/>
      <c r="FE615" s="527"/>
      <c r="FF615" s="522"/>
      <c r="FG615" s="522"/>
      <c r="FH615" s="522"/>
      <c r="FI615" s="522"/>
      <c r="FJ615" s="296"/>
      <c r="FK615" s="522"/>
      <c r="FL615" s="993"/>
      <c r="FM615" s="994"/>
      <c r="FN615" s="993"/>
      <c r="FO615" s="993"/>
      <c r="FP615" s="1023"/>
      <c r="FQ615" s="572"/>
      <c r="FR615" s="572"/>
    </row>
    <row r="616" spans="9:174" s="292" customFormat="1" x14ac:dyDescent="0.3">
      <c r="I616" s="937"/>
      <c r="J616" s="295"/>
      <c r="K616" s="294"/>
      <c r="L616" s="294"/>
      <c r="M616" s="295"/>
      <c r="S616" s="976"/>
      <c r="T616" s="1011"/>
      <c r="U616" s="290"/>
      <c r="V616" s="290"/>
      <c r="W616" s="290"/>
      <c r="X616" s="294"/>
      <c r="AB616" s="946"/>
      <c r="AE616" s="541"/>
      <c r="AF616" s="296"/>
      <c r="AG616" s="542"/>
      <c r="AH616" s="296"/>
      <c r="AI616" s="610"/>
      <c r="AJ616" s="543"/>
      <c r="AP616" s="981"/>
      <c r="AU616" s="293"/>
      <c r="AX616" s="295"/>
      <c r="BC616" s="295"/>
      <c r="BD616" s="525"/>
      <c r="BE616" s="976"/>
      <c r="BF616" s="293"/>
      <c r="BG616" s="293"/>
      <c r="BH616" s="293"/>
      <c r="BI616" s="293"/>
      <c r="BJ616" s="293"/>
      <c r="BK616" s="293"/>
      <c r="BL616" s="294"/>
      <c r="BM616" s="293"/>
      <c r="BS616" s="294"/>
      <c r="BT616" s="294"/>
      <c r="BU616" s="294"/>
      <c r="BV616" s="295"/>
      <c r="BW616" s="295"/>
      <c r="BX616" s="295"/>
      <c r="BY616" s="293"/>
      <c r="BZ616" s="294"/>
      <c r="CD616" s="295"/>
      <c r="CE616" s="295"/>
      <c r="CF616" s="293"/>
      <c r="CG616" s="293"/>
      <c r="CH616" s="293"/>
      <c r="CI616" s="293"/>
      <c r="CJ616" s="293"/>
      <c r="CL616" s="295"/>
      <c r="CM616" s="294"/>
      <c r="CN616" s="294"/>
      <c r="CO616" s="294"/>
      <c r="CP616" s="294"/>
      <c r="CZ616" s="295"/>
      <c r="DF616" s="293"/>
      <c r="DG616" s="293"/>
      <c r="DH616" s="293"/>
      <c r="DJ616" s="295"/>
      <c r="EC616" s="454"/>
      <c r="ED616" s="454"/>
      <c r="EH616" s="439"/>
      <c r="EI616" s="439"/>
      <c r="EJ616" s="439"/>
      <c r="EK616" s="962"/>
      <c r="EL616" s="987"/>
      <c r="EM616" s="987"/>
      <c r="EN616" s="991"/>
      <c r="EO616" s="297"/>
      <c r="EP616" s="296"/>
      <c r="ER616" s="297"/>
      <c r="ES616" s="522"/>
      <c r="ET616" s="527"/>
      <c r="EU616" s="527"/>
      <c r="EV616" s="527"/>
      <c r="EW616" s="967"/>
      <c r="EX616" s="949"/>
      <c r="EY616" s="522"/>
      <c r="EZ616" s="522"/>
      <c r="FA616" s="522"/>
      <c r="FB616" s="522"/>
      <c r="FC616" s="527"/>
      <c r="FD616" s="527"/>
      <c r="FE616" s="527"/>
      <c r="FF616" s="522"/>
      <c r="FG616" s="522"/>
      <c r="FH616" s="522"/>
      <c r="FI616" s="522"/>
      <c r="FJ616" s="296"/>
      <c r="FK616" s="522"/>
      <c r="FL616" s="993"/>
      <c r="FM616" s="994"/>
      <c r="FN616" s="993"/>
      <c r="FO616" s="993"/>
      <c r="FP616" s="1023"/>
      <c r="FQ616" s="572"/>
      <c r="FR616" s="572"/>
    </row>
    <row r="617" spans="9:174" s="292" customFormat="1" x14ac:dyDescent="0.3">
      <c r="I617" s="937"/>
      <c r="J617" s="295"/>
      <c r="K617" s="294"/>
      <c r="L617" s="294"/>
      <c r="M617" s="295"/>
      <c r="S617" s="976"/>
      <c r="T617" s="1011"/>
      <c r="U617" s="290"/>
      <c r="V617" s="290"/>
      <c r="W617" s="290"/>
      <c r="X617" s="294"/>
      <c r="AB617" s="946"/>
      <c r="AE617" s="541"/>
      <c r="AF617" s="296"/>
      <c r="AG617" s="542"/>
      <c r="AH617" s="296"/>
      <c r="AI617" s="610"/>
      <c r="AJ617" s="543"/>
      <c r="AP617" s="981"/>
      <c r="AU617" s="293"/>
      <c r="AX617" s="295"/>
      <c r="BC617" s="295"/>
      <c r="BD617" s="525"/>
      <c r="BE617" s="976"/>
      <c r="BF617" s="293"/>
      <c r="BG617" s="293"/>
      <c r="BH617" s="293"/>
      <c r="BI617" s="293"/>
      <c r="BJ617" s="293"/>
      <c r="BK617" s="293"/>
      <c r="BL617" s="294"/>
      <c r="BM617" s="293"/>
      <c r="BS617" s="294"/>
      <c r="BT617" s="294"/>
      <c r="BU617" s="294"/>
      <c r="BV617" s="295"/>
      <c r="BW617" s="295"/>
      <c r="BX617" s="295"/>
      <c r="BY617" s="293"/>
      <c r="BZ617" s="294"/>
      <c r="CD617" s="295"/>
      <c r="CE617" s="295"/>
      <c r="CF617" s="293"/>
      <c r="CG617" s="293"/>
      <c r="CH617" s="293"/>
      <c r="CI617" s="293"/>
      <c r="CJ617" s="293"/>
      <c r="CL617" s="295"/>
      <c r="CM617" s="294"/>
      <c r="CN617" s="294"/>
      <c r="CO617" s="294"/>
      <c r="CP617" s="294"/>
      <c r="CZ617" s="295"/>
      <c r="DF617" s="293"/>
      <c r="DG617" s="293"/>
      <c r="DH617" s="293"/>
      <c r="DJ617" s="295"/>
      <c r="EC617" s="454"/>
      <c r="ED617" s="454"/>
      <c r="EH617" s="439"/>
      <c r="EI617" s="439"/>
      <c r="EJ617" s="439"/>
      <c r="EK617" s="962"/>
      <c r="EL617" s="987"/>
      <c r="EM617" s="987"/>
      <c r="EN617" s="991"/>
      <c r="EO617" s="297"/>
      <c r="EP617" s="296"/>
      <c r="ER617" s="297"/>
      <c r="ES617" s="522"/>
      <c r="ET617" s="527"/>
      <c r="EU617" s="527"/>
      <c r="EV617" s="527"/>
      <c r="EW617" s="967"/>
      <c r="EX617" s="949"/>
      <c r="EY617" s="522"/>
      <c r="EZ617" s="522"/>
      <c r="FA617" s="522"/>
      <c r="FB617" s="522"/>
      <c r="FC617" s="527"/>
      <c r="FD617" s="527"/>
      <c r="FE617" s="527"/>
      <c r="FF617" s="522"/>
      <c r="FG617" s="522"/>
      <c r="FH617" s="522"/>
      <c r="FI617" s="522"/>
      <c r="FJ617" s="296"/>
      <c r="FK617" s="522"/>
      <c r="FL617" s="993"/>
      <c r="FM617" s="994"/>
      <c r="FN617" s="993"/>
      <c r="FO617" s="993"/>
      <c r="FP617" s="1023"/>
      <c r="FQ617" s="572"/>
      <c r="FR617" s="572"/>
    </row>
    <row r="618" spans="9:174" s="292" customFormat="1" x14ac:dyDescent="0.3">
      <c r="I618" s="937"/>
      <c r="J618" s="295"/>
      <c r="K618" s="294"/>
      <c r="L618" s="294"/>
      <c r="M618" s="295"/>
      <c r="S618" s="976"/>
      <c r="T618" s="1011"/>
      <c r="U618" s="290"/>
      <c r="V618" s="290"/>
      <c r="W618" s="290"/>
      <c r="X618" s="294"/>
      <c r="AB618" s="946"/>
      <c r="AE618" s="541"/>
      <c r="AF618" s="296"/>
      <c r="AG618" s="542"/>
      <c r="AH618" s="296"/>
      <c r="AI618" s="610"/>
      <c r="AJ618" s="543"/>
      <c r="AP618" s="981"/>
      <c r="AU618" s="293"/>
      <c r="AX618" s="295"/>
      <c r="BC618" s="295"/>
      <c r="BD618" s="525"/>
      <c r="BE618" s="976"/>
      <c r="BF618" s="293"/>
      <c r="BG618" s="293"/>
      <c r="BH618" s="293"/>
      <c r="BI618" s="293"/>
      <c r="BJ618" s="293"/>
      <c r="BK618" s="293"/>
      <c r="BL618" s="294"/>
      <c r="BM618" s="293"/>
      <c r="BS618" s="294"/>
      <c r="BT618" s="294"/>
      <c r="BU618" s="294"/>
      <c r="BV618" s="295"/>
      <c r="BW618" s="295"/>
      <c r="BX618" s="295"/>
      <c r="BY618" s="293"/>
      <c r="BZ618" s="294"/>
      <c r="CD618" s="295"/>
      <c r="CE618" s="295"/>
      <c r="CF618" s="293"/>
      <c r="CG618" s="293"/>
      <c r="CH618" s="293"/>
      <c r="CI618" s="293"/>
      <c r="CJ618" s="293"/>
      <c r="CL618" s="295"/>
      <c r="CM618" s="294"/>
      <c r="CN618" s="294"/>
      <c r="CO618" s="294"/>
      <c r="CP618" s="294"/>
      <c r="CZ618" s="295"/>
      <c r="DF618" s="293"/>
      <c r="DG618" s="293"/>
      <c r="DH618" s="293"/>
      <c r="DJ618" s="295"/>
      <c r="EC618" s="454"/>
      <c r="ED618" s="454"/>
      <c r="EH618" s="439"/>
      <c r="EI618" s="439"/>
      <c r="EJ618" s="439"/>
      <c r="EK618" s="962"/>
      <c r="EL618" s="987"/>
      <c r="EM618" s="987"/>
      <c r="EN618" s="991"/>
      <c r="EO618" s="297"/>
      <c r="EP618" s="296"/>
      <c r="ER618" s="297"/>
      <c r="ES618" s="522"/>
      <c r="ET618" s="527"/>
      <c r="EU618" s="527"/>
      <c r="EV618" s="527"/>
      <c r="EW618" s="967"/>
      <c r="EX618" s="949"/>
      <c r="EY618" s="522"/>
      <c r="EZ618" s="522"/>
      <c r="FA618" s="522"/>
      <c r="FB618" s="522"/>
      <c r="FC618" s="527"/>
      <c r="FD618" s="527"/>
      <c r="FE618" s="527"/>
      <c r="FF618" s="522"/>
      <c r="FG618" s="522"/>
      <c r="FH618" s="522"/>
      <c r="FI618" s="522"/>
      <c r="FJ618" s="296"/>
      <c r="FK618" s="522"/>
      <c r="FL618" s="993"/>
      <c r="FM618" s="994"/>
      <c r="FN618" s="993"/>
      <c r="FO618" s="993"/>
      <c r="FP618" s="1023"/>
      <c r="FQ618" s="572"/>
      <c r="FR618" s="572"/>
    </row>
    <row r="619" spans="9:174" s="292" customFormat="1" x14ac:dyDescent="0.3">
      <c r="I619" s="937"/>
      <c r="J619" s="295"/>
      <c r="K619" s="294"/>
      <c r="L619" s="294"/>
      <c r="M619" s="295"/>
      <c r="S619" s="976"/>
      <c r="T619" s="1011"/>
      <c r="U619" s="290"/>
      <c r="V619" s="290"/>
      <c r="W619" s="290"/>
      <c r="X619" s="294"/>
      <c r="AB619" s="946"/>
      <c r="AE619" s="541"/>
      <c r="AF619" s="296"/>
      <c r="AG619" s="542"/>
      <c r="AH619" s="296"/>
      <c r="AI619" s="610"/>
      <c r="AJ619" s="543"/>
      <c r="AP619" s="981"/>
      <c r="AU619" s="293"/>
      <c r="AX619" s="295"/>
      <c r="BC619" s="295"/>
      <c r="BD619" s="525"/>
      <c r="BE619" s="976"/>
      <c r="BF619" s="293"/>
      <c r="BG619" s="293"/>
      <c r="BH619" s="293"/>
      <c r="BI619" s="293"/>
      <c r="BJ619" s="293"/>
      <c r="BK619" s="293"/>
      <c r="BL619" s="294"/>
      <c r="BM619" s="293"/>
      <c r="BS619" s="294"/>
      <c r="BT619" s="294"/>
      <c r="BU619" s="294"/>
      <c r="BV619" s="295"/>
      <c r="BW619" s="295"/>
      <c r="BX619" s="295"/>
      <c r="BY619" s="293"/>
      <c r="BZ619" s="294"/>
      <c r="CD619" s="295"/>
      <c r="CE619" s="295"/>
      <c r="CF619" s="293"/>
      <c r="CG619" s="293"/>
      <c r="CH619" s="293"/>
      <c r="CI619" s="293"/>
      <c r="CJ619" s="293"/>
      <c r="CL619" s="295"/>
      <c r="CM619" s="294"/>
      <c r="CN619" s="294"/>
      <c r="CO619" s="294"/>
      <c r="CP619" s="294"/>
      <c r="CZ619" s="295"/>
      <c r="DF619" s="293"/>
      <c r="DG619" s="293"/>
      <c r="DH619" s="293"/>
      <c r="DJ619" s="295"/>
      <c r="EC619" s="454"/>
      <c r="ED619" s="454"/>
      <c r="EH619" s="439"/>
      <c r="EI619" s="439"/>
      <c r="EJ619" s="439"/>
      <c r="EK619" s="962"/>
      <c r="EL619" s="987"/>
      <c r="EM619" s="987"/>
      <c r="EN619" s="991"/>
      <c r="EO619" s="297"/>
      <c r="EP619" s="296"/>
      <c r="ER619" s="297"/>
      <c r="ES619" s="522"/>
      <c r="ET619" s="527"/>
      <c r="EU619" s="527"/>
      <c r="EV619" s="527"/>
      <c r="EW619" s="967"/>
      <c r="EX619" s="949"/>
      <c r="EY619" s="522"/>
      <c r="EZ619" s="522"/>
      <c r="FA619" s="522"/>
      <c r="FB619" s="522"/>
      <c r="FC619" s="527"/>
      <c r="FD619" s="527"/>
      <c r="FE619" s="527"/>
      <c r="FF619" s="522"/>
      <c r="FG619" s="522"/>
      <c r="FH619" s="522"/>
      <c r="FI619" s="522"/>
      <c r="FJ619" s="296"/>
      <c r="FK619" s="522"/>
      <c r="FL619" s="993"/>
      <c r="FM619" s="994"/>
      <c r="FN619" s="993"/>
      <c r="FO619" s="993"/>
      <c r="FP619" s="1023"/>
      <c r="FQ619" s="572"/>
      <c r="FR619" s="572"/>
    </row>
    <row r="620" spans="9:174" s="292" customFormat="1" x14ac:dyDescent="0.3">
      <c r="I620" s="937"/>
      <c r="J620" s="295"/>
      <c r="K620" s="294"/>
      <c r="L620" s="294"/>
      <c r="M620" s="295"/>
      <c r="S620" s="976"/>
      <c r="T620" s="1011"/>
      <c r="U620" s="290"/>
      <c r="V620" s="290"/>
      <c r="W620" s="290"/>
      <c r="X620" s="294"/>
      <c r="AB620" s="946"/>
      <c r="AE620" s="541"/>
      <c r="AF620" s="296"/>
      <c r="AG620" s="542"/>
      <c r="AH620" s="296"/>
      <c r="AI620" s="610"/>
      <c r="AJ620" s="543"/>
      <c r="AP620" s="981"/>
      <c r="AU620" s="293"/>
      <c r="AX620" s="295"/>
      <c r="BC620" s="295"/>
      <c r="BD620" s="525"/>
      <c r="BE620" s="976"/>
      <c r="BF620" s="293"/>
      <c r="BG620" s="293"/>
      <c r="BH620" s="293"/>
      <c r="BI620" s="293"/>
      <c r="BJ620" s="293"/>
      <c r="BK620" s="293"/>
      <c r="BL620" s="294"/>
      <c r="BM620" s="293"/>
      <c r="BS620" s="294"/>
      <c r="BT620" s="294"/>
      <c r="BU620" s="294"/>
      <c r="BV620" s="295"/>
      <c r="BW620" s="295"/>
      <c r="BX620" s="295"/>
      <c r="BY620" s="293"/>
      <c r="BZ620" s="294"/>
      <c r="CD620" s="295"/>
      <c r="CE620" s="295"/>
      <c r="CF620" s="293"/>
      <c r="CG620" s="293"/>
      <c r="CH620" s="293"/>
      <c r="CI620" s="293"/>
      <c r="CJ620" s="293"/>
      <c r="CL620" s="295"/>
      <c r="CM620" s="294"/>
      <c r="CN620" s="294"/>
      <c r="CO620" s="294"/>
      <c r="CP620" s="294"/>
      <c r="CZ620" s="295"/>
      <c r="DF620" s="293"/>
      <c r="DG620" s="293"/>
      <c r="DH620" s="293"/>
      <c r="DJ620" s="295"/>
      <c r="EC620" s="454"/>
      <c r="ED620" s="454"/>
      <c r="EH620" s="439"/>
      <c r="EI620" s="439"/>
      <c r="EJ620" s="439"/>
      <c r="EK620" s="962"/>
      <c r="EL620" s="987"/>
      <c r="EM620" s="987"/>
      <c r="EN620" s="991"/>
      <c r="EO620" s="297"/>
      <c r="EP620" s="296"/>
      <c r="ER620" s="297"/>
      <c r="ES620" s="522"/>
      <c r="ET620" s="527"/>
      <c r="EU620" s="527"/>
      <c r="EV620" s="527"/>
      <c r="EW620" s="967"/>
      <c r="EX620" s="949"/>
      <c r="EY620" s="522"/>
      <c r="EZ620" s="522"/>
      <c r="FA620" s="522"/>
      <c r="FB620" s="522"/>
      <c r="FC620" s="527"/>
      <c r="FD620" s="527"/>
      <c r="FE620" s="527"/>
      <c r="FF620" s="522"/>
      <c r="FG620" s="522"/>
      <c r="FH620" s="522"/>
      <c r="FI620" s="522"/>
      <c r="FJ620" s="296"/>
      <c r="FK620" s="522"/>
      <c r="FL620" s="993"/>
      <c r="FM620" s="994"/>
      <c r="FN620" s="993"/>
      <c r="FO620" s="993"/>
      <c r="FP620" s="1023"/>
      <c r="FQ620" s="572"/>
      <c r="FR620" s="572"/>
    </row>
    <row r="621" spans="9:174" s="292" customFormat="1" x14ac:dyDescent="0.3">
      <c r="I621" s="937"/>
      <c r="J621" s="295"/>
      <c r="K621" s="294"/>
      <c r="L621" s="294"/>
      <c r="M621" s="295"/>
      <c r="S621" s="976"/>
      <c r="T621" s="1011"/>
      <c r="U621" s="290"/>
      <c r="V621" s="290"/>
      <c r="W621" s="290"/>
      <c r="X621" s="294"/>
      <c r="AB621" s="946"/>
      <c r="AE621" s="541"/>
      <c r="AF621" s="296"/>
      <c r="AG621" s="542"/>
      <c r="AH621" s="296"/>
      <c r="AI621" s="610"/>
      <c r="AJ621" s="543"/>
      <c r="AP621" s="981"/>
      <c r="AU621" s="293"/>
      <c r="AX621" s="295"/>
      <c r="BC621" s="295"/>
      <c r="BD621" s="525"/>
      <c r="BE621" s="976"/>
      <c r="BF621" s="293"/>
      <c r="BG621" s="293"/>
      <c r="BH621" s="293"/>
      <c r="BI621" s="293"/>
      <c r="BJ621" s="293"/>
      <c r="BK621" s="293"/>
      <c r="BL621" s="294"/>
      <c r="BM621" s="293"/>
      <c r="BS621" s="294"/>
      <c r="BT621" s="294"/>
      <c r="BU621" s="294"/>
      <c r="BV621" s="295"/>
      <c r="BW621" s="295"/>
      <c r="BX621" s="295"/>
      <c r="BY621" s="293"/>
      <c r="BZ621" s="294"/>
      <c r="CD621" s="295"/>
      <c r="CE621" s="295"/>
      <c r="CF621" s="293"/>
      <c r="CG621" s="293"/>
      <c r="CH621" s="293"/>
      <c r="CI621" s="293"/>
      <c r="CJ621" s="293"/>
      <c r="CL621" s="295"/>
      <c r="CM621" s="294"/>
      <c r="CN621" s="294"/>
      <c r="CO621" s="294"/>
      <c r="CP621" s="294"/>
      <c r="CZ621" s="295"/>
      <c r="DF621" s="293"/>
      <c r="DG621" s="293"/>
      <c r="DH621" s="293"/>
      <c r="DJ621" s="295"/>
      <c r="EC621" s="454"/>
      <c r="ED621" s="454"/>
      <c r="EH621" s="439"/>
      <c r="EI621" s="439"/>
      <c r="EJ621" s="439"/>
      <c r="EK621" s="962"/>
      <c r="EL621" s="987"/>
      <c r="EM621" s="987"/>
      <c r="EN621" s="991"/>
      <c r="EO621" s="297"/>
      <c r="EP621" s="296"/>
      <c r="ER621" s="297"/>
      <c r="ES621" s="522"/>
      <c r="ET621" s="527"/>
      <c r="EU621" s="527"/>
      <c r="EV621" s="527"/>
      <c r="EW621" s="967"/>
      <c r="EX621" s="949"/>
      <c r="EY621" s="522"/>
      <c r="EZ621" s="522"/>
      <c r="FA621" s="522"/>
      <c r="FB621" s="522"/>
      <c r="FC621" s="527"/>
      <c r="FD621" s="527"/>
      <c r="FE621" s="527"/>
      <c r="FF621" s="522"/>
      <c r="FG621" s="522"/>
      <c r="FH621" s="522"/>
      <c r="FI621" s="522"/>
      <c r="FJ621" s="296"/>
      <c r="FK621" s="522"/>
      <c r="FL621" s="993"/>
      <c r="FM621" s="994"/>
      <c r="FN621" s="993"/>
      <c r="FO621" s="993"/>
      <c r="FP621" s="1023"/>
      <c r="FQ621" s="572"/>
      <c r="FR621" s="572"/>
    </row>
    <row r="622" spans="9:174" s="292" customFormat="1" x14ac:dyDescent="0.3">
      <c r="I622" s="937"/>
      <c r="J622" s="295"/>
      <c r="K622" s="294"/>
      <c r="L622" s="294"/>
      <c r="M622" s="295"/>
      <c r="S622" s="976"/>
      <c r="T622" s="1011"/>
      <c r="U622" s="290"/>
      <c r="V622" s="290"/>
      <c r="W622" s="290"/>
      <c r="X622" s="294"/>
      <c r="AB622" s="946"/>
      <c r="AE622" s="541"/>
      <c r="AF622" s="296"/>
      <c r="AG622" s="542"/>
      <c r="AH622" s="296"/>
      <c r="AI622" s="610"/>
      <c r="AJ622" s="543"/>
      <c r="AP622" s="981"/>
      <c r="AU622" s="293"/>
      <c r="AX622" s="295"/>
      <c r="BC622" s="295"/>
      <c r="BD622" s="525"/>
      <c r="BE622" s="976"/>
      <c r="BF622" s="293"/>
      <c r="BG622" s="293"/>
      <c r="BH622" s="293"/>
      <c r="BI622" s="293"/>
      <c r="BJ622" s="293"/>
      <c r="BK622" s="293"/>
      <c r="BL622" s="294"/>
      <c r="BM622" s="293"/>
      <c r="BS622" s="294"/>
      <c r="BT622" s="294"/>
      <c r="BU622" s="294"/>
      <c r="BV622" s="295"/>
      <c r="BW622" s="295"/>
      <c r="BX622" s="295"/>
      <c r="BY622" s="293"/>
      <c r="BZ622" s="294"/>
      <c r="CD622" s="295"/>
      <c r="CE622" s="295"/>
      <c r="CF622" s="293"/>
      <c r="CG622" s="293"/>
      <c r="CH622" s="293"/>
      <c r="CI622" s="293"/>
      <c r="CJ622" s="293"/>
      <c r="CL622" s="295"/>
      <c r="CM622" s="294"/>
      <c r="CN622" s="294"/>
      <c r="CO622" s="294"/>
      <c r="CP622" s="294"/>
      <c r="CZ622" s="295"/>
      <c r="DF622" s="293"/>
      <c r="DG622" s="293"/>
      <c r="DH622" s="293"/>
      <c r="DJ622" s="295"/>
      <c r="EC622" s="454"/>
      <c r="ED622" s="454"/>
      <c r="EH622" s="439"/>
      <c r="EI622" s="439"/>
      <c r="EJ622" s="439"/>
      <c r="EK622" s="962"/>
      <c r="EL622" s="987"/>
      <c r="EM622" s="987"/>
      <c r="EN622" s="991"/>
      <c r="EO622" s="297"/>
      <c r="EP622" s="296"/>
      <c r="ER622" s="297"/>
      <c r="ES622" s="522"/>
      <c r="ET622" s="527"/>
      <c r="EU622" s="527"/>
      <c r="EV622" s="527"/>
      <c r="EW622" s="967"/>
      <c r="EX622" s="949"/>
      <c r="EY622" s="522"/>
      <c r="EZ622" s="522"/>
      <c r="FA622" s="522"/>
      <c r="FB622" s="522"/>
      <c r="FC622" s="527"/>
      <c r="FD622" s="527"/>
      <c r="FE622" s="527"/>
      <c r="FF622" s="522"/>
      <c r="FG622" s="522"/>
      <c r="FH622" s="522"/>
      <c r="FI622" s="522"/>
      <c r="FJ622" s="296"/>
      <c r="FK622" s="522"/>
      <c r="FL622" s="993"/>
      <c r="FM622" s="994"/>
      <c r="FN622" s="993"/>
      <c r="FO622" s="993"/>
      <c r="FP622" s="1023"/>
      <c r="FQ622" s="572"/>
      <c r="FR622" s="572"/>
    </row>
    <row r="623" spans="9:174" s="292" customFormat="1" x14ac:dyDescent="0.3">
      <c r="I623" s="937"/>
      <c r="J623" s="295"/>
      <c r="K623" s="294"/>
      <c r="L623" s="294"/>
      <c r="M623" s="295"/>
      <c r="S623" s="976"/>
      <c r="T623" s="1011"/>
      <c r="U623" s="290"/>
      <c r="V623" s="290"/>
      <c r="W623" s="290"/>
      <c r="X623" s="294"/>
      <c r="AB623" s="946"/>
      <c r="AE623" s="541"/>
      <c r="AF623" s="296"/>
      <c r="AG623" s="542"/>
      <c r="AH623" s="296"/>
      <c r="AI623" s="610"/>
      <c r="AJ623" s="543"/>
      <c r="AP623" s="981"/>
      <c r="AU623" s="293"/>
      <c r="AX623" s="295"/>
      <c r="BC623" s="295"/>
      <c r="BD623" s="525"/>
      <c r="BE623" s="976"/>
      <c r="BF623" s="293"/>
      <c r="BG623" s="293"/>
      <c r="BH623" s="293"/>
      <c r="BI623" s="293"/>
      <c r="BJ623" s="293"/>
      <c r="BK623" s="293"/>
      <c r="BL623" s="294"/>
      <c r="BM623" s="293"/>
      <c r="BS623" s="294"/>
      <c r="BT623" s="294"/>
      <c r="BU623" s="294"/>
      <c r="BV623" s="295"/>
      <c r="BW623" s="295"/>
      <c r="BX623" s="295"/>
      <c r="BY623" s="293"/>
      <c r="BZ623" s="294"/>
      <c r="CD623" s="295"/>
      <c r="CE623" s="295"/>
      <c r="CF623" s="293"/>
      <c r="CG623" s="293"/>
      <c r="CH623" s="293"/>
      <c r="CI623" s="293"/>
      <c r="CJ623" s="293"/>
      <c r="CL623" s="295"/>
      <c r="CM623" s="294"/>
      <c r="CN623" s="294"/>
      <c r="CO623" s="294"/>
      <c r="CP623" s="294"/>
      <c r="CZ623" s="295"/>
      <c r="DF623" s="293"/>
      <c r="DG623" s="293"/>
      <c r="DH623" s="293"/>
      <c r="DJ623" s="295"/>
      <c r="EC623" s="454"/>
      <c r="ED623" s="454"/>
      <c r="EH623" s="439"/>
      <c r="EI623" s="439"/>
      <c r="EJ623" s="439"/>
      <c r="EK623" s="962"/>
      <c r="EL623" s="987"/>
      <c r="EM623" s="987"/>
      <c r="EN623" s="991"/>
      <c r="EO623" s="297"/>
      <c r="EP623" s="296"/>
      <c r="ER623" s="297"/>
      <c r="ES623" s="522"/>
      <c r="ET623" s="527"/>
      <c r="EU623" s="527"/>
      <c r="EV623" s="527"/>
      <c r="EW623" s="967"/>
      <c r="EX623" s="949"/>
      <c r="EY623" s="522"/>
      <c r="EZ623" s="522"/>
      <c r="FA623" s="522"/>
      <c r="FB623" s="522"/>
      <c r="FC623" s="527"/>
      <c r="FD623" s="527"/>
      <c r="FE623" s="527"/>
      <c r="FF623" s="522"/>
      <c r="FG623" s="522"/>
      <c r="FH623" s="522"/>
      <c r="FI623" s="522"/>
      <c r="FJ623" s="296"/>
      <c r="FK623" s="522"/>
      <c r="FL623" s="993"/>
      <c r="FM623" s="994"/>
      <c r="FN623" s="993"/>
      <c r="FO623" s="993"/>
      <c r="FP623" s="1023"/>
      <c r="FQ623" s="572"/>
      <c r="FR623" s="572"/>
    </row>
    <row r="624" spans="9:174" s="292" customFormat="1" x14ac:dyDescent="0.3">
      <c r="I624" s="937"/>
      <c r="J624" s="295"/>
      <c r="K624" s="294"/>
      <c r="L624" s="294"/>
      <c r="M624" s="295"/>
      <c r="S624" s="976"/>
      <c r="T624" s="1011"/>
      <c r="U624" s="290"/>
      <c r="V624" s="290"/>
      <c r="W624" s="290"/>
      <c r="X624" s="294"/>
      <c r="AB624" s="946"/>
      <c r="AE624" s="541"/>
      <c r="AF624" s="296"/>
      <c r="AG624" s="542"/>
      <c r="AH624" s="296"/>
      <c r="AI624" s="610"/>
      <c r="AJ624" s="543"/>
      <c r="AP624" s="981"/>
      <c r="AU624" s="293"/>
      <c r="AX624" s="295"/>
      <c r="BC624" s="295"/>
      <c r="BD624" s="525"/>
      <c r="BE624" s="976"/>
      <c r="BF624" s="293"/>
      <c r="BG624" s="293"/>
      <c r="BH624" s="293"/>
      <c r="BI624" s="293"/>
      <c r="BJ624" s="293"/>
      <c r="BK624" s="293"/>
      <c r="BL624" s="294"/>
      <c r="BM624" s="293"/>
      <c r="BS624" s="294"/>
      <c r="BT624" s="294"/>
      <c r="BU624" s="294"/>
      <c r="BV624" s="295"/>
      <c r="BW624" s="295"/>
      <c r="BX624" s="295"/>
      <c r="BY624" s="293"/>
      <c r="BZ624" s="294"/>
      <c r="CD624" s="295"/>
      <c r="CE624" s="295"/>
      <c r="CF624" s="293"/>
      <c r="CG624" s="293"/>
      <c r="CH624" s="293"/>
      <c r="CI624" s="293"/>
      <c r="CJ624" s="293"/>
      <c r="CL624" s="295"/>
      <c r="CM624" s="294"/>
      <c r="CN624" s="294"/>
      <c r="CO624" s="294"/>
      <c r="CP624" s="294"/>
      <c r="CZ624" s="295"/>
      <c r="DF624" s="293"/>
      <c r="DG624" s="293"/>
      <c r="DH624" s="293"/>
      <c r="DJ624" s="295"/>
      <c r="EC624" s="454"/>
      <c r="ED624" s="454"/>
      <c r="EH624" s="439"/>
      <c r="EI624" s="439"/>
      <c r="EJ624" s="439"/>
      <c r="EK624" s="962"/>
      <c r="EL624" s="987"/>
      <c r="EM624" s="987"/>
      <c r="EN624" s="991"/>
      <c r="EO624" s="297"/>
      <c r="EP624" s="296"/>
      <c r="ER624" s="297"/>
      <c r="ES624" s="522"/>
      <c r="ET624" s="527"/>
      <c r="EU624" s="527"/>
      <c r="EV624" s="527"/>
      <c r="EW624" s="967"/>
      <c r="EX624" s="949"/>
      <c r="EY624" s="522"/>
      <c r="EZ624" s="522"/>
      <c r="FA624" s="522"/>
      <c r="FB624" s="522"/>
      <c r="FC624" s="527"/>
      <c r="FD624" s="527"/>
      <c r="FE624" s="527"/>
      <c r="FF624" s="522"/>
      <c r="FG624" s="522"/>
      <c r="FH624" s="522"/>
      <c r="FI624" s="522"/>
      <c r="FJ624" s="296"/>
      <c r="FK624" s="522"/>
      <c r="FL624" s="993"/>
      <c r="FM624" s="994"/>
      <c r="FN624" s="993"/>
      <c r="FO624" s="993"/>
      <c r="FP624" s="1023"/>
      <c r="FQ624" s="572"/>
      <c r="FR624" s="572"/>
    </row>
    <row r="625" spans="9:174" s="292" customFormat="1" x14ac:dyDescent="0.3">
      <c r="I625" s="937"/>
      <c r="J625" s="295"/>
      <c r="K625" s="294"/>
      <c r="L625" s="294"/>
      <c r="M625" s="295"/>
      <c r="S625" s="976"/>
      <c r="T625" s="1011"/>
      <c r="U625" s="290"/>
      <c r="V625" s="290"/>
      <c r="W625" s="290"/>
      <c r="X625" s="294"/>
      <c r="AB625" s="946"/>
      <c r="AE625" s="541"/>
      <c r="AF625" s="296"/>
      <c r="AG625" s="542"/>
      <c r="AH625" s="296"/>
      <c r="AI625" s="610"/>
      <c r="AJ625" s="543"/>
      <c r="AP625" s="981"/>
      <c r="AU625" s="293"/>
      <c r="AX625" s="295"/>
      <c r="BC625" s="295"/>
      <c r="BD625" s="525"/>
      <c r="BE625" s="976"/>
      <c r="BF625" s="293"/>
      <c r="BG625" s="293"/>
      <c r="BH625" s="293"/>
      <c r="BI625" s="293"/>
      <c r="BJ625" s="293"/>
      <c r="BK625" s="293"/>
      <c r="BL625" s="294"/>
      <c r="BM625" s="293"/>
      <c r="BS625" s="294"/>
      <c r="BT625" s="294"/>
      <c r="BU625" s="294"/>
      <c r="BV625" s="295"/>
      <c r="BW625" s="295"/>
      <c r="BX625" s="295"/>
      <c r="BY625" s="293"/>
      <c r="BZ625" s="294"/>
      <c r="CD625" s="295"/>
      <c r="CE625" s="295"/>
      <c r="CF625" s="293"/>
      <c r="CG625" s="293"/>
      <c r="CH625" s="293"/>
      <c r="CI625" s="293"/>
      <c r="CJ625" s="293"/>
      <c r="CL625" s="295"/>
      <c r="CM625" s="294"/>
      <c r="CN625" s="294"/>
      <c r="CO625" s="294"/>
      <c r="CP625" s="294"/>
      <c r="CZ625" s="295"/>
      <c r="DF625" s="293"/>
      <c r="DG625" s="293"/>
      <c r="DH625" s="293"/>
      <c r="DJ625" s="295"/>
      <c r="EC625" s="454"/>
      <c r="ED625" s="454"/>
      <c r="EH625" s="439"/>
      <c r="EI625" s="439"/>
      <c r="EJ625" s="439"/>
      <c r="EK625" s="962"/>
      <c r="EL625" s="987"/>
      <c r="EM625" s="987"/>
      <c r="EN625" s="991"/>
      <c r="EO625" s="297"/>
      <c r="EP625" s="296"/>
      <c r="ER625" s="297"/>
      <c r="ES625" s="522"/>
      <c r="ET625" s="527"/>
      <c r="EU625" s="527"/>
      <c r="EV625" s="527"/>
      <c r="EW625" s="967"/>
      <c r="EX625" s="949"/>
      <c r="EY625" s="522"/>
      <c r="EZ625" s="522"/>
      <c r="FA625" s="522"/>
      <c r="FB625" s="522"/>
      <c r="FC625" s="527"/>
      <c r="FD625" s="527"/>
      <c r="FE625" s="527"/>
      <c r="FF625" s="522"/>
      <c r="FG625" s="522"/>
      <c r="FH625" s="522"/>
      <c r="FI625" s="522"/>
      <c r="FJ625" s="296"/>
      <c r="FK625" s="522"/>
      <c r="FL625" s="993"/>
      <c r="FM625" s="994"/>
      <c r="FN625" s="993"/>
      <c r="FO625" s="993"/>
      <c r="FP625" s="1023"/>
      <c r="FQ625" s="572"/>
      <c r="FR625" s="572"/>
    </row>
    <row r="626" spans="9:174" s="292" customFormat="1" x14ac:dyDescent="0.3">
      <c r="I626" s="937"/>
      <c r="J626" s="295"/>
      <c r="K626" s="294"/>
      <c r="L626" s="294"/>
      <c r="M626" s="295"/>
      <c r="S626" s="976"/>
      <c r="T626" s="1011"/>
      <c r="U626" s="290"/>
      <c r="V626" s="290"/>
      <c r="W626" s="290"/>
      <c r="X626" s="294"/>
      <c r="AB626" s="946"/>
      <c r="AE626" s="541"/>
      <c r="AF626" s="296"/>
      <c r="AG626" s="542"/>
      <c r="AH626" s="296"/>
      <c r="AI626" s="610"/>
      <c r="AJ626" s="543"/>
      <c r="AP626" s="981"/>
      <c r="AU626" s="293"/>
      <c r="AX626" s="295"/>
      <c r="BC626" s="295"/>
      <c r="BD626" s="525"/>
      <c r="BE626" s="976"/>
      <c r="BF626" s="293"/>
      <c r="BG626" s="293"/>
      <c r="BH626" s="293"/>
      <c r="BI626" s="293"/>
      <c r="BJ626" s="293"/>
      <c r="BK626" s="293"/>
      <c r="BL626" s="294"/>
      <c r="BM626" s="293"/>
      <c r="BS626" s="294"/>
      <c r="BT626" s="294"/>
      <c r="BU626" s="294"/>
      <c r="BV626" s="295"/>
      <c r="BW626" s="295"/>
      <c r="BX626" s="295"/>
      <c r="BY626" s="293"/>
      <c r="BZ626" s="294"/>
      <c r="CD626" s="295"/>
      <c r="CE626" s="295"/>
      <c r="CF626" s="293"/>
      <c r="CG626" s="293"/>
      <c r="CH626" s="293"/>
      <c r="CI626" s="293"/>
      <c r="CJ626" s="293"/>
      <c r="CL626" s="295"/>
      <c r="CM626" s="294"/>
      <c r="CN626" s="294"/>
      <c r="CO626" s="294"/>
      <c r="CP626" s="294"/>
      <c r="CZ626" s="295"/>
      <c r="DF626" s="293"/>
      <c r="DG626" s="293"/>
      <c r="DH626" s="293"/>
      <c r="DJ626" s="295"/>
      <c r="EC626" s="454"/>
      <c r="ED626" s="454"/>
      <c r="EH626" s="439"/>
      <c r="EI626" s="439"/>
      <c r="EJ626" s="439"/>
      <c r="EK626" s="962"/>
      <c r="EL626" s="987"/>
      <c r="EM626" s="987"/>
      <c r="EN626" s="991"/>
      <c r="EO626" s="297"/>
      <c r="EP626" s="296"/>
      <c r="ER626" s="297"/>
      <c r="ES626" s="522"/>
      <c r="ET626" s="527"/>
      <c r="EU626" s="527"/>
      <c r="EV626" s="527"/>
      <c r="EW626" s="967"/>
      <c r="EX626" s="949"/>
      <c r="EY626" s="522"/>
      <c r="EZ626" s="522"/>
      <c r="FA626" s="522"/>
      <c r="FB626" s="522"/>
      <c r="FC626" s="527"/>
      <c r="FD626" s="527"/>
      <c r="FE626" s="527"/>
      <c r="FF626" s="522"/>
      <c r="FG626" s="522"/>
      <c r="FH626" s="522"/>
      <c r="FI626" s="522"/>
      <c r="FJ626" s="296"/>
      <c r="FK626" s="522"/>
      <c r="FL626" s="993"/>
      <c r="FM626" s="994"/>
      <c r="FN626" s="993"/>
      <c r="FO626" s="993"/>
      <c r="FP626" s="1023"/>
      <c r="FQ626" s="572"/>
      <c r="FR626" s="572"/>
    </row>
    <row r="627" spans="9:174" s="292" customFormat="1" x14ac:dyDescent="0.3">
      <c r="I627" s="937"/>
      <c r="J627" s="295"/>
      <c r="K627" s="294"/>
      <c r="L627" s="294"/>
      <c r="M627" s="295"/>
      <c r="S627" s="976"/>
      <c r="T627" s="1011"/>
      <c r="U627" s="290"/>
      <c r="V627" s="290"/>
      <c r="W627" s="290"/>
      <c r="X627" s="294"/>
      <c r="AB627" s="946"/>
      <c r="AE627" s="541"/>
      <c r="AF627" s="296"/>
      <c r="AG627" s="542"/>
      <c r="AH627" s="296"/>
      <c r="AI627" s="610"/>
      <c r="AJ627" s="543"/>
      <c r="AP627" s="981"/>
      <c r="AU627" s="293"/>
      <c r="AX627" s="295"/>
      <c r="BC627" s="295"/>
      <c r="BD627" s="525"/>
      <c r="BE627" s="976"/>
      <c r="BF627" s="293"/>
      <c r="BG627" s="293"/>
      <c r="BH627" s="293"/>
      <c r="BI627" s="293"/>
      <c r="BJ627" s="293"/>
      <c r="BK627" s="293"/>
      <c r="BL627" s="294"/>
      <c r="BM627" s="293"/>
      <c r="BS627" s="294"/>
      <c r="BT627" s="294"/>
      <c r="BU627" s="294"/>
      <c r="BV627" s="295"/>
      <c r="BW627" s="295"/>
      <c r="BX627" s="295"/>
      <c r="BY627" s="293"/>
      <c r="BZ627" s="294"/>
      <c r="CD627" s="295"/>
      <c r="CE627" s="295"/>
      <c r="CF627" s="293"/>
      <c r="CG627" s="293"/>
      <c r="CH627" s="293"/>
      <c r="CI627" s="293"/>
      <c r="CJ627" s="293"/>
      <c r="CL627" s="295"/>
      <c r="CM627" s="294"/>
      <c r="CN627" s="294"/>
      <c r="CO627" s="294"/>
      <c r="CP627" s="294"/>
      <c r="CZ627" s="295"/>
      <c r="DF627" s="293"/>
      <c r="DG627" s="293"/>
      <c r="DH627" s="293"/>
      <c r="DJ627" s="295"/>
      <c r="EC627" s="454"/>
      <c r="ED627" s="454"/>
      <c r="EH627" s="439"/>
      <c r="EI627" s="439"/>
      <c r="EJ627" s="439"/>
      <c r="EK627" s="962"/>
      <c r="EL627" s="987"/>
      <c r="EM627" s="987"/>
      <c r="EN627" s="991"/>
      <c r="EO627" s="297"/>
      <c r="EP627" s="296"/>
      <c r="ER627" s="297"/>
      <c r="ES627" s="522"/>
      <c r="ET627" s="527"/>
      <c r="EU627" s="527"/>
      <c r="EV627" s="527"/>
      <c r="EW627" s="967"/>
      <c r="EX627" s="949"/>
      <c r="EY627" s="522"/>
      <c r="EZ627" s="522"/>
      <c r="FA627" s="522"/>
      <c r="FB627" s="522"/>
      <c r="FC627" s="527"/>
      <c r="FD627" s="527"/>
      <c r="FE627" s="527"/>
      <c r="FF627" s="522"/>
      <c r="FG627" s="522"/>
      <c r="FH627" s="522"/>
      <c r="FI627" s="522"/>
      <c r="FJ627" s="296"/>
      <c r="FK627" s="522"/>
      <c r="FL627" s="993"/>
      <c r="FM627" s="994"/>
      <c r="FN627" s="993"/>
      <c r="FO627" s="993"/>
      <c r="FP627" s="1023"/>
      <c r="FQ627" s="572"/>
      <c r="FR627" s="572"/>
    </row>
    <row r="628" spans="9:174" s="292" customFormat="1" x14ac:dyDescent="0.3">
      <c r="I628" s="937"/>
      <c r="J628" s="295"/>
      <c r="K628" s="294"/>
      <c r="L628" s="294"/>
      <c r="M628" s="295"/>
      <c r="S628" s="976"/>
      <c r="T628" s="1011"/>
      <c r="U628" s="290"/>
      <c r="V628" s="290"/>
      <c r="W628" s="290"/>
      <c r="X628" s="294"/>
      <c r="AB628" s="946"/>
      <c r="AE628" s="541"/>
      <c r="AF628" s="296"/>
      <c r="AG628" s="542"/>
      <c r="AH628" s="296"/>
      <c r="AI628" s="610"/>
      <c r="AJ628" s="543"/>
      <c r="AP628" s="981"/>
      <c r="AU628" s="293"/>
      <c r="AX628" s="295"/>
      <c r="BC628" s="295"/>
      <c r="BD628" s="525"/>
      <c r="BE628" s="976"/>
      <c r="BF628" s="293"/>
      <c r="BG628" s="293"/>
      <c r="BH628" s="293"/>
      <c r="BI628" s="293"/>
      <c r="BJ628" s="293"/>
      <c r="BK628" s="293"/>
      <c r="BL628" s="294"/>
      <c r="BM628" s="293"/>
      <c r="BS628" s="294"/>
      <c r="BT628" s="294"/>
      <c r="BU628" s="294"/>
      <c r="BV628" s="295"/>
      <c r="BW628" s="295"/>
      <c r="BX628" s="295"/>
      <c r="BY628" s="293"/>
      <c r="BZ628" s="294"/>
      <c r="CD628" s="295"/>
      <c r="CE628" s="295"/>
      <c r="CF628" s="293"/>
      <c r="CG628" s="293"/>
      <c r="CH628" s="293"/>
      <c r="CI628" s="293"/>
      <c r="CJ628" s="293"/>
      <c r="CL628" s="295"/>
      <c r="CM628" s="294"/>
      <c r="CN628" s="294"/>
      <c r="CO628" s="294"/>
      <c r="CP628" s="294"/>
      <c r="CZ628" s="295"/>
      <c r="DF628" s="293"/>
      <c r="DG628" s="293"/>
      <c r="DH628" s="293"/>
      <c r="DJ628" s="295"/>
      <c r="EC628" s="454"/>
      <c r="ED628" s="454"/>
      <c r="EH628" s="439"/>
      <c r="EI628" s="439"/>
      <c r="EJ628" s="439"/>
      <c r="EK628" s="962"/>
      <c r="EL628" s="987"/>
      <c r="EM628" s="987"/>
      <c r="EN628" s="991"/>
      <c r="EO628" s="297"/>
      <c r="EP628" s="296"/>
      <c r="ER628" s="297"/>
      <c r="ES628" s="522"/>
      <c r="ET628" s="527"/>
      <c r="EU628" s="527"/>
      <c r="EV628" s="527"/>
      <c r="EW628" s="967"/>
      <c r="EX628" s="949"/>
      <c r="EY628" s="522"/>
      <c r="EZ628" s="522"/>
      <c r="FA628" s="522"/>
      <c r="FB628" s="522"/>
      <c r="FC628" s="527"/>
      <c r="FD628" s="527"/>
      <c r="FE628" s="527"/>
      <c r="FF628" s="522"/>
      <c r="FG628" s="522"/>
      <c r="FH628" s="522"/>
      <c r="FI628" s="522"/>
      <c r="FJ628" s="296"/>
      <c r="FK628" s="522"/>
      <c r="FL628" s="993"/>
      <c r="FM628" s="994"/>
      <c r="FN628" s="993"/>
      <c r="FO628" s="993"/>
      <c r="FP628" s="1023"/>
      <c r="FQ628" s="572"/>
      <c r="FR628" s="572"/>
    </row>
    <row r="629" spans="9:174" s="292" customFormat="1" x14ac:dyDescent="0.3">
      <c r="I629" s="937"/>
      <c r="J629" s="295"/>
      <c r="K629" s="294"/>
      <c r="L629" s="294"/>
      <c r="M629" s="295"/>
      <c r="S629" s="976"/>
      <c r="T629" s="1011"/>
      <c r="U629" s="290"/>
      <c r="V629" s="290"/>
      <c r="W629" s="290"/>
      <c r="X629" s="294"/>
      <c r="AB629" s="946"/>
      <c r="AE629" s="541"/>
      <c r="AF629" s="296"/>
      <c r="AG629" s="542"/>
      <c r="AH629" s="296"/>
      <c r="AI629" s="610"/>
      <c r="AJ629" s="543"/>
      <c r="AP629" s="981"/>
      <c r="AU629" s="293"/>
      <c r="AX629" s="295"/>
      <c r="BC629" s="295"/>
      <c r="BD629" s="525"/>
      <c r="BE629" s="976"/>
      <c r="BF629" s="293"/>
      <c r="BG629" s="293"/>
      <c r="BH629" s="293"/>
      <c r="BI629" s="293"/>
      <c r="BJ629" s="293"/>
      <c r="BK629" s="293"/>
      <c r="BL629" s="294"/>
      <c r="BM629" s="293"/>
      <c r="BS629" s="294"/>
      <c r="BT629" s="294"/>
      <c r="BU629" s="294"/>
      <c r="BV629" s="295"/>
      <c r="BW629" s="295"/>
      <c r="BX629" s="295"/>
      <c r="BY629" s="293"/>
      <c r="BZ629" s="294"/>
      <c r="CD629" s="295"/>
      <c r="CE629" s="295"/>
      <c r="CF629" s="293"/>
      <c r="CG629" s="293"/>
      <c r="CH629" s="293"/>
      <c r="CI629" s="293"/>
      <c r="CJ629" s="293"/>
      <c r="CL629" s="295"/>
      <c r="CM629" s="294"/>
      <c r="CN629" s="294"/>
      <c r="CO629" s="294"/>
      <c r="CP629" s="294"/>
      <c r="CZ629" s="295"/>
      <c r="DF629" s="293"/>
      <c r="DG629" s="293"/>
      <c r="DH629" s="293"/>
      <c r="DJ629" s="295"/>
      <c r="EC629" s="454"/>
      <c r="ED629" s="454"/>
      <c r="EH629" s="439"/>
      <c r="EI629" s="439"/>
      <c r="EJ629" s="439"/>
      <c r="EK629" s="962"/>
      <c r="EL629" s="987"/>
      <c r="EM629" s="987"/>
      <c r="EN629" s="991"/>
      <c r="EO629" s="297"/>
      <c r="EP629" s="296"/>
      <c r="ER629" s="297"/>
      <c r="ES629" s="522"/>
      <c r="ET629" s="527"/>
      <c r="EU629" s="527"/>
      <c r="EV629" s="527"/>
      <c r="EW629" s="967"/>
      <c r="EX629" s="949"/>
      <c r="EY629" s="522"/>
      <c r="EZ629" s="522"/>
      <c r="FA629" s="522"/>
      <c r="FB629" s="522"/>
      <c r="FC629" s="527"/>
      <c r="FD629" s="527"/>
      <c r="FE629" s="527"/>
      <c r="FF629" s="522"/>
      <c r="FG629" s="522"/>
      <c r="FH629" s="522"/>
      <c r="FI629" s="522"/>
      <c r="FJ629" s="296"/>
      <c r="FK629" s="522"/>
      <c r="FL629" s="993"/>
      <c r="FM629" s="994"/>
      <c r="FN629" s="993"/>
      <c r="FO629" s="993"/>
      <c r="FP629" s="1023"/>
      <c r="FQ629" s="572"/>
      <c r="FR629" s="572"/>
    </row>
    <row r="630" spans="9:174" s="292" customFormat="1" x14ac:dyDescent="0.3">
      <c r="I630" s="937"/>
      <c r="J630" s="295"/>
      <c r="K630" s="294"/>
      <c r="L630" s="294"/>
      <c r="M630" s="295"/>
      <c r="S630" s="976"/>
      <c r="T630" s="1011"/>
      <c r="U630" s="290"/>
      <c r="V630" s="290"/>
      <c r="W630" s="290"/>
      <c r="X630" s="294"/>
      <c r="AB630" s="946"/>
      <c r="AE630" s="541"/>
      <c r="AF630" s="296"/>
      <c r="AG630" s="542"/>
      <c r="AH630" s="296"/>
      <c r="AI630" s="610"/>
      <c r="AJ630" s="543"/>
      <c r="AP630" s="981"/>
      <c r="AU630" s="293"/>
      <c r="AX630" s="295"/>
      <c r="BC630" s="295"/>
      <c r="BD630" s="525"/>
      <c r="BE630" s="976"/>
      <c r="BF630" s="293"/>
      <c r="BG630" s="293"/>
      <c r="BH630" s="293"/>
      <c r="BI630" s="293"/>
      <c r="BJ630" s="293"/>
      <c r="BK630" s="293"/>
      <c r="BL630" s="294"/>
      <c r="BM630" s="293"/>
      <c r="BS630" s="294"/>
      <c r="BT630" s="294"/>
      <c r="BU630" s="294"/>
      <c r="BV630" s="295"/>
      <c r="BW630" s="295"/>
      <c r="BX630" s="295"/>
      <c r="BY630" s="293"/>
      <c r="BZ630" s="294"/>
      <c r="CD630" s="295"/>
      <c r="CE630" s="295"/>
      <c r="CF630" s="293"/>
      <c r="CG630" s="293"/>
      <c r="CH630" s="293"/>
      <c r="CI630" s="293"/>
      <c r="CJ630" s="293"/>
      <c r="CL630" s="295"/>
      <c r="CM630" s="294"/>
      <c r="CN630" s="294"/>
      <c r="CO630" s="294"/>
      <c r="CP630" s="294"/>
      <c r="CZ630" s="295"/>
      <c r="DF630" s="293"/>
      <c r="DG630" s="293"/>
      <c r="DH630" s="293"/>
      <c r="DJ630" s="295"/>
      <c r="EC630" s="454"/>
      <c r="ED630" s="454"/>
      <c r="EH630" s="439"/>
      <c r="EI630" s="439"/>
      <c r="EJ630" s="439"/>
      <c r="EK630" s="962"/>
      <c r="EL630" s="987"/>
      <c r="EM630" s="987"/>
      <c r="EN630" s="991"/>
      <c r="EO630" s="297"/>
      <c r="EP630" s="296"/>
      <c r="ER630" s="297"/>
      <c r="ES630" s="522"/>
      <c r="ET630" s="527"/>
      <c r="EU630" s="527"/>
      <c r="EV630" s="527"/>
      <c r="EW630" s="967"/>
      <c r="EX630" s="949"/>
      <c r="EY630" s="522"/>
      <c r="EZ630" s="522"/>
      <c r="FA630" s="522"/>
      <c r="FB630" s="522"/>
      <c r="FC630" s="527"/>
      <c r="FD630" s="527"/>
      <c r="FE630" s="527"/>
      <c r="FF630" s="522"/>
      <c r="FG630" s="522"/>
      <c r="FH630" s="522"/>
      <c r="FI630" s="522"/>
      <c r="FJ630" s="296"/>
      <c r="FK630" s="522"/>
      <c r="FL630" s="993"/>
      <c r="FM630" s="994"/>
      <c r="FN630" s="993"/>
      <c r="FO630" s="993"/>
      <c r="FP630" s="1023"/>
      <c r="FQ630" s="572"/>
      <c r="FR630" s="572"/>
    </row>
    <row r="631" spans="9:174" s="292" customFormat="1" x14ac:dyDescent="0.3">
      <c r="I631" s="937"/>
      <c r="J631" s="295"/>
      <c r="K631" s="294"/>
      <c r="L631" s="294"/>
      <c r="M631" s="295"/>
      <c r="S631" s="976"/>
      <c r="T631" s="1011"/>
      <c r="U631" s="290"/>
      <c r="V631" s="290"/>
      <c r="W631" s="290"/>
      <c r="X631" s="294"/>
      <c r="AB631" s="946"/>
      <c r="AE631" s="541"/>
      <c r="AF631" s="296"/>
      <c r="AG631" s="542"/>
      <c r="AH631" s="296"/>
      <c r="AI631" s="610"/>
      <c r="AJ631" s="543"/>
      <c r="AP631" s="981"/>
      <c r="AU631" s="293"/>
      <c r="AX631" s="295"/>
      <c r="BC631" s="295"/>
      <c r="BD631" s="525"/>
      <c r="BE631" s="976"/>
      <c r="BF631" s="293"/>
      <c r="BG631" s="293"/>
      <c r="BH631" s="293"/>
      <c r="BI631" s="293"/>
      <c r="BJ631" s="293"/>
      <c r="BK631" s="293"/>
      <c r="BL631" s="294"/>
      <c r="BM631" s="293"/>
      <c r="BS631" s="294"/>
      <c r="BT631" s="294"/>
      <c r="BU631" s="294"/>
      <c r="BV631" s="295"/>
      <c r="BW631" s="295"/>
      <c r="BX631" s="295"/>
      <c r="BY631" s="293"/>
      <c r="BZ631" s="294"/>
      <c r="CD631" s="295"/>
      <c r="CE631" s="295"/>
      <c r="CF631" s="293"/>
      <c r="CG631" s="293"/>
      <c r="CH631" s="293"/>
      <c r="CI631" s="293"/>
      <c r="CJ631" s="293"/>
      <c r="CL631" s="295"/>
      <c r="CM631" s="294"/>
      <c r="CN631" s="294"/>
      <c r="CO631" s="294"/>
      <c r="CP631" s="294"/>
      <c r="CZ631" s="295"/>
      <c r="DF631" s="293"/>
      <c r="DG631" s="293"/>
      <c r="DH631" s="293"/>
      <c r="DJ631" s="295"/>
      <c r="EC631" s="454"/>
      <c r="ED631" s="454"/>
      <c r="EH631" s="439"/>
      <c r="EI631" s="439"/>
      <c r="EJ631" s="439"/>
      <c r="EK631" s="962"/>
      <c r="EL631" s="987"/>
      <c r="EM631" s="987"/>
      <c r="EN631" s="991"/>
      <c r="EO631" s="297"/>
      <c r="EP631" s="296"/>
      <c r="ER631" s="297"/>
      <c r="ES631" s="522"/>
      <c r="ET631" s="527"/>
      <c r="EU631" s="527"/>
      <c r="EV631" s="527"/>
      <c r="EW631" s="967"/>
      <c r="EX631" s="949"/>
      <c r="EY631" s="522"/>
      <c r="EZ631" s="522"/>
      <c r="FA631" s="522"/>
      <c r="FB631" s="522"/>
      <c r="FC631" s="527"/>
      <c r="FD631" s="527"/>
      <c r="FE631" s="527"/>
      <c r="FF631" s="522"/>
      <c r="FG631" s="522"/>
      <c r="FH631" s="522"/>
      <c r="FI631" s="522"/>
      <c r="FJ631" s="296"/>
      <c r="FK631" s="522"/>
      <c r="FL631" s="993"/>
      <c r="FM631" s="994"/>
      <c r="FN631" s="993"/>
      <c r="FO631" s="993"/>
      <c r="FP631" s="1023"/>
      <c r="FQ631" s="572"/>
      <c r="FR631" s="572"/>
    </row>
    <row r="632" spans="9:174" s="292" customFormat="1" x14ac:dyDescent="0.3">
      <c r="I632" s="937"/>
      <c r="J632" s="295"/>
      <c r="K632" s="294"/>
      <c r="L632" s="294"/>
      <c r="M632" s="295"/>
      <c r="S632" s="976"/>
      <c r="T632" s="1011"/>
      <c r="U632" s="290"/>
      <c r="V632" s="290"/>
      <c r="W632" s="290"/>
      <c r="X632" s="294"/>
      <c r="AB632" s="946"/>
      <c r="AE632" s="541"/>
      <c r="AF632" s="296"/>
      <c r="AG632" s="542"/>
      <c r="AH632" s="296"/>
      <c r="AI632" s="610"/>
      <c r="AJ632" s="543"/>
      <c r="AP632" s="981"/>
      <c r="AU632" s="293"/>
      <c r="AX632" s="295"/>
      <c r="BC632" s="295"/>
      <c r="BD632" s="525"/>
      <c r="BE632" s="976"/>
      <c r="BF632" s="293"/>
      <c r="BG632" s="293"/>
      <c r="BH632" s="293"/>
      <c r="BI632" s="293"/>
      <c r="BJ632" s="293"/>
      <c r="BK632" s="293"/>
      <c r="BL632" s="294"/>
      <c r="BM632" s="293"/>
      <c r="BS632" s="294"/>
      <c r="BT632" s="294"/>
      <c r="BU632" s="294"/>
      <c r="BV632" s="295"/>
      <c r="BW632" s="295"/>
      <c r="BX632" s="295"/>
      <c r="BY632" s="293"/>
      <c r="BZ632" s="294"/>
      <c r="CD632" s="295"/>
      <c r="CE632" s="295"/>
      <c r="CF632" s="293"/>
      <c r="CG632" s="293"/>
      <c r="CH632" s="293"/>
      <c r="CI632" s="293"/>
      <c r="CJ632" s="293"/>
      <c r="CL632" s="295"/>
      <c r="CM632" s="294"/>
      <c r="CN632" s="294"/>
      <c r="CO632" s="294"/>
      <c r="CP632" s="294"/>
      <c r="CZ632" s="295"/>
      <c r="DF632" s="293"/>
      <c r="DG632" s="293"/>
      <c r="DH632" s="293"/>
      <c r="DJ632" s="295"/>
      <c r="EC632" s="454"/>
      <c r="ED632" s="454"/>
      <c r="EH632" s="439"/>
      <c r="EI632" s="439"/>
      <c r="EJ632" s="439"/>
      <c r="EK632" s="962"/>
      <c r="EL632" s="987"/>
      <c r="EM632" s="987"/>
      <c r="EN632" s="991"/>
      <c r="EO632" s="297"/>
      <c r="EP632" s="296"/>
      <c r="ER632" s="297"/>
      <c r="ES632" s="522"/>
      <c r="ET632" s="527"/>
      <c r="EU632" s="527"/>
      <c r="EV632" s="527"/>
      <c r="EW632" s="967"/>
      <c r="EX632" s="949"/>
      <c r="EY632" s="522"/>
      <c r="EZ632" s="522"/>
      <c r="FA632" s="522"/>
      <c r="FB632" s="522"/>
      <c r="FC632" s="527"/>
      <c r="FD632" s="527"/>
      <c r="FE632" s="527"/>
      <c r="FF632" s="522"/>
      <c r="FG632" s="522"/>
      <c r="FH632" s="522"/>
      <c r="FI632" s="522"/>
      <c r="FJ632" s="296"/>
      <c r="FK632" s="522"/>
      <c r="FL632" s="993"/>
      <c r="FM632" s="994"/>
      <c r="FN632" s="993"/>
      <c r="FO632" s="993"/>
      <c r="FP632" s="1023"/>
      <c r="FQ632" s="572"/>
      <c r="FR632" s="572"/>
    </row>
    <row r="633" spans="9:174" s="292" customFormat="1" x14ac:dyDescent="0.3">
      <c r="I633" s="937"/>
      <c r="J633" s="295"/>
      <c r="K633" s="294"/>
      <c r="L633" s="294"/>
      <c r="M633" s="295"/>
      <c r="S633" s="976"/>
      <c r="T633" s="1011"/>
      <c r="U633" s="290"/>
      <c r="V633" s="290"/>
      <c r="W633" s="290"/>
      <c r="X633" s="294"/>
      <c r="AB633" s="946"/>
      <c r="AE633" s="541"/>
      <c r="AF633" s="296"/>
      <c r="AG633" s="542"/>
      <c r="AH633" s="296"/>
      <c r="AI633" s="610"/>
      <c r="AJ633" s="543"/>
      <c r="AP633" s="981"/>
      <c r="AU633" s="293"/>
      <c r="AX633" s="295"/>
      <c r="BC633" s="295"/>
      <c r="BD633" s="525"/>
      <c r="BE633" s="976"/>
      <c r="BF633" s="293"/>
      <c r="BG633" s="293"/>
      <c r="BH633" s="293"/>
      <c r="BI633" s="293"/>
      <c r="BJ633" s="293"/>
      <c r="BK633" s="293"/>
      <c r="BL633" s="294"/>
      <c r="BM633" s="293"/>
      <c r="BS633" s="294"/>
      <c r="BT633" s="294"/>
      <c r="BU633" s="294"/>
      <c r="BV633" s="295"/>
      <c r="BW633" s="295"/>
      <c r="BX633" s="295"/>
      <c r="BY633" s="293"/>
      <c r="BZ633" s="294"/>
      <c r="CD633" s="295"/>
      <c r="CE633" s="295"/>
      <c r="CF633" s="293"/>
      <c r="CG633" s="293"/>
      <c r="CH633" s="293"/>
      <c r="CI633" s="293"/>
      <c r="CJ633" s="293"/>
      <c r="CL633" s="295"/>
      <c r="CM633" s="294"/>
      <c r="CN633" s="294"/>
      <c r="CO633" s="294"/>
      <c r="CP633" s="294"/>
      <c r="CZ633" s="295"/>
      <c r="DF633" s="293"/>
      <c r="DG633" s="293"/>
      <c r="DH633" s="293"/>
      <c r="DJ633" s="295"/>
      <c r="EC633" s="454"/>
      <c r="ED633" s="454"/>
      <c r="EH633" s="439"/>
      <c r="EI633" s="439"/>
      <c r="EJ633" s="439"/>
      <c r="EK633" s="962"/>
      <c r="EL633" s="987"/>
      <c r="EM633" s="987"/>
      <c r="EN633" s="991"/>
      <c r="EO633" s="297"/>
      <c r="EP633" s="296"/>
      <c r="ER633" s="297"/>
      <c r="ES633" s="522"/>
      <c r="ET633" s="527"/>
      <c r="EU633" s="527"/>
      <c r="EV633" s="527"/>
      <c r="EW633" s="967"/>
      <c r="EX633" s="949"/>
      <c r="EY633" s="522"/>
      <c r="EZ633" s="522"/>
      <c r="FA633" s="522"/>
      <c r="FB633" s="522"/>
      <c r="FC633" s="527"/>
      <c r="FD633" s="527"/>
      <c r="FE633" s="527"/>
      <c r="FF633" s="522"/>
      <c r="FG633" s="522"/>
      <c r="FH633" s="522"/>
      <c r="FI633" s="522"/>
      <c r="FJ633" s="296"/>
      <c r="FK633" s="522"/>
      <c r="FL633" s="993"/>
      <c r="FM633" s="994"/>
      <c r="FN633" s="993"/>
      <c r="FO633" s="993"/>
      <c r="FP633" s="1023"/>
      <c r="FQ633" s="572"/>
      <c r="FR633" s="572"/>
    </row>
    <row r="634" spans="9:174" s="292" customFormat="1" x14ac:dyDescent="0.3">
      <c r="I634" s="937"/>
      <c r="J634" s="295"/>
      <c r="K634" s="294"/>
      <c r="L634" s="294"/>
      <c r="M634" s="295"/>
      <c r="S634" s="976"/>
      <c r="T634" s="1011"/>
      <c r="U634" s="290"/>
      <c r="V634" s="290"/>
      <c r="W634" s="290"/>
      <c r="X634" s="294"/>
      <c r="AB634" s="946"/>
      <c r="AE634" s="541"/>
      <c r="AF634" s="296"/>
      <c r="AG634" s="542"/>
      <c r="AH634" s="296"/>
      <c r="AI634" s="610"/>
      <c r="AJ634" s="543"/>
      <c r="AP634" s="981"/>
      <c r="AU634" s="293"/>
      <c r="AX634" s="295"/>
      <c r="BC634" s="295"/>
      <c r="BD634" s="525"/>
      <c r="BE634" s="976"/>
      <c r="BF634" s="293"/>
      <c r="BG634" s="293"/>
      <c r="BH634" s="293"/>
      <c r="BI634" s="293"/>
      <c r="BJ634" s="293"/>
      <c r="BK634" s="293"/>
      <c r="BL634" s="294"/>
      <c r="BM634" s="293"/>
      <c r="BS634" s="294"/>
      <c r="BT634" s="294"/>
      <c r="BU634" s="294"/>
      <c r="BV634" s="295"/>
      <c r="BW634" s="295"/>
      <c r="BX634" s="295"/>
      <c r="BY634" s="293"/>
      <c r="BZ634" s="294"/>
      <c r="CD634" s="295"/>
      <c r="CE634" s="295"/>
      <c r="CF634" s="293"/>
      <c r="CG634" s="293"/>
      <c r="CH634" s="293"/>
      <c r="CI634" s="293"/>
      <c r="CJ634" s="293"/>
      <c r="CL634" s="295"/>
      <c r="CM634" s="294"/>
      <c r="CN634" s="294"/>
      <c r="CO634" s="294"/>
      <c r="CP634" s="294"/>
      <c r="CZ634" s="295"/>
      <c r="DF634" s="293"/>
      <c r="DG634" s="293"/>
      <c r="DH634" s="293"/>
      <c r="DJ634" s="295"/>
      <c r="EC634" s="454"/>
      <c r="ED634" s="454"/>
      <c r="EH634" s="439"/>
      <c r="EI634" s="439"/>
      <c r="EJ634" s="439"/>
      <c r="EK634" s="962"/>
      <c r="EL634" s="987"/>
      <c r="EM634" s="987"/>
      <c r="EN634" s="991"/>
      <c r="EO634" s="297"/>
      <c r="EP634" s="296"/>
      <c r="ER634" s="297"/>
      <c r="ES634" s="522"/>
      <c r="ET634" s="527"/>
      <c r="EU634" s="527"/>
      <c r="EV634" s="527"/>
      <c r="EW634" s="967"/>
      <c r="EX634" s="949"/>
      <c r="EY634" s="522"/>
      <c r="EZ634" s="522"/>
      <c r="FA634" s="522"/>
      <c r="FB634" s="522"/>
      <c r="FC634" s="527"/>
      <c r="FD634" s="527"/>
      <c r="FE634" s="527"/>
      <c r="FF634" s="522"/>
      <c r="FG634" s="522"/>
      <c r="FH634" s="522"/>
      <c r="FI634" s="522"/>
      <c r="FJ634" s="296"/>
      <c r="FK634" s="522"/>
      <c r="FL634" s="993"/>
      <c r="FM634" s="994"/>
      <c r="FN634" s="993"/>
      <c r="FO634" s="993"/>
      <c r="FP634" s="1023"/>
      <c r="FQ634" s="572"/>
      <c r="FR634" s="572"/>
    </row>
    <row r="635" spans="9:174" s="292" customFormat="1" x14ac:dyDescent="0.3">
      <c r="I635" s="937"/>
      <c r="J635" s="295"/>
      <c r="K635" s="294"/>
      <c r="L635" s="294"/>
      <c r="M635" s="295"/>
      <c r="S635" s="976"/>
      <c r="T635" s="1011"/>
      <c r="U635" s="290"/>
      <c r="V635" s="290"/>
      <c r="W635" s="290"/>
      <c r="X635" s="294"/>
      <c r="AB635" s="946"/>
      <c r="AE635" s="541"/>
      <c r="AF635" s="296"/>
      <c r="AG635" s="542"/>
      <c r="AH635" s="296"/>
      <c r="AI635" s="610"/>
      <c r="AJ635" s="543"/>
      <c r="AP635" s="981"/>
      <c r="AU635" s="293"/>
      <c r="AX635" s="295"/>
      <c r="BC635" s="295"/>
      <c r="BD635" s="525"/>
      <c r="BE635" s="976"/>
      <c r="BF635" s="293"/>
      <c r="BG635" s="293"/>
      <c r="BH635" s="293"/>
      <c r="BI635" s="293"/>
      <c r="BJ635" s="293"/>
      <c r="BK635" s="293"/>
      <c r="BL635" s="294"/>
      <c r="BM635" s="293"/>
      <c r="BS635" s="294"/>
      <c r="BT635" s="294"/>
      <c r="BU635" s="294"/>
      <c r="BV635" s="295"/>
      <c r="BW635" s="295"/>
      <c r="BX635" s="295"/>
      <c r="BY635" s="293"/>
      <c r="BZ635" s="294"/>
      <c r="CD635" s="295"/>
      <c r="CE635" s="295"/>
      <c r="CF635" s="293"/>
      <c r="CG635" s="293"/>
      <c r="CH635" s="293"/>
      <c r="CI635" s="293"/>
      <c r="CJ635" s="293"/>
      <c r="CL635" s="295"/>
      <c r="CM635" s="294"/>
      <c r="CN635" s="294"/>
      <c r="CO635" s="294"/>
      <c r="CP635" s="294"/>
      <c r="CZ635" s="295"/>
      <c r="DF635" s="293"/>
      <c r="DG635" s="293"/>
      <c r="DH635" s="293"/>
      <c r="DJ635" s="295"/>
      <c r="EC635" s="454"/>
      <c r="ED635" s="454"/>
      <c r="EH635" s="439"/>
      <c r="EI635" s="439"/>
      <c r="EJ635" s="439"/>
      <c r="EK635" s="962"/>
      <c r="EL635" s="987"/>
      <c r="EM635" s="987"/>
      <c r="EN635" s="991"/>
      <c r="EO635" s="297"/>
      <c r="EP635" s="296"/>
      <c r="ER635" s="297"/>
      <c r="ES635" s="522"/>
      <c r="ET635" s="527"/>
      <c r="EU635" s="527"/>
      <c r="EV635" s="527"/>
      <c r="EW635" s="967"/>
      <c r="EX635" s="949"/>
      <c r="EY635" s="522"/>
      <c r="EZ635" s="522"/>
      <c r="FA635" s="522"/>
      <c r="FB635" s="522"/>
      <c r="FC635" s="527"/>
      <c r="FD635" s="527"/>
      <c r="FE635" s="527"/>
      <c r="FF635" s="522"/>
      <c r="FG635" s="522"/>
      <c r="FH635" s="522"/>
      <c r="FI635" s="522"/>
      <c r="FJ635" s="296"/>
      <c r="FK635" s="522"/>
      <c r="FL635" s="993"/>
      <c r="FM635" s="994"/>
      <c r="FN635" s="993"/>
      <c r="FO635" s="993"/>
      <c r="FP635" s="1023"/>
      <c r="FQ635" s="572"/>
      <c r="FR635" s="572"/>
    </row>
    <row r="636" spans="9:174" s="292" customFormat="1" x14ac:dyDescent="0.3">
      <c r="I636" s="937"/>
      <c r="J636" s="295"/>
      <c r="K636" s="294"/>
      <c r="L636" s="294"/>
      <c r="M636" s="295"/>
      <c r="S636" s="976"/>
      <c r="T636" s="1011"/>
      <c r="U636" s="290"/>
      <c r="V636" s="290"/>
      <c r="W636" s="290"/>
      <c r="X636" s="294"/>
      <c r="AB636" s="946"/>
      <c r="AE636" s="541"/>
      <c r="AF636" s="296"/>
      <c r="AG636" s="542"/>
      <c r="AH636" s="296"/>
      <c r="AI636" s="610"/>
      <c r="AJ636" s="543"/>
      <c r="AP636" s="981"/>
      <c r="AU636" s="293"/>
      <c r="AX636" s="295"/>
      <c r="BC636" s="295"/>
      <c r="BD636" s="525"/>
      <c r="BE636" s="976"/>
      <c r="BF636" s="293"/>
      <c r="BG636" s="293"/>
      <c r="BH636" s="293"/>
      <c r="BI636" s="293"/>
      <c r="BJ636" s="293"/>
      <c r="BK636" s="293"/>
      <c r="BL636" s="294"/>
      <c r="BM636" s="293"/>
      <c r="BS636" s="294"/>
      <c r="BT636" s="294"/>
      <c r="BU636" s="294"/>
      <c r="BV636" s="295"/>
      <c r="BW636" s="295"/>
      <c r="BX636" s="295"/>
      <c r="BY636" s="293"/>
      <c r="BZ636" s="294"/>
      <c r="CD636" s="295"/>
      <c r="CE636" s="295"/>
      <c r="CF636" s="293"/>
      <c r="CG636" s="293"/>
      <c r="CH636" s="293"/>
      <c r="CI636" s="293"/>
      <c r="CJ636" s="293"/>
      <c r="CL636" s="295"/>
      <c r="CM636" s="294"/>
      <c r="CN636" s="294"/>
      <c r="CO636" s="294"/>
      <c r="CP636" s="294"/>
      <c r="CZ636" s="295"/>
      <c r="DF636" s="293"/>
      <c r="DG636" s="293"/>
      <c r="DH636" s="293"/>
      <c r="DJ636" s="295"/>
      <c r="EC636" s="454"/>
      <c r="ED636" s="454"/>
      <c r="EH636" s="439"/>
      <c r="EI636" s="439"/>
      <c r="EJ636" s="439"/>
      <c r="EK636" s="962"/>
      <c r="EL636" s="987"/>
      <c r="EM636" s="987"/>
      <c r="EN636" s="991"/>
      <c r="EO636" s="297"/>
      <c r="EP636" s="296"/>
      <c r="ER636" s="297"/>
      <c r="ES636" s="522"/>
      <c r="ET636" s="527"/>
      <c r="EU636" s="527"/>
      <c r="EV636" s="527"/>
      <c r="EW636" s="967"/>
      <c r="EX636" s="949"/>
      <c r="EY636" s="522"/>
      <c r="EZ636" s="522"/>
      <c r="FA636" s="522"/>
      <c r="FB636" s="522"/>
      <c r="FC636" s="527"/>
      <c r="FD636" s="527"/>
      <c r="FE636" s="527"/>
      <c r="FF636" s="522"/>
      <c r="FG636" s="522"/>
      <c r="FH636" s="522"/>
      <c r="FI636" s="522"/>
      <c r="FJ636" s="296"/>
      <c r="FK636" s="522"/>
      <c r="FL636" s="993"/>
      <c r="FM636" s="994"/>
      <c r="FN636" s="993"/>
      <c r="FO636" s="993"/>
      <c r="FP636" s="1023"/>
      <c r="FQ636" s="572"/>
      <c r="FR636" s="572"/>
    </row>
    <row r="637" spans="9:174" s="292" customFormat="1" x14ac:dyDescent="0.3">
      <c r="I637" s="937"/>
      <c r="J637" s="295"/>
      <c r="K637" s="294"/>
      <c r="L637" s="294"/>
      <c r="M637" s="295"/>
      <c r="S637" s="976"/>
      <c r="T637" s="1011"/>
      <c r="U637" s="290"/>
      <c r="V637" s="290"/>
      <c r="W637" s="290"/>
      <c r="X637" s="294"/>
      <c r="AB637" s="946"/>
      <c r="AE637" s="541"/>
      <c r="AF637" s="296"/>
      <c r="AG637" s="542"/>
      <c r="AH637" s="296"/>
      <c r="AI637" s="610"/>
      <c r="AJ637" s="543"/>
      <c r="AP637" s="981"/>
      <c r="AU637" s="293"/>
      <c r="AX637" s="295"/>
      <c r="BC637" s="295"/>
      <c r="BD637" s="525"/>
      <c r="BE637" s="976"/>
      <c r="BF637" s="293"/>
      <c r="BG637" s="293"/>
      <c r="BH637" s="293"/>
      <c r="BI637" s="293"/>
      <c r="BJ637" s="293"/>
      <c r="BK637" s="293"/>
      <c r="BL637" s="294"/>
      <c r="BM637" s="293"/>
      <c r="BS637" s="294"/>
      <c r="BT637" s="294"/>
      <c r="BU637" s="294"/>
      <c r="BV637" s="295"/>
      <c r="BW637" s="295"/>
      <c r="BX637" s="295"/>
      <c r="BY637" s="293"/>
      <c r="BZ637" s="294"/>
      <c r="CD637" s="295"/>
      <c r="CE637" s="295"/>
      <c r="CF637" s="293"/>
      <c r="CG637" s="293"/>
      <c r="CH637" s="293"/>
      <c r="CI637" s="293"/>
      <c r="CJ637" s="293"/>
      <c r="CL637" s="295"/>
      <c r="CM637" s="294"/>
      <c r="CN637" s="294"/>
      <c r="CO637" s="294"/>
      <c r="CP637" s="294"/>
      <c r="CZ637" s="295"/>
      <c r="DF637" s="293"/>
      <c r="DG637" s="293"/>
      <c r="DH637" s="293"/>
      <c r="DJ637" s="295"/>
      <c r="EC637" s="454"/>
      <c r="ED637" s="454"/>
      <c r="EH637" s="439"/>
      <c r="EI637" s="439"/>
      <c r="EJ637" s="439"/>
      <c r="EK637" s="962"/>
      <c r="EL637" s="987"/>
      <c r="EM637" s="987"/>
      <c r="EN637" s="991"/>
      <c r="EO637" s="297"/>
      <c r="EP637" s="296"/>
      <c r="ER637" s="297"/>
      <c r="ES637" s="522"/>
      <c r="ET637" s="527"/>
      <c r="EU637" s="527"/>
      <c r="EV637" s="527"/>
      <c r="EW637" s="967"/>
      <c r="EX637" s="949"/>
      <c r="EY637" s="522"/>
      <c r="EZ637" s="522"/>
      <c r="FA637" s="522"/>
      <c r="FB637" s="522"/>
      <c r="FC637" s="527"/>
      <c r="FD637" s="527"/>
      <c r="FE637" s="527"/>
      <c r="FF637" s="522"/>
      <c r="FG637" s="522"/>
      <c r="FH637" s="522"/>
      <c r="FI637" s="522"/>
      <c r="FJ637" s="296"/>
      <c r="FK637" s="522"/>
      <c r="FL637" s="993"/>
      <c r="FM637" s="994"/>
      <c r="FN637" s="993"/>
      <c r="FO637" s="993"/>
      <c r="FP637" s="1023"/>
      <c r="FQ637" s="572"/>
      <c r="FR637" s="572"/>
    </row>
    <row r="638" spans="9:174" s="292" customFormat="1" x14ac:dyDescent="0.3">
      <c r="I638" s="937"/>
      <c r="J638" s="295"/>
      <c r="K638" s="294"/>
      <c r="L638" s="294"/>
      <c r="M638" s="295"/>
      <c r="S638" s="976"/>
      <c r="T638" s="1011"/>
      <c r="U638" s="290"/>
      <c r="V638" s="290"/>
      <c r="W638" s="290"/>
      <c r="X638" s="294"/>
      <c r="AB638" s="946"/>
      <c r="AE638" s="541"/>
      <c r="AF638" s="296"/>
      <c r="AG638" s="542"/>
      <c r="AH638" s="296"/>
      <c r="AI638" s="610"/>
      <c r="AJ638" s="543"/>
      <c r="AP638" s="981"/>
      <c r="AU638" s="293"/>
      <c r="AX638" s="295"/>
      <c r="BC638" s="295"/>
      <c r="BD638" s="525"/>
      <c r="BE638" s="976"/>
      <c r="BF638" s="293"/>
      <c r="BG638" s="293"/>
      <c r="BH638" s="293"/>
      <c r="BI638" s="293"/>
      <c r="BJ638" s="293"/>
      <c r="BK638" s="293"/>
      <c r="BL638" s="294"/>
      <c r="BM638" s="293"/>
      <c r="BS638" s="294"/>
      <c r="BT638" s="294"/>
      <c r="BU638" s="294"/>
      <c r="BV638" s="295"/>
      <c r="BW638" s="295"/>
      <c r="BX638" s="295"/>
      <c r="BY638" s="293"/>
      <c r="BZ638" s="294"/>
      <c r="CD638" s="295"/>
      <c r="CE638" s="295"/>
      <c r="CF638" s="293"/>
      <c r="CG638" s="293"/>
      <c r="CH638" s="293"/>
      <c r="CI638" s="293"/>
      <c r="CJ638" s="293"/>
      <c r="CL638" s="295"/>
      <c r="CM638" s="294"/>
      <c r="CN638" s="294"/>
      <c r="CO638" s="294"/>
      <c r="CP638" s="294"/>
      <c r="CZ638" s="295"/>
      <c r="DF638" s="293"/>
      <c r="DG638" s="293"/>
      <c r="DH638" s="293"/>
      <c r="DJ638" s="295"/>
      <c r="EC638" s="454"/>
      <c r="ED638" s="454"/>
      <c r="EH638" s="439"/>
      <c r="EI638" s="439"/>
      <c r="EJ638" s="439"/>
      <c r="EK638" s="962"/>
      <c r="EL638" s="987"/>
      <c r="EM638" s="987"/>
      <c r="EN638" s="991"/>
      <c r="EO638" s="297"/>
      <c r="EP638" s="296"/>
      <c r="ER638" s="297"/>
      <c r="ES638" s="522"/>
      <c r="ET638" s="527"/>
      <c r="EU638" s="527"/>
      <c r="EV638" s="527"/>
      <c r="EW638" s="967"/>
      <c r="EX638" s="949"/>
      <c r="EY638" s="522"/>
      <c r="EZ638" s="522"/>
      <c r="FA638" s="522"/>
      <c r="FB638" s="522"/>
      <c r="FC638" s="527"/>
      <c r="FD638" s="527"/>
      <c r="FE638" s="527"/>
      <c r="FF638" s="522"/>
      <c r="FG638" s="522"/>
      <c r="FH638" s="522"/>
      <c r="FI638" s="522"/>
      <c r="FJ638" s="296"/>
      <c r="FK638" s="522"/>
      <c r="FL638" s="993"/>
      <c r="FM638" s="994"/>
      <c r="FN638" s="993"/>
      <c r="FO638" s="993"/>
      <c r="FP638" s="1023"/>
      <c r="FQ638" s="572"/>
      <c r="FR638" s="572"/>
    </row>
    <row r="639" spans="9:174" s="292" customFormat="1" x14ac:dyDescent="0.3">
      <c r="I639" s="937"/>
      <c r="J639" s="295"/>
      <c r="K639" s="294"/>
      <c r="L639" s="294"/>
      <c r="M639" s="295"/>
      <c r="S639" s="976"/>
      <c r="T639" s="1011"/>
      <c r="U639" s="290"/>
      <c r="V639" s="290"/>
      <c r="W639" s="290"/>
      <c r="X639" s="294"/>
      <c r="AB639" s="946"/>
      <c r="AE639" s="541"/>
      <c r="AF639" s="296"/>
      <c r="AG639" s="542"/>
      <c r="AH639" s="296"/>
      <c r="AI639" s="610"/>
      <c r="AJ639" s="543"/>
      <c r="AP639" s="981"/>
      <c r="AU639" s="293"/>
      <c r="AX639" s="295"/>
      <c r="BC639" s="295"/>
      <c r="BD639" s="525"/>
      <c r="BE639" s="976"/>
      <c r="BF639" s="293"/>
      <c r="BG639" s="293"/>
      <c r="BH639" s="293"/>
      <c r="BI639" s="293"/>
      <c r="BJ639" s="293"/>
      <c r="BK639" s="293"/>
      <c r="BL639" s="294"/>
      <c r="BM639" s="293"/>
      <c r="BS639" s="294"/>
      <c r="BT639" s="294"/>
      <c r="BU639" s="294"/>
      <c r="BV639" s="295"/>
      <c r="BW639" s="295"/>
      <c r="BX639" s="295"/>
      <c r="BY639" s="293"/>
      <c r="BZ639" s="294"/>
      <c r="CD639" s="295"/>
      <c r="CE639" s="295"/>
      <c r="CF639" s="293"/>
      <c r="CG639" s="293"/>
      <c r="CH639" s="293"/>
      <c r="CI639" s="293"/>
      <c r="CJ639" s="293"/>
      <c r="CL639" s="295"/>
      <c r="CM639" s="294"/>
      <c r="CN639" s="294"/>
      <c r="CO639" s="294"/>
      <c r="CP639" s="294"/>
      <c r="CZ639" s="295"/>
      <c r="DF639" s="293"/>
      <c r="DG639" s="293"/>
      <c r="DH639" s="293"/>
      <c r="DJ639" s="295"/>
      <c r="EC639" s="454"/>
      <c r="ED639" s="454"/>
      <c r="EH639" s="439"/>
      <c r="EI639" s="439"/>
      <c r="EJ639" s="439"/>
      <c r="EK639" s="962"/>
      <c r="EL639" s="987"/>
      <c r="EM639" s="987"/>
      <c r="EN639" s="991"/>
      <c r="EO639" s="297"/>
      <c r="EP639" s="296"/>
      <c r="ER639" s="297"/>
      <c r="ES639" s="522"/>
      <c r="ET639" s="527"/>
      <c r="EU639" s="527"/>
      <c r="EV639" s="527"/>
      <c r="EW639" s="967"/>
      <c r="EX639" s="949"/>
      <c r="EY639" s="522"/>
      <c r="EZ639" s="522"/>
      <c r="FA639" s="522"/>
      <c r="FB639" s="522"/>
      <c r="FC639" s="527"/>
      <c r="FD639" s="527"/>
      <c r="FE639" s="527"/>
      <c r="FF639" s="522"/>
      <c r="FG639" s="522"/>
      <c r="FH639" s="522"/>
      <c r="FI639" s="522"/>
      <c r="FJ639" s="296"/>
      <c r="FK639" s="522"/>
      <c r="FL639" s="993"/>
      <c r="FM639" s="994"/>
      <c r="FN639" s="993"/>
      <c r="FO639" s="993"/>
      <c r="FP639" s="1023"/>
      <c r="FQ639" s="572"/>
      <c r="FR639" s="572"/>
    </row>
    <row r="640" spans="9:174" s="292" customFormat="1" x14ac:dyDescent="0.3">
      <c r="I640" s="937"/>
      <c r="J640" s="295"/>
      <c r="K640" s="294"/>
      <c r="L640" s="294"/>
      <c r="M640" s="295"/>
      <c r="S640" s="976"/>
      <c r="T640" s="1011"/>
      <c r="U640" s="290"/>
      <c r="V640" s="290"/>
      <c r="W640" s="290"/>
      <c r="X640" s="294"/>
      <c r="AB640" s="946"/>
      <c r="AE640" s="541"/>
      <c r="AF640" s="296"/>
      <c r="AG640" s="542"/>
      <c r="AH640" s="296"/>
      <c r="AI640" s="610"/>
      <c r="AJ640" s="543"/>
      <c r="AP640" s="981"/>
      <c r="AU640" s="293"/>
      <c r="AX640" s="295"/>
      <c r="BC640" s="295"/>
      <c r="BD640" s="525"/>
      <c r="BE640" s="976"/>
      <c r="BF640" s="293"/>
      <c r="BG640" s="293"/>
      <c r="BH640" s="293"/>
      <c r="BI640" s="293"/>
      <c r="BJ640" s="293"/>
      <c r="BK640" s="293"/>
      <c r="BL640" s="294"/>
      <c r="BM640" s="293"/>
      <c r="BS640" s="294"/>
      <c r="BT640" s="294"/>
      <c r="BU640" s="294"/>
      <c r="BV640" s="295"/>
      <c r="BW640" s="295"/>
      <c r="BX640" s="295"/>
      <c r="BY640" s="293"/>
      <c r="BZ640" s="294"/>
      <c r="CD640" s="295"/>
      <c r="CE640" s="295"/>
      <c r="CF640" s="293"/>
      <c r="CG640" s="293"/>
      <c r="CH640" s="293"/>
      <c r="CI640" s="293"/>
      <c r="CJ640" s="293"/>
      <c r="CL640" s="295"/>
      <c r="CM640" s="294"/>
      <c r="CN640" s="294"/>
      <c r="CO640" s="294"/>
      <c r="CP640" s="294"/>
      <c r="CZ640" s="295"/>
      <c r="DF640" s="293"/>
      <c r="DG640" s="293"/>
      <c r="DH640" s="293"/>
      <c r="DJ640" s="295"/>
      <c r="EC640" s="454"/>
      <c r="ED640" s="454"/>
      <c r="EH640" s="439"/>
      <c r="EI640" s="439"/>
      <c r="EJ640" s="439"/>
      <c r="EK640" s="962"/>
      <c r="EL640" s="987"/>
      <c r="EM640" s="987"/>
      <c r="EN640" s="991"/>
      <c r="EO640" s="297"/>
      <c r="EP640" s="296"/>
      <c r="ER640" s="297"/>
      <c r="ES640" s="522"/>
      <c r="ET640" s="527"/>
      <c r="EU640" s="527"/>
      <c r="EV640" s="527"/>
      <c r="EW640" s="967"/>
      <c r="EX640" s="949"/>
      <c r="EY640" s="522"/>
      <c r="EZ640" s="522"/>
      <c r="FA640" s="522"/>
      <c r="FB640" s="522"/>
      <c r="FC640" s="527"/>
      <c r="FD640" s="527"/>
      <c r="FE640" s="527"/>
      <c r="FF640" s="522"/>
      <c r="FG640" s="522"/>
      <c r="FH640" s="522"/>
      <c r="FI640" s="522"/>
      <c r="FJ640" s="296"/>
      <c r="FK640" s="522"/>
      <c r="FL640" s="993"/>
      <c r="FM640" s="994"/>
      <c r="FN640" s="993"/>
      <c r="FO640" s="993"/>
      <c r="FP640" s="1023"/>
      <c r="FQ640" s="572"/>
      <c r="FR640" s="572"/>
    </row>
    <row r="641" spans="9:174" s="292" customFormat="1" x14ac:dyDescent="0.3">
      <c r="I641" s="937"/>
      <c r="J641" s="295"/>
      <c r="K641" s="294"/>
      <c r="L641" s="294"/>
      <c r="M641" s="295"/>
      <c r="S641" s="976"/>
      <c r="T641" s="1011"/>
      <c r="U641" s="290"/>
      <c r="V641" s="290"/>
      <c r="W641" s="290"/>
      <c r="X641" s="294"/>
      <c r="AB641" s="946"/>
      <c r="AE641" s="541"/>
      <c r="AF641" s="296"/>
      <c r="AG641" s="542"/>
      <c r="AH641" s="296"/>
      <c r="AI641" s="610"/>
      <c r="AJ641" s="543"/>
      <c r="AP641" s="981"/>
      <c r="AU641" s="293"/>
      <c r="AX641" s="295"/>
      <c r="BC641" s="295"/>
      <c r="BD641" s="525"/>
      <c r="BE641" s="976"/>
      <c r="BF641" s="293"/>
      <c r="BG641" s="293"/>
      <c r="BH641" s="293"/>
      <c r="BI641" s="293"/>
      <c r="BJ641" s="293"/>
      <c r="BK641" s="293"/>
      <c r="BL641" s="294"/>
      <c r="BM641" s="293"/>
      <c r="BS641" s="294"/>
      <c r="BT641" s="294"/>
      <c r="BU641" s="294"/>
      <c r="BV641" s="295"/>
      <c r="BW641" s="295"/>
      <c r="BX641" s="295"/>
      <c r="BY641" s="293"/>
      <c r="BZ641" s="294"/>
      <c r="CD641" s="295"/>
      <c r="CE641" s="295"/>
      <c r="CF641" s="293"/>
      <c r="CG641" s="293"/>
      <c r="CH641" s="293"/>
      <c r="CI641" s="293"/>
      <c r="CJ641" s="293"/>
      <c r="CL641" s="295"/>
      <c r="CM641" s="294"/>
      <c r="CN641" s="294"/>
      <c r="CO641" s="294"/>
      <c r="CP641" s="294"/>
      <c r="CZ641" s="295"/>
      <c r="DF641" s="293"/>
      <c r="DG641" s="293"/>
      <c r="DH641" s="293"/>
      <c r="DJ641" s="295"/>
      <c r="EC641" s="454"/>
      <c r="ED641" s="454"/>
      <c r="EH641" s="439"/>
      <c r="EI641" s="439"/>
      <c r="EJ641" s="439"/>
      <c r="EK641" s="962"/>
      <c r="EL641" s="987"/>
      <c r="EM641" s="987"/>
      <c r="EN641" s="991"/>
      <c r="EO641" s="297"/>
      <c r="EP641" s="296"/>
      <c r="ER641" s="297"/>
      <c r="ES641" s="522"/>
      <c r="ET641" s="527"/>
      <c r="EU641" s="527"/>
      <c r="EV641" s="527"/>
      <c r="EW641" s="967"/>
      <c r="EX641" s="949"/>
      <c r="EY641" s="522"/>
      <c r="EZ641" s="522"/>
      <c r="FA641" s="522"/>
      <c r="FB641" s="522"/>
      <c r="FC641" s="527"/>
      <c r="FD641" s="527"/>
      <c r="FE641" s="527"/>
      <c r="FF641" s="522"/>
      <c r="FG641" s="522"/>
      <c r="FH641" s="522"/>
      <c r="FI641" s="522"/>
      <c r="FJ641" s="296"/>
      <c r="FK641" s="522"/>
      <c r="FL641" s="993"/>
      <c r="FM641" s="994"/>
      <c r="FN641" s="993"/>
      <c r="FO641" s="993"/>
      <c r="FP641" s="1023"/>
      <c r="FQ641" s="572"/>
      <c r="FR641" s="572"/>
    </row>
    <row r="642" spans="9:174" s="292" customFormat="1" x14ac:dyDescent="0.3">
      <c r="I642" s="937"/>
      <c r="J642" s="295"/>
      <c r="K642" s="294"/>
      <c r="L642" s="294"/>
      <c r="M642" s="295"/>
      <c r="S642" s="976"/>
      <c r="T642" s="1011"/>
      <c r="U642" s="290"/>
      <c r="V642" s="290"/>
      <c r="W642" s="290"/>
      <c r="X642" s="294"/>
      <c r="AB642" s="946"/>
      <c r="AE642" s="541"/>
      <c r="AF642" s="296"/>
      <c r="AG642" s="542"/>
      <c r="AH642" s="296"/>
      <c r="AI642" s="610"/>
      <c r="AJ642" s="543"/>
      <c r="AP642" s="981"/>
      <c r="AU642" s="293"/>
      <c r="AX642" s="295"/>
      <c r="BC642" s="295"/>
      <c r="BD642" s="525"/>
      <c r="BE642" s="976"/>
      <c r="BF642" s="293"/>
      <c r="BG642" s="293"/>
      <c r="BH642" s="293"/>
      <c r="BI642" s="293"/>
      <c r="BJ642" s="293"/>
      <c r="BK642" s="293"/>
      <c r="BL642" s="294"/>
      <c r="BM642" s="293"/>
      <c r="BS642" s="294"/>
      <c r="BT642" s="294"/>
      <c r="BU642" s="294"/>
      <c r="BV642" s="295"/>
      <c r="BW642" s="295"/>
      <c r="BX642" s="295"/>
      <c r="BY642" s="293"/>
      <c r="BZ642" s="294"/>
      <c r="CD642" s="295"/>
      <c r="CE642" s="295"/>
      <c r="CF642" s="293"/>
      <c r="CG642" s="293"/>
      <c r="CH642" s="293"/>
      <c r="CI642" s="293"/>
      <c r="CJ642" s="293"/>
      <c r="CL642" s="295"/>
      <c r="CM642" s="294"/>
      <c r="CN642" s="294"/>
      <c r="CO642" s="294"/>
      <c r="CP642" s="294"/>
      <c r="CZ642" s="295"/>
      <c r="DF642" s="293"/>
      <c r="DG642" s="293"/>
      <c r="DH642" s="293"/>
      <c r="DJ642" s="295"/>
      <c r="EC642" s="454"/>
      <c r="ED642" s="454"/>
      <c r="EH642" s="439"/>
      <c r="EI642" s="439"/>
      <c r="EJ642" s="439"/>
      <c r="EK642" s="962"/>
      <c r="EL642" s="987"/>
      <c r="EM642" s="987"/>
      <c r="EN642" s="991"/>
      <c r="EO642" s="297"/>
      <c r="EP642" s="296"/>
      <c r="ER642" s="297"/>
      <c r="ES642" s="522"/>
      <c r="ET642" s="527"/>
      <c r="EU642" s="527"/>
      <c r="EV642" s="527"/>
      <c r="EW642" s="967"/>
      <c r="EX642" s="949"/>
      <c r="EY642" s="522"/>
      <c r="EZ642" s="522"/>
      <c r="FA642" s="522"/>
      <c r="FB642" s="522"/>
      <c r="FC642" s="527"/>
      <c r="FD642" s="527"/>
      <c r="FE642" s="527"/>
      <c r="FF642" s="522"/>
      <c r="FG642" s="522"/>
      <c r="FH642" s="522"/>
      <c r="FI642" s="522"/>
      <c r="FJ642" s="296"/>
      <c r="FK642" s="522"/>
      <c r="FL642" s="993"/>
      <c r="FM642" s="994"/>
      <c r="FN642" s="993"/>
      <c r="FO642" s="993"/>
      <c r="FP642" s="1023"/>
      <c r="FQ642" s="572"/>
      <c r="FR642" s="572"/>
    </row>
    <row r="643" spans="9:174" s="292" customFormat="1" x14ac:dyDescent="0.3">
      <c r="I643" s="937"/>
      <c r="J643" s="295"/>
      <c r="K643" s="294"/>
      <c r="L643" s="294"/>
      <c r="M643" s="295"/>
      <c r="S643" s="976"/>
      <c r="T643" s="1011"/>
      <c r="U643" s="290"/>
      <c r="V643" s="290"/>
      <c r="W643" s="290"/>
      <c r="X643" s="294"/>
      <c r="AB643" s="946"/>
      <c r="AE643" s="541"/>
      <c r="AF643" s="296"/>
      <c r="AG643" s="542"/>
      <c r="AH643" s="296"/>
      <c r="AI643" s="610"/>
      <c r="AJ643" s="543"/>
      <c r="AP643" s="981"/>
      <c r="AU643" s="293"/>
      <c r="AX643" s="295"/>
      <c r="BC643" s="295"/>
      <c r="BD643" s="525"/>
      <c r="BE643" s="976"/>
      <c r="BF643" s="293"/>
      <c r="BG643" s="293"/>
      <c r="BH643" s="293"/>
      <c r="BI643" s="293"/>
      <c r="BJ643" s="293"/>
      <c r="BK643" s="293"/>
      <c r="BL643" s="294"/>
      <c r="BM643" s="293"/>
      <c r="BS643" s="294"/>
      <c r="BT643" s="294"/>
      <c r="BU643" s="294"/>
      <c r="BV643" s="295"/>
      <c r="BW643" s="295"/>
      <c r="BX643" s="295"/>
      <c r="BY643" s="293"/>
      <c r="BZ643" s="294"/>
      <c r="CD643" s="295"/>
      <c r="CE643" s="295"/>
      <c r="CF643" s="293"/>
      <c r="CG643" s="293"/>
      <c r="CH643" s="293"/>
      <c r="CI643" s="293"/>
      <c r="CJ643" s="293"/>
      <c r="CL643" s="295"/>
      <c r="CM643" s="294"/>
      <c r="CN643" s="294"/>
      <c r="CO643" s="294"/>
      <c r="CP643" s="294"/>
      <c r="CZ643" s="295"/>
      <c r="DF643" s="293"/>
      <c r="DG643" s="293"/>
      <c r="DH643" s="293"/>
      <c r="DJ643" s="295"/>
      <c r="EC643" s="454"/>
      <c r="ED643" s="454"/>
      <c r="EH643" s="439"/>
      <c r="EI643" s="439"/>
      <c r="EJ643" s="439"/>
      <c r="EK643" s="962"/>
      <c r="EL643" s="987"/>
      <c r="EM643" s="987"/>
      <c r="EN643" s="991"/>
      <c r="EO643" s="297"/>
      <c r="EP643" s="296"/>
      <c r="ER643" s="297"/>
      <c r="ES643" s="522"/>
      <c r="ET643" s="527"/>
      <c r="EU643" s="527"/>
      <c r="EV643" s="527"/>
      <c r="EW643" s="967"/>
      <c r="EX643" s="949"/>
      <c r="EY643" s="522"/>
      <c r="EZ643" s="522"/>
      <c r="FA643" s="522"/>
      <c r="FB643" s="522"/>
      <c r="FC643" s="527"/>
      <c r="FD643" s="527"/>
      <c r="FE643" s="527"/>
      <c r="FF643" s="522"/>
      <c r="FG643" s="522"/>
      <c r="FH643" s="522"/>
      <c r="FI643" s="522"/>
      <c r="FJ643" s="296"/>
      <c r="FK643" s="522"/>
      <c r="FL643" s="993"/>
      <c r="FM643" s="994"/>
      <c r="FN643" s="993"/>
      <c r="FO643" s="993"/>
      <c r="FP643" s="1023"/>
      <c r="FQ643" s="572"/>
      <c r="FR643" s="572"/>
    </row>
    <row r="644" spans="9:174" s="292" customFormat="1" x14ac:dyDescent="0.3">
      <c r="I644" s="937"/>
      <c r="J644" s="295"/>
      <c r="K644" s="294"/>
      <c r="L644" s="294"/>
      <c r="M644" s="295"/>
      <c r="S644" s="976"/>
      <c r="T644" s="1011"/>
      <c r="U644" s="290"/>
      <c r="V644" s="290"/>
      <c r="W644" s="290"/>
      <c r="X644" s="294"/>
      <c r="AB644" s="946"/>
      <c r="AE644" s="541"/>
      <c r="AF644" s="296"/>
      <c r="AG644" s="542"/>
      <c r="AH644" s="296"/>
      <c r="AI644" s="610"/>
      <c r="AJ644" s="543"/>
      <c r="AP644" s="981"/>
      <c r="AU644" s="293"/>
      <c r="AX644" s="295"/>
      <c r="BC644" s="295"/>
      <c r="BD644" s="525"/>
      <c r="BE644" s="976"/>
      <c r="BF644" s="293"/>
      <c r="BG644" s="293"/>
      <c r="BH644" s="293"/>
      <c r="BI644" s="293"/>
      <c r="BJ644" s="293"/>
      <c r="BK644" s="293"/>
      <c r="BL644" s="294"/>
      <c r="BM644" s="293"/>
      <c r="BS644" s="294"/>
      <c r="BT644" s="294"/>
      <c r="BU644" s="294"/>
      <c r="BV644" s="295"/>
      <c r="BW644" s="295"/>
      <c r="BX644" s="295"/>
      <c r="BY644" s="293"/>
      <c r="BZ644" s="294"/>
      <c r="CD644" s="295"/>
      <c r="CE644" s="295"/>
      <c r="CF644" s="293"/>
      <c r="CG644" s="293"/>
      <c r="CH644" s="293"/>
      <c r="CI644" s="293"/>
      <c r="CJ644" s="293"/>
      <c r="CL644" s="295"/>
      <c r="CM644" s="294"/>
      <c r="CN644" s="294"/>
      <c r="CO644" s="294"/>
      <c r="CP644" s="294"/>
      <c r="CZ644" s="295"/>
      <c r="DF644" s="293"/>
      <c r="DG644" s="293"/>
      <c r="DH644" s="293"/>
      <c r="DJ644" s="295"/>
      <c r="EC644" s="454"/>
      <c r="ED644" s="454"/>
      <c r="EH644" s="439"/>
      <c r="EI644" s="439"/>
      <c r="EJ644" s="439"/>
      <c r="EK644" s="962"/>
      <c r="EL644" s="987"/>
      <c r="EM644" s="987"/>
      <c r="EN644" s="991"/>
      <c r="EO644" s="297"/>
      <c r="EP644" s="296"/>
      <c r="ER644" s="297"/>
      <c r="ES644" s="522"/>
      <c r="ET644" s="527"/>
      <c r="EU644" s="527"/>
      <c r="EV644" s="527"/>
      <c r="EW644" s="967"/>
      <c r="EX644" s="949"/>
      <c r="EY644" s="522"/>
      <c r="EZ644" s="522"/>
      <c r="FA644" s="522"/>
      <c r="FB644" s="522"/>
      <c r="FC644" s="527"/>
      <c r="FD644" s="527"/>
      <c r="FE644" s="527"/>
      <c r="FF644" s="522"/>
      <c r="FG644" s="522"/>
      <c r="FH644" s="522"/>
      <c r="FI644" s="522"/>
      <c r="FJ644" s="296"/>
      <c r="FK644" s="522"/>
      <c r="FL644" s="993"/>
      <c r="FM644" s="994"/>
      <c r="FN644" s="993"/>
      <c r="FO644" s="993"/>
      <c r="FP644" s="1023"/>
      <c r="FQ644" s="572"/>
      <c r="FR644" s="572"/>
    </row>
    <row r="645" spans="9:174" s="292" customFormat="1" x14ac:dyDescent="0.3">
      <c r="I645" s="937"/>
      <c r="J645" s="295"/>
      <c r="K645" s="294"/>
      <c r="L645" s="294"/>
      <c r="M645" s="295"/>
      <c r="S645" s="976"/>
      <c r="T645" s="1011"/>
      <c r="U645" s="290"/>
      <c r="V645" s="290"/>
      <c r="W645" s="290"/>
      <c r="X645" s="294"/>
      <c r="AB645" s="946"/>
      <c r="AE645" s="541"/>
      <c r="AF645" s="296"/>
      <c r="AG645" s="542"/>
      <c r="AH645" s="296"/>
      <c r="AI645" s="610"/>
      <c r="AJ645" s="543"/>
      <c r="AP645" s="981"/>
      <c r="AU645" s="293"/>
      <c r="AX645" s="295"/>
      <c r="BC645" s="295"/>
      <c r="BD645" s="525"/>
      <c r="BE645" s="976"/>
      <c r="BF645" s="293"/>
      <c r="BG645" s="293"/>
      <c r="BH645" s="293"/>
      <c r="BI645" s="293"/>
      <c r="BJ645" s="293"/>
      <c r="BK645" s="293"/>
      <c r="BL645" s="294"/>
      <c r="BM645" s="293"/>
      <c r="BS645" s="294"/>
      <c r="BT645" s="294"/>
      <c r="BU645" s="294"/>
      <c r="BV645" s="295"/>
      <c r="BW645" s="295"/>
      <c r="BX645" s="295"/>
      <c r="BY645" s="293"/>
      <c r="BZ645" s="294"/>
      <c r="CD645" s="295"/>
      <c r="CE645" s="295"/>
      <c r="CF645" s="293"/>
      <c r="CG645" s="293"/>
      <c r="CH645" s="293"/>
      <c r="CI645" s="293"/>
      <c r="CJ645" s="293"/>
      <c r="CL645" s="295"/>
      <c r="CM645" s="294"/>
      <c r="CN645" s="294"/>
      <c r="CO645" s="294"/>
      <c r="CP645" s="294"/>
      <c r="CZ645" s="295"/>
      <c r="DF645" s="293"/>
      <c r="DG645" s="293"/>
      <c r="DH645" s="293"/>
      <c r="DJ645" s="295"/>
      <c r="EC645" s="454"/>
      <c r="ED645" s="454"/>
      <c r="EH645" s="439"/>
      <c r="EI645" s="439"/>
      <c r="EJ645" s="439"/>
      <c r="EK645" s="962"/>
      <c r="EL645" s="987"/>
      <c r="EM645" s="987"/>
      <c r="EN645" s="991"/>
      <c r="EO645" s="297"/>
      <c r="EP645" s="296"/>
      <c r="ER645" s="297"/>
      <c r="ES645" s="522"/>
      <c r="ET645" s="527"/>
      <c r="EU645" s="527"/>
      <c r="EV645" s="527"/>
      <c r="EW645" s="967"/>
      <c r="EX645" s="949"/>
      <c r="EY645" s="522"/>
      <c r="EZ645" s="522"/>
      <c r="FA645" s="522"/>
      <c r="FB645" s="522"/>
      <c r="FC645" s="527"/>
      <c r="FD645" s="527"/>
      <c r="FE645" s="527"/>
      <c r="FF645" s="522"/>
      <c r="FG645" s="522"/>
      <c r="FH645" s="522"/>
      <c r="FI645" s="522"/>
      <c r="FJ645" s="296"/>
      <c r="FK645" s="522"/>
      <c r="FL645" s="993"/>
      <c r="FM645" s="994"/>
      <c r="FN645" s="993"/>
      <c r="FO645" s="993"/>
      <c r="FP645" s="1023"/>
      <c r="FQ645" s="572"/>
      <c r="FR645" s="572"/>
    </row>
    <row r="646" spans="9:174" s="292" customFormat="1" x14ac:dyDescent="0.3">
      <c r="I646" s="937"/>
      <c r="J646" s="295"/>
      <c r="K646" s="294"/>
      <c r="L646" s="294"/>
      <c r="M646" s="295"/>
      <c r="S646" s="976"/>
      <c r="T646" s="1011"/>
      <c r="U646" s="290"/>
      <c r="V646" s="290"/>
      <c r="W646" s="290"/>
      <c r="X646" s="294"/>
      <c r="AB646" s="946"/>
      <c r="AE646" s="541"/>
      <c r="AF646" s="296"/>
      <c r="AG646" s="542"/>
      <c r="AH646" s="296"/>
      <c r="AI646" s="610"/>
      <c r="AJ646" s="543"/>
      <c r="AP646" s="981"/>
      <c r="AU646" s="293"/>
      <c r="AX646" s="295"/>
      <c r="BC646" s="295"/>
      <c r="BD646" s="525"/>
      <c r="BE646" s="976"/>
      <c r="BF646" s="293"/>
      <c r="BG646" s="293"/>
      <c r="BH646" s="293"/>
      <c r="BI646" s="293"/>
      <c r="BJ646" s="293"/>
      <c r="BK646" s="293"/>
      <c r="BL646" s="294"/>
      <c r="BM646" s="293"/>
      <c r="BS646" s="294"/>
      <c r="BT646" s="294"/>
      <c r="BU646" s="294"/>
      <c r="BV646" s="295"/>
      <c r="BW646" s="295"/>
      <c r="BX646" s="295"/>
      <c r="BY646" s="293"/>
      <c r="BZ646" s="294"/>
      <c r="CD646" s="295"/>
      <c r="CE646" s="295"/>
      <c r="CF646" s="293"/>
      <c r="CG646" s="293"/>
      <c r="CH646" s="293"/>
      <c r="CI646" s="293"/>
      <c r="CJ646" s="293"/>
      <c r="CL646" s="295"/>
      <c r="CM646" s="294"/>
      <c r="CN646" s="294"/>
      <c r="CO646" s="294"/>
      <c r="CP646" s="294"/>
      <c r="CZ646" s="295"/>
      <c r="DF646" s="293"/>
      <c r="DG646" s="293"/>
      <c r="DH646" s="293"/>
      <c r="DJ646" s="295"/>
      <c r="EC646" s="454"/>
      <c r="ED646" s="454"/>
      <c r="EH646" s="439"/>
      <c r="EI646" s="439"/>
      <c r="EJ646" s="439"/>
      <c r="EK646" s="962"/>
      <c r="EL646" s="987"/>
      <c r="EM646" s="987"/>
      <c r="EN646" s="991"/>
      <c r="EO646" s="297"/>
      <c r="EP646" s="296"/>
      <c r="ER646" s="297"/>
      <c r="ES646" s="522"/>
      <c r="ET646" s="527"/>
      <c r="EU646" s="527"/>
      <c r="EV646" s="527"/>
      <c r="EW646" s="967"/>
      <c r="EX646" s="949"/>
      <c r="EY646" s="522"/>
      <c r="EZ646" s="522"/>
      <c r="FA646" s="522"/>
      <c r="FB646" s="522"/>
      <c r="FC646" s="527"/>
      <c r="FD646" s="527"/>
      <c r="FE646" s="527"/>
      <c r="FF646" s="522"/>
      <c r="FG646" s="522"/>
      <c r="FH646" s="522"/>
      <c r="FI646" s="522"/>
      <c r="FJ646" s="296"/>
      <c r="FK646" s="522"/>
      <c r="FL646" s="993"/>
      <c r="FM646" s="994"/>
      <c r="FN646" s="993"/>
      <c r="FO646" s="993"/>
      <c r="FP646" s="1023"/>
      <c r="FQ646" s="572"/>
      <c r="FR646" s="572"/>
    </row>
    <row r="647" spans="9:174" s="292" customFormat="1" x14ac:dyDescent="0.3">
      <c r="I647" s="937"/>
      <c r="J647" s="295"/>
      <c r="K647" s="294"/>
      <c r="L647" s="294"/>
      <c r="M647" s="295"/>
      <c r="S647" s="976"/>
      <c r="T647" s="1011"/>
      <c r="U647" s="290"/>
      <c r="V647" s="290"/>
      <c r="W647" s="290"/>
      <c r="X647" s="294"/>
      <c r="AB647" s="946"/>
      <c r="AE647" s="541"/>
      <c r="AF647" s="296"/>
      <c r="AG647" s="542"/>
      <c r="AH647" s="296"/>
      <c r="AI647" s="610"/>
      <c r="AJ647" s="543"/>
      <c r="AP647" s="981"/>
      <c r="AU647" s="293"/>
      <c r="AX647" s="295"/>
      <c r="BC647" s="295"/>
      <c r="BD647" s="525"/>
      <c r="BE647" s="976"/>
      <c r="BF647" s="293"/>
      <c r="BG647" s="293"/>
      <c r="BH647" s="293"/>
      <c r="BI647" s="293"/>
      <c r="BJ647" s="293"/>
      <c r="BK647" s="293"/>
      <c r="BL647" s="294"/>
      <c r="BM647" s="293"/>
      <c r="BS647" s="294"/>
      <c r="BT647" s="294"/>
      <c r="BU647" s="294"/>
      <c r="BV647" s="295"/>
      <c r="BW647" s="295"/>
      <c r="BX647" s="295"/>
      <c r="BY647" s="293"/>
      <c r="BZ647" s="294"/>
      <c r="CD647" s="295"/>
      <c r="CE647" s="295"/>
      <c r="CF647" s="293"/>
      <c r="CG647" s="293"/>
      <c r="CH647" s="293"/>
      <c r="CI647" s="293"/>
      <c r="CJ647" s="293"/>
      <c r="CL647" s="295"/>
      <c r="CM647" s="294"/>
      <c r="CN647" s="294"/>
      <c r="CO647" s="294"/>
      <c r="CP647" s="294"/>
      <c r="CZ647" s="295"/>
      <c r="DF647" s="293"/>
      <c r="DG647" s="293"/>
      <c r="DH647" s="293"/>
      <c r="DJ647" s="295"/>
      <c r="EC647" s="454"/>
      <c r="ED647" s="454"/>
      <c r="EH647" s="439"/>
      <c r="EI647" s="439"/>
      <c r="EJ647" s="439"/>
      <c r="EK647" s="962"/>
      <c r="EL647" s="987"/>
      <c r="EM647" s="987"/>
      <c r="EN647" s="991"/>
      <c r="EO647" s="297"/>
      <c r="EP647" s="296"/>
      <c r="ER647" s="297"/>
      <c r="ES647" s="522"/>
      <c r="ET647" s="527"/>
      <c r="EU647" s="527"/>
      <c r="EV647" s="527"/>
      <c r="EW647" s="967"/>
      <c r="EX647" s="949"/>
      <c r="EY647" s="522"/>
      <c r="EZ647" s="522"/>
      <c r="FA647" s="522"/>
      <c r="FB647" s="522"/>
      <c r="FC647" s="527"/>
      <c r="FD647" s="527"/>
      <c r="FE647" s="527"/>
      <c r="FF647" s="522"/>
      <c r="FG647" s="522"/>
      <c r="FH647" s="522"/>
      <c r="FI647" s="522"/>
      <c r="FJ647" s="296"/>
      <c r="FK647" s="522"/>
      <c r="FL647" s="993"/>
      <c r="FM647" s="994"/>
      <c r="FN647" s="993"/>
      <c r="FO647" s="993"/>
      <c r="FP647" s="1023"/>
      <c r="FQ647" s="572"/>
      <c r="FR647" s="572"/>
    </row>
    <row r="648" spans="9:174" s="292" customFormat="1" x14ac:dyDescent="0.3">
      <c r="I648" s="937"/>
      <c r="J648" s="295"/>
      <c r="K648" s="294"/>
      <c r="L648" s="294"/>
      <c r="M648" s="295"/>
      <c r="S648" s="976"/>
      <c r="T648" s="1011"/>
      <c r="U648" s="290"/>
      <c r="V648" s="290"/>
      <c r="W648" s="290"/>
      <c r="X648" s="294"/>
      <c r="AB648" s="946"/>
      <c r="AE648" s="541"/>
      <c r="AF648" s="296"/>
      <c r="AG648" s="542"/>
      <c r="AH648" s="296"/>
      <c r="AI648" s="610"/>
      <c r="AJ648" s="543"/>
      <c r="AP648" s="981"/>
      <c r="AU648" s="293"/>
      <c r="AX648" s="295"/>
      <c r="BC648" s="295"/>
      <c r="BD648" s="525"/>
      <c r="BE648" s="976"/>
      <c r="BF648" s="293"/>
      <c r="BG648" s="293"/>
      <c r="BH648" s="293"/>
      <c r="BI648" s="293"/>
      <c r="BJ648" s="293"/>
      <c r="BK648" s="293"/>
      <c r="BL648" s="294"/>
      <c r="BM648" s="293"/>
      <c r="BS648" s="294"/>
      <c r="BT648" s="294"/>
      <c r="BU648" s="294"/>
      <c r="BV648" s="295"/>
      <c r="BW648" s="295"/>
      <c r="BX648" s="295"/>
      <c r="BY648" s="293"/>
      <c r="BZ648" s="294"/>
      <c r="CD648" s="295"/>
      <c r="CE648" s="295"/>
      <c r="CF648" s="293"/>
      <c r="CG648" s="293"/>
      <c r="CH648" s="293"/>
      <c r="CI648" s="293"/>
      <c r="CJ648" s="293"/>
      <c r="CL648" s="295"/>
      <c r="CM648" s="294"/>
      <c r="CN648" s="294"/>
      <c r="CO648" s="294"/>
      <c r="CP648" s="294"/>
      <c r="CZ648" s="295"/>
      <c r="DF648" s="293"/>
      <c r="DG648" s="293"/>
      <c r="DH648" s="293"/>
      <c r="DJ648" s="295"/>
      <c r="EC648" s="454"/>
      <c r="ED648" s="454"/>
      <c r="EH648" s="439"/>
      <c r="EI648" s="439"/>
      <c r="EJ648" s="439"/>
      <c r="EK648" s="962"/>
      <c r="EL648" s="987"/>
      <c r="EM648" s="987"/>
      <c r="EN648" s="991"/>
      <c r="EO648" s="297"/>
      <c r="EP648" s="296"/>
      <c r="ER648" s="297"/>
      <c r="ES648" s="522"/>
      <c r="ET648" s="527"/>
      <c r="EU648" s="527"/>
      <c r="EV648" s="527"/>
      <c r="EW648" s="967"/>
      <c r="EX648" s="949"/>
      <c r="EY648" s="522"/>
      <c r="EZ648" s="522"/>
      <c r="FA648" s="522"/>
      <c r="FB648" s="522"/>
      <c r="FC648" s="527"/>
      <c r="FD648" s="527"/>
      <c r="FE648" s="527"/>
      <c r="FF648" s="522"/>
      <c r="FG648" s="522"/>
      <c r="FH648" s="522"/>
      <c r="FI648" s="522"/>
      <c r="FJ648" s="296"/>
      <c r="FK648" s="522"/>
      <c r="FL648" s="993"/>
      <c r="FM648" s="994"/>
      <c r="FN648" s="993"/>
      <c r="FO648" s="993"/>
      <c r="FP648" s="1023"/>
      <c r="FQ648" s="572"/>
      <c r="FR648" s="572"/>
    </row>
    <row r="649" spans="9:174" s="292" customFormat="1" x14ac:dyDescent="0.3">
      <c r="I649" s="937"/>
      <c r="J649" s="295"/>
      <c r="K649" s="294"/>
      <c r="L649" s="294"/>
      <c r="M649" s="295"/>
      <c r="S649" s="976"/>
      <c r="T649" s="1011"/>
      <c r="U649" s="290"/>
      <c r="V649" s="290"/>
      <c r="W649" s="290"/>
      <c r="X649" s="294"/>
      <c r="AB649" s="946"/>
      <c r="AE649" s="541"/>
      <c r="AF649" s="296"/>
      <c r="AG649" s="542"/>
      <c r="AH649" s="296"/>
      <c r="AI649" s="610"/>
      <c r="AJ649" s="543"/>
      <c r="AP649" s="981"/>
      <c r="AU649" s="293"/>
      <c r="AX649" s="295"/>
      <c r="BC649" s="295"/>
      <c r="BD649" s="525"/>
      <c r="BE649" s="976"/>
      <c r="BF649" s="293"/>
      <c r="BG649" s="293"/>
      <c r="BH649" s="293"/>
      <c r="BI649" s="293"/>
      <c r="BJ649" s="293"/>
      <c r="BK649" s="293"/>
      <c r="BL649" s="294"/>
      <c r="BM649" s="293"/>
      <c r="BS649" s="294"/>
      <c r="BT649" s="294"/>
      <c r="BU649" s="294"/>
      <c r="BV649" s="295"/>
      <c r="BW649" s="295"/>
      <c r="BX649" s="295"/>
      <c r="BY649" s="293"/>
      <c r="BZ649" s="294"/>
      <c r="CD649" s="295"/>
      <c r="CE649" s="295"/>
      <c r="CF649" s="293"/>
      <c r="CG649" s="293"/>
      <c r="CH649" s="293"/>
      <c r="CI649" s="293"/>
      <c r="CJ649" s="293"/>
      <c r="CL649" s="295"/>
      <c r="CM649" s="294"/>
      <c r="CN649" s="294"/>
      <c r="CO649" s="294"/>
      <c r="CP649" s="294"/>
      <c r="CZ649" s="295"/>
      <c r="DF649" s="293"/>
      <c r="DG649" s="293"/>
      <c r="DH649" s="293"/>
      <c r="DJ649" s="295"/>
      <c r="EC649" s="454"/>
      <c r="ED649" s="454"/>
      <c r="EH649" s="439"/>
      <c r="EI649" s="439"/>
      <c r="EJ649" s="439"/>
      <c r="EK649" s="962"/>
      <c r="EL649" s="987"/>
      <c r="EM649" s="987"/>
      <c r="EN649" s="991"/>
      <c r="EO649" s="297"/>
      <c r="EP649" s="296"/>
      <c r="ER649" s="297"/>
      <c r="ES649" s="522"/>
      <c r="ET649" s="527"/>
      <c r="EU649" s="527"/>
      <c r="EV649" s="527"/>
      <c r="EW649" s="967"/>
      <c r="EX649" s="949"/>
      <c r="EY649" s="522"/>
      <c r="EZ649" s="522"/>
      <c r="FA649" s="522"/>
      <c r="FB649" s="522"/>
      <c r="FC649" s="527"/>
      <c r="FD649" s="527"/>
      <c r="FE649" s="527"/>
      <c r="FF649" s="522"/>
      <c r="FG649" s="522"/>
      <c r="FH649" s="522"/>
      <c r="FI649" s="522"/>
      <c r="FJ649" s="296"/>
      <c r="FK649" s="522"/>
      <c r="FL649" s="993"/>
      <c r="FM649" s="994"/>
      <c r="FN649" s="993"/>
      <c r="FO649" s="993"/>
      <c r="FP649" s="1023"/>
      <c r="FQ649" s="572"/>
      <c r="FR649" s="572"/>
    </row>
    <row r="650" spans="9:174" s="292" customFormat="1" x14ac:dyDescent="0.3">
      <c r="I650" s="937"/>
      <c r="J650" s="295"/>
      <c r="K650" s="294"/>
      <c r="L650" s="294"/>
      <c r="M650" s="295"/>
      <c r="S650" s="976"/>
      <c r="T650" s="1011"/>
      <c r="U650" s="290"/>
      <c r="V650" s="290"/>
      <c r="W650" s="290"/>
      <c r="X650" s="294"/>
      <c r="AB650" s="946"/>
      <c r="AE650" s="541"/>
      <c r="AF650" s="296"/>
      <c r="AG650" s="542"/>
      <c r="AH650" s="296"/>
      <c r="AI650" s="610"/>
      <c r="AJ650" s="543"/>
      <c r="AP650" s="981"/>
      <c r="AU650" s="293"/>
      <c r="AX650" s="295"/>
      <c r="BC650" s="295"/>
      <c r="BD650" s="525"/>
      <c r="BE650" s="976"/>
      <c r="BF650" s="293"/>
      <c r="BG650" s="293"/>
      <c r="BH650" s="293"/>
      <c r="BI650" s="293"/>
      <c r="BJ650" s="293"/>
      <c r="BK650" s="293"/>
      <c r="BL650" s="294"/>
      <c r="BM650" s="293"/>
      <c r="BS650" s="294"/>
      <c r="BT650" s="294"/>
      <c r="BU650" s="294"/>
      <c r="BV650" s="295"/>
      <c r="BW650" s="295"/>
      <c r="BX650" s="295"/>
      <c r="BY650" s="293"/>
      <c r="BZ650" s="294"/>
      <c r="CD650" s="295"/>
      <c r="CE650" s="295"/>
      <c r="CF650" s="293"/>
      <c r="CG650" s="293"/>
      <c r="CH650" s="293"/>
      <c r="CI650" s="293"/>
      <c r="CJ650" s="293"/>
      <c r="CL650" s="295"/>
      <c r="CM650" s="294"/>
      <c r="CN650" s="294"/>
      <c r="CO650" s="294"/>
      <c r="CP650" s="294"/>
      <c r="CZ650" s="295"/>
      <c r="DF650" s="293"/>
      <c r="DG650" s="293"/>
      <c r="DH650" s="293"/>
      <c r="DJ650" s="295"/>
      <c r="EC650" s="454"/>
      <c r="ED650" s="454"/>
      <c r="EH650" s="439"/>
      <c r="EI650" s="439"/>
      <c r="EJ650" s="439"/>
      <c r="EK650" s="962"/>
      <c r="EL650" s="987"/>
      <c r="EM650" s="987"/>
      <c r="EN650" s="991"/>
      <c r="EO650" s="297"/>
      <c r="EP650" s="296"/>
      <c r="ER650" s="297"/>
      <c r="ES650" s="522"/>
      <c r="ET650" s="527"/>
      <c r="EU650" s="527"/>
      <c r="EV650" s="527"/>
      <c r="EW650" s="967"/>
      <c r="EX650" s="949"/>
      <c r="EY650" s="522"/>
      <c r="EZ650" s="522"/>
      <c r="FA650" s="522"/>
      <c r="FB650" s="522"/>
      <c r="FC650" s="527"/>
      <c r="FD650" s="527"/>
      <c r="FE650" s="527"/>
      <c r="FF650" s="522"/>
      <c r="FG650" s="522"/>
      <c r="FH650" s="522"/>
      <c r="FI650" s="522"/>
      <c r="FJ650" s="296"/>
      <c r="FK650" s="522"/>
      <c r="FL650" s="993"/>
      <c r="FM650" s="994"/>
      <c r="FN650" s="993"/>
      <c r="FO650" s="993"/>
      <c r="FP650" s="1023"/>
      <c r="FQ650" s="572"/>
      <c r="FR650" s="572"/>
    </row>
    <row r="651" spans="9:174" s="292" customFormat="1" x14ac:dyDescent="0.3">
      <c r="I651" s="937"/>
      <c r="J651" s="295"/>
      <c r="K651" s="294"/>
      <c r="L651" s="294"/>
      <c r="M651" s="295"/>
      <c r="S651" s="976"/>
      <c r="T651" s="1011"/>
      <c r="U651" s="290"/>
      <c r="V651" s="290"/>
      <c r="W651" s="290"/>
      <c r="X651" s="294"/>
      <c r="AB651" s="946"/>
      <c r="AE651" s="541"/>
      <c r="AF651" s="296"/>
      <c r="AG651" s="542"/>
      <c r="AH651" s="296"/>
      <c r="AI651" s="610"/>
      <c r="AJ651" s="543"/>
      <c r="AP651" s="981"/>
      <c r="AU651" s="293"/>
      <c r="AX651" s="295"/>
      <c r="BC651" s="295"/>
      <c r="BD651" s="525"/>
      <c r="BE651" s="976"/>
      <c r="BF651" s="293"/>
      <c r="BG651" s="293"/>
      <c r="BH651" s="293"/>
      <c r="BI651" s="293"/>
      <c r="BJ651" s="293"/>
      <c r="BK651" s="293"/>
      <c r="BL651" s="294"/>
      <c r="BM651" s="293"/>
      <c r="BS651" s="294"/>
      <c r="BT651" s="294"/>
      <c r="BU651" s="294"/>
      <c r="BV651" s="295"/>
      <c r="BW651" s="295"/>
      <c r="BX651" s="295"/>
      <c r="BY651" s="293"/>
      <c r="BZ651" s="294"/>
      <c r="CD651" s="295"/>
      <c r="CE651" s="295"/>
      <c r="CF651" s="293"/>
      <c r="CG651" s="293"/>
      <c r="CH651" s="293"/>
      <c r="CI651" s="293"/>
      <c r="CJ651" s="293"/>
      <c r="CL651" s="295"/>
      <c r="CM651" s="294"/>
      <c r="CN651" s="294"/>
      <c r="CO651" s="294"/>
      <c r="CP651" s="294"/>
      <c r="CZ651" s="295"/>
      <c r="DF651" s="293"/>
      <c r="DG651" s="293"/>
      <c r="DH651" s="293"/>
      <c r="DJ651" s="295"/>
      <c r="EC651" s="454"/>
      <c r="ED651" s="454"/>
      <c r="EH651" s="439"/>
      <c r="EI651" s="439"/>
      <c r="EJ651" s="439"/>
      <c r="EK651" s="962"/>
      <c r="EL651" s="987"/>
      <c r="EM651" s="987"/>
      <c r="EN651" s="991"/>
      <c r="EO651" s="297"/>
      <c r="EP651" s="296"/>
      <c r="ER651" s="297"/>
      <c r="ES651" s="522"/>
      <c r="ET651" s="527"/>
      <c r="EU651" s="527"/>
      <c r="EV651" s="527"/>
      <c r="EW651" s="967"/>
      <c r="EX651" s="949"/>
      <c r="EY651" s="522"/>
      <c r="EZ651" s="522"/>
      <c r="FA651" s="522"/>
      <c r="FB651" s="522"/>
      <c r="FC651" s="527"/>
      <c r="FD651" s="527"/>
      <c r="FE651" s="527"/>
      <c r="FF651" s="522"/>
      <c r="FG651" s="522"/>
      <c r="FH651" s="522"/>
      <c r="FI651" s="522"/>
      <c r="FJ651" s="296"/>
      <c r="FK651" s="522"/>
      <c r="FL651" s="993"/>
      <c r="FM651" s="994"/>
      <c r="FN651" s="993"/>
      <c r="FO651" s="993"/>
      <c r="FP651" s="1023"/>
      <c r="FQ651" s="572"/>
      <c r="FR651" s="572"/>
    </row>
    <row r="652" spans="9:174" s="292" customFormat="1" x14ac:dyDescent="0.3">
      <c r="I652" s="937"/>
      <c r="J652" s="295"/>
      <c r="K652" s="294"/>
      <c r="L652" s="294"/>
      <c r="M652" s="295"/>
      <c r="S652" s="976"/>
      <c r="T652" s="1011"/>
      <c r="U652" s="290"/>
      <c r="V652" s="290"/>
      <c r="W652" s="290"/>
      <c r="X652" s="294"/>
      <c r="AB652" s="946"/>
      <c r="AE652" s="541"/>
      <c r="AF652" s="296"/>
      <c r="AG652" s="542"/>
      <c r="AH652" s="296"/>
      <c r="AI652" s="610"/>
      <c r="AJ652" s="543"/>
      <c r="AP652" s="981"/>
      <c r="AU652" s="293"/>
      <c r="AX652" s="295"/>
      <c r="BC652" s="295"/>
      <c r="BD652" s="525"/>
      <c r="BE652" s="976"/>
      <c r="BF652" s="293"/>
      <c r="BG652" s="293"/>
      <c r="BH652" s="293"/>
      <c r="BI652" s="293"/>
      <c r="BJ652" s="293"/>
      <c r="BK652" s="293"/>
      <c r="BL652" s="294"/>
      <c r="BM652" s="293"/>
      <c r="BS652" s="294"/>
      <c r="BT652" s="294"/>
      <c r="BU652" s="294"/>
      <c r="BV652" s="295"/>
      <c r="BW652" s="295"/>
      <c r="BX652" s="295"/>
      <c r="BY652" s="293"/>
      <c r="BZ652" s="294"/>
      <c r="CD652" s="295"/>
      <c r="CE652" s="295"/>
      <c r="CF652" s="293"/>
      <c r="CG652" s="293"/>
      <c r="CH652" s="293"/>
      <c r="CI652" s="293"/>
      <c r="CJ652" s="293"/>
      <c r="CL652" s="295"/>
      <c r="CM652" s="294"/>
      <c r="CN652" s="294"/>
      <c r="CO652" s="294"/>
      <c r="CP652" s="294"/>
      <c r="CZ652" s="295"/>
      <c r="DF652" s="293"/>
      <c r="DG652" s="293"/>
      <c r="DH652" s="293"/>
      <c r="DJ652" s="295"/>
      <c r="EC652" s="454"/>
      <c r="ED652" s="454"/>
      <c r="EH652" s="439"/>
      <c r="EI652" s="439"/>
      <c r="EJ652" s="439"/>
      <c r="EK652" s="962"/>
      <c r="EL652" s="987"/>
      <c r="EM652" s="987"/>
      <c r="EN652" s="991"/>
      <c r="EO652" s="297"/>
      <c r="EP652" s="296"/>
      <c r="ER652" s="297"/>
      <c r="ES652" s="522"/>
      <c r="ET652" s="527"/>
      <c r="EU652" s="527"/>
      <c r="EV652" s="527"/>
      <c r="EW652" s="967"/>
      <c r="EX652" s="949"/>
      <c r="EY652" s="522"/>
      <c r="EZ652" s="522"/>
      <c r="FA652" s="522"/>
      <c r="FB652" s="522"/>
      <c r="FC652" s="527"/>
      <c r="FD652" s="527"/>
      <c r="FE652" s="527"/>
      <c r="FF652" s="522"/>
      <c r="FG652" s="522"/>
      <c r="FH652" s="522"/>
      <c r="FI652" s="522"/>
      <c r="FJ652" s="296"/>
      <c r="FK652" s="522"/>
      <c r="FL652" s="993"/>
      <c r="FM652" s="994"/>
      <c r="FN652" s="993"/>
      <c r="FO652" s="993"/>
      <c r="FP652" s="1023"/>
      <c r="FQ652" s="572"/>
      <c r="FR652" s="572"/>
    </row>
    <row r="653" spans="9:174" s="292" customFormat="1" x14ac:dyDescent="0.3">
      <c r="I653" s="937"/>
      <c r="J653" s="295"/>
      <c r="K653" s="294"/>
      <c r="L653" s="294"/>
      <c r="M653" s="295"/>
      <c r="S653" s="976"/>
      <c r="T653" s="1011"/>
      <c r="U653" s="290"/>
      <c r="V653" s="290"/>
      <c r="W653" s="290"/>
      <c r="X653" s="294"/>
      <c r="AB653" s="946"/>
      <c r="AE653" s="541"/>
      <c r="AF653" s="296"/>
      <c r="AG653" s="542"/>
      <c r="AH653" s="296"/>
      <c r="AI653" s="610"/>
      <c r="AJ653" s="543"/>
      <c r="AP653" s="981"/>
      <c r="AU653" s="293"/>
      <c r="AX653" s="295"/>
      <c r="BC653" s="295"/>
      <c r="BD653" s="525"/>
      <c r="BE653" s="976"/>
      <c r="BF653" s="293"/>
      <c r="BG653" s="293"/>
      <c r="BH653" s="293"/>
      <c r="BI653" s="293"/>
      <c r="BJ653" s="293"/>
      <c r="BK653" s="293"/>
      <c r="BL653" s="294"/>
      <c r="BM653" s="293"/>
      <c r="BS653" s="294"/>
      <c r="BT653" s="294"/>
      <c r="BU653" s="294"/>
      <c r="BV653" s="295"/>
      <c r="BW653" s="295"/>
      <c r="BX653" s="295"/>
      <c r="BY653" s="293"/>
      <c r="BZ653" s="294"/>
      <c r="CD653" s="295"/>
      <c r="CE653" s="295"/>
      <c r="CF653" s="293"/>
      <c r="CG653" s="293"/>
      <c r="CH653" s="293"/>
      <c r="CI653" s="293"/>
      <c r="CJ653" s="293"/>
      <c r="CL653" s="295"/>
      <c r="CM653" s="294"/>
      <c r="CN653" s="294"/>
      <c r="CO653" s="294"/>
      <c r="CP653" s="294"/>
      <c r="CZ653" s="295"/>
      <c r="DF653" s="293"/>
      <c r="DG653" s="293"/>
      <c r="DH653" s="293"/>
      <c r="DJ653" s="295"/>
      <c r="EC653" s="454"/>
      <c r="ED653" s="454"/>
      <c r="EH653" s="439"/>
      <c r="EI653" s="439"/>
      <c r="EJ653" s="439"/>
      <c r="EK653" s="962"/>
      <c r="EL653" s="987"/>
      <c r="EM653" s="987"/>
      <c r="EN653" s="991"/>
      <c r="EO653" s="297"/>
      <c r="EP653" s="296"/>
      <c r="ER653" s="297"/>
      <c r="ES653" s="522"/>
      <c r="ET653" s="527"/>
      <c r="EU653" s="527"/>
      <c r="EV653" s="527"/>
      <c r="EW653" s="967"/>
      <c r="EX653" s="949"/>
      <c r="EY653" s="522"/>
      <c r="EZ653" s="522"/>
      <c r="FA653" s="522"/>
      <c r="FB653" s="522"/>
      <c r="FC653" s="527"/>
      <c r="FD653" s="527"/>
      <c r="FE653" s="527"/>
      <c r="FF653" s="522"/>
      <c r="FG653" s="522"/>
      <c r="FH653" s="522"/>
      <c r="FI653" s="522"/>
      <c r="FJ653" s="296"/>
      <c r="FK653" s="522"/>
      <c r="FL653" s="993"/>
      <c r="FM653" s="994"/>
      <c r="FN653" s="993"/>
      <c r="FO653" s="993"/>
      <c r="FP653" s="1023"/>
      <c r="FQ653" s="572"/>
      <c r="FR653" s="572"/>
    </row>
    <row r="654" spans="9:174" s="292" customFormat="1" x14ac:dyDescent="0.3">
      <c r="I654" s="937"/>
      <c r="J654" s="295"/>
      <c r="K654" s="294"/>
      <c r="L654" s="294"/>
      <c r="M654" s="295"/>
      <c r="S654" s="976"/>
      <c r="T654" s="1011"/>
      <c r="U654" s="290"/>
      <c r="V654" s="290"/>
      <c r="W654" s="290"/>
      <c r="X654" s="294"/>
      <c r="AB654" s="946"/>
      <c r="AE654" s="541"/>
      <c r="AF654" s="296"/>
      <c r="AG654" s="542"/>
      <c r="AH654" s="296"/>
      <c r="AI654" s="610"/>
      <c r="AJ654" s="543"/>
      <c r="AP654" s="981"/>
      <c r="AU654" s="293"/>
      <c r="AX654" s="295"/>
      <c r="BC654" s="295"/>
      <c r="BD654" s="525"/>
      <c r="BE654" s="976"/>
      <c r="BF654" s="293"/>
      <c r="BG654" s="293"/>
      <c r="BH654" s="293"/>
      <c r="BI654" s="293"/>
      <c r="BJ654" s="293"/>
      <c r="BK654" s="293"/>
      <c r="BL654" s="294"/>
      <c r="BM654" s="293"/>
      <c r="BS654" s="294"/>
      <c r="BT654" s="294"/>
      <c r="BU654" s="294"/>
      <c r="BV654" s="295"/>
      <c r="BW654" s="295"/>
      <c r="BX654" s="295"/>
      <c r="BY654" s="293"/>
      <c r="BZ654" s="294"/>
      <c r="CD654" s="295"/>
      <c r="CE654" s="295"/>
      <c r="CF654" s="293"/>
      <c r="CG654" s="293"/>
      <c r="CH654" s="293"/>
      <c r="CI654" s="293"/>
      <c r="CJ654" s="293"/>
      <c r="CL654" s="295"/>
      <c r="CM654" s="294"/>
      <c r="CN654" s="294"/>
      <c r="CO654" s="294"/>
      <c r="CP654" s="294"/>
      <c r="CZ654" s="295"/>
      <c r="DF654" s="293"/>
      <c r="DG654" s="293"/>
      <c r="DH654" s="293"/>
      <c r="DJ654" s="295"/>
      <c r="EC654" s="454"/>
      <c r="ED654" s="454"/>
      <c r="EH654" s="439"/>
      <c r="EI654" s="439"/>
      <c r="EJ654" s="439"/>
      <c r="EK654" s="962"/>
      <c r="EL654" s="987"/>
      <c r="EM654" s="987"/>
      <c r="EN654" s="991"/>
      <c r="EO654" s="297"/>
      <c r="EP654" s="296"/>
      <c r="ER654" s="297"/>
      <c r="ES654" s="522"/>
      <c r="ET654" s="527"/>
      <c r="EU654" s="527"/>
      <c r="EV654" s="527"/>
      <c r="EW654" s="967"/>
      <c r="EX654" s="949"/>
      <c r="EY654" s="522"/>
      <c r="EZ654" s="522"/>
      <c r="FA654" s="522"/>
      <c r="FB654" s="522"/>
      <c r="FC654" s="527"/>
      <c r="FD654" s="527"/>
      <c r="FE654" s="527"/>
      <c r="FF654" s="522"/>
      <c r="FG654" s="522"/>
      <c r="FH654" s="522"/>
      <c r="FI654" s="522"/>
      <c r="FJ654" s="296"/>
      <c r="FK654" s="522"/>
      <c r="FL654" s="993"/>
      <c r="FM654" s="994"/>
      <c r="FN654" s="993"/>
      <c r="FO654" s="993"/>
      <c r="FP654" s="1023"/>
      <c r="FQ654" s="572"/>
      <c r="FR654" s="572"/>
    </row>
    <row r="655" spans="9:174" s="292" customFormat="1" x14ac:dyDescent="0.3">
      <c r="I655" s="937"/>
      <c r="J655" s="295"/>
      <c r="K655" s="294"/>
      <c r="L655" s="294"/>
      <c r="M655" s="295"/>
      <c r="S655" s="976"/>
      <c r="T655" s="1011"/>
      <c r="U655" s="290"/>
      <c r="V655" s="290"/>
      <c r="W655" s="290"/>
      <c r="X655" s="294"/>
      <c r="AB655" s="946"/>
      <c r="AE655" s="541"/>
      <c r="AF655" s="296"/>
      <c r="AG655" s="542"/>
      <c r="AH655" s="296"/>
      <c r="AI655" s="610"/>
      <c r="AJ655" s="543"/>
      <c r="AP655" s="981"/>
      <c r="AU655" s="293"/>
      <c r="AX655" s="295"/>
      <c r="BC655" s="295"/>
      <c r="BD655" s="525"/>
      <c r="BE655" s="976"/>
      <c r="BF655" s="293"/>
      <c r="BG655" s="293"/>
      <c r="BH655" s="293"/>
      <c r="BI655" s="293"/>
      <c r="BJ655" s="293"/>
      <c r="BK655" s="293"/>
      <c r="BL655" s="294"/>
      <c r="BM655" s="293"/>
      <c r="BS655" s="294"/>
      <c r="BT655" s="294"/>
      <c r="BU655" s="294"/>
      <c r="BV655" s="295"/>
      <c r="BW655" s="295"/>
      <c r="BX655" s="295"/>
      <c r="BY655" s="293"/>
      <c r="BZ655" s="294"/>
      <c r="CD655" s="295"/>
      <c r="CE655" s="295"/>
      <c r="CF655" s="293"/>
      <c r="CG655" s="293"/>
      <c r="CH655" s="293"/>
      <c r="CI655" s="293"/>
      <c r="CJ655" s="293"/>
      <c r="CL655" s="295"/>
      <c r="CM655" s="294"/>
      <c r="CN655" s="294"/>
      <c r="CO655" s="294"/>
      <c r="CP655" s="294"/>
      <c r="CZ655" s="295"/>
      <c r="DF655" s="293"/>
      <c r="DG655" s="293"/>
      <c r="DH655" s="293"/>
      <c r="DJ655" s="295"/>
      <c r="EC655" s="454"/>
      <c r="ED655" s="454"/>
      <c r="EH655" s="439"/>
      <c r="EI655" s="439"/>
      <c r="EJ655" s="439"/>
      <c r="EK655" s="962"/>
      <c r="EL655" s="987"/>
      <c r="EM655" s="987"/>
      <c r="EN655" s="991"/>
      <c r="EO655" s="297"/>
      <c r="EP655" s="296"/>
      <c r="ER655" s="297"/>
      <c r="ES655" s="522"/>
      <c r="ET655" s="527"/>
      <c r="EU655" s="527"/>
      <c r="EV655" s="527"/>
      <c r="EW655" s="967"/>
      <c r="EX655" s="949"/>
      <c r="EY655" s="522"/>
      <c r="EZ655" s="522"/>
      <c r="FA655" s="522"/>
      <c r="FB655" s="522"/>
      <c r="FC655" s="527"/>
      <c r="FD655" s="527"/>
      <c r="FE655" s="527"/>
      <c r="FF655" s="522"/>
      <c r="FG655" s="522"/>
      <c r="FH655" s="522"/>
      <c r="FI655" s="522"/>
      <c r="FJ655" s="296"/>
      <c r="FK655" s="522"/>
      <c r="FL655" s="993"/>
      <c r="FM655" s="994"/>
      <c r="FN655" s="993"/>
      <c r="FO655" s="993"/>
      <c r="FP655" s="1023"/>
      <c r="FQ655" s="572"/>
      <c r="FR655" s="572"/>
    </row>
    <row r="656" spans="9:174" s="292" customFormat="1" x14ac:dyDescent="0.3">
      <c r="I656" s="937"/>
      <c r="J656" s="295"/>
      <c r="K656" s="294"/>
      <c r="L656" s="294"/>
      <c r="M656" s="295"/>
      <c r="S656" s="976"/>
      <c r="T656" s="1011"/>
      <c r="U656" s="290"/>
      <c r="V656" s="290"/>
      <c r="W656" s="290"/>
      <c r="X656" s="294"/>
      <c r="AB656" s="946"/>
      <c r="AE656" s="541"/>
      <c r="AF656" s="296"/>
      <c r="AG656" s="542"/>
      <c r="AH656" s="296"/>
      <c r="AI656" s="610"/>
      <c r="AJ656" s="543"/>
      <c r="AP656" s="981"/>
      <c r="AU656" s="293"/>
      <c r="AX656" s="295"/>
      <c r="BC656" s="295"/>
      <c r="BD656" s="525"/>
      <c r="BE656" s="976"/>
      <c r="BF656" s="293"/>
      <c r="BG656" s="293"/>
      <c r="BH656" s="293"/>
      <c r="BI656" s="293"/>
      <c r="BJ656" s="293"/>
      <c r="BK656" s="293"/>
      <c r="BL656" s="294"/>
      <c r="BM656" s="293"/>
      <c r="BS656" s="294"/>
      <c r="BT656" s="294"/>
      <c r="BU656" s="294"/>
      <c r="BV656" s="295"/>
      <c r="BW656" s="295"/>
      <c r="BX656" s="295"/>
      <c r="BY656" s="293"/>
      <c r="BZ656" s="294"/>
      <c r="CD656" s="295"/>
      <c r="CE656" s="295"/>
      <c r="CF656" s="293"/>
      <c r="CG656" s="293"/>
      <c r="CH656" s="293"/>
      <c r="CI656" s="293"/>
      <c r="CJ656" s="293"/>
      <c r="CL656" s="295"/>
      <c r="CM656" s="294"/>
      <c r="CN656" s="294"/>
      <c r="CO656" s="294"/>
      <c r="CP656" s="294"/>
      <c r="CZ656" s="295"/>
      <c r="DF656" s="293"/>
      <c r="DG656" s="293"/>
      <c r="DH656" s="293"/>
      <c r="DJ656" s="295"/>
      <c r="EC656" s="454"/>
      <c r="ED656" s="454"/>
      <c r="EH656" s="439"/>
      <c r="EI656" s="439"/>
      <c r="EJ656" s="439"/>
      <c r="EK656" s="962"/>
      <c r="EL656" s="987"/>
      <c r="EM656" s="987"/>
      <c r="EN656" s="991"/>
      <c r="EO656" s="297"/>
      <c r="EP656" s="296"/>
      <c r="ER656" s="297"/>
      <c r="ES656" s="522"/>
      <c r="ET656" s="527"/>
      <c r="EU656" s="527"/>
      <c r="EV656" s="527"/>
      <c r="EW656" s="967"/>
      <c r="EX656" s="949"/>
      <c r="EY656" s="522"/>
      <c r="EZ656" s="522"/>
      <c r="FA656" s="522"/>
      <c r="FB656" s="522"/>
      <c r="FC656" s="527"/>
      <c r="FD656" s="527"/>
      <c r="FE656" s="527"/>
      <c r="FF656" s="522"/>
      <c r="FG656" s="522"/>
      <c r="FH656" s="522"/>
      <c r="FI656" s="522"/>
      <c r="FJ656" s="296"/>
      <c r="FK656" s="522"/>
      <c r="FL656" s="993"/>
      <c r="FM656" s="994"/>
      <c r="FN656" s="993"/>
      <c r="FO656" s="993"/>
      <c r="FP656" s="1023"/>
      <c r="FQ656" s="572"/>
      <c r="FR656" s="572"/>
    </row>
    <row r="657" spans="9:185" s="292" customFormat="1" x14ac:dyDescent="0.3">
      <c r="I657" s="937"/>
      <c r="J657" s="295"/>
      <c r="K657" s="294"/>
      <c r="L657" s="294"/>
      <c r="M657" s="295"/>
      <c r="S657" s="976"/>
      <c r="T657" s="1011"/>
      <c r="U657" s="290"/>
      <c r="V657" s="290"/>
      <c r="W657" s="290"/>
      <c r="X657" s="294"/>
      <c r="AB657" s="946"/>
      <c r="AE657" s="541"/>
      <c r="AF657" s="296"/>
      <c r="AG657" s="542"/>
      <c r="AH657" s="296"/>
      <c r="AI657" s="610"/>
      <c r="AJ657" s="543"/>
      <c r="AP657" s="981"/>
      <c r="AU657" s="293"/>
      <c r="AX657" s="295"/>
      <c r="BC657" s="295"/>
      <c r="BD657" s="525"/>
      <c r="BE657" s="976"/>
      <c r="BF657" s="293"/>
      <c r="BG657" s="293"/>
      <c r="BH657" s="293"/>
      <c r="BI657" s="293"/>
      <c r="BJ657" s="293"/>
      <c r="BK657" s="293"/>
      <c r="BL657" s="294"/>
      <c r="BM657" s="293"/>
      <c r="BS657" s="294"/>
      <c r="BT657" s="294"/>
      <c r="BU657" s="294"/>
      <c r="BV657" s="295"/>
      <c r="BW657" s="295"/>
      <c r="BX657" s="295"/>
      <c r="BY657" s="293"/>
      <c r="BZ657" s="294"/>
      <c r="CD657" s="295"/>
      <c r="CE657" s="295"/>
      <c r="CF657" s="293"/>
      <c r="CG657" s="293"/>
      <c r="CH657" s="293"/>
      <c r="CI657" s="293"/>
      <c r="CJ657" s="293"/>
      <c r="CL657" s="295"/>
      <c r="CM657" s="294"/>
      <c r="CN657" s="294"/>
      <c r="CO657" s="294"/>
      <c r="CP657" s="294"/>
      <c r="CZ657" s="295"/>
      <c r="DF657" s="293"/>
      <c r="DG657" s="293"/>
      <c r="DH657" s="293"/>
      <c r="DJ657" s="295"/>
      <c r="EC657" s="454"/>
      <c r="ED657" s="454"/>
      <c r="EH657" s="439"/>
      <c r="EI657" s="439"/>
      <c r="EJ657" s="439"/>
      <c r="EK657" s="962"/>
      <c r="EL657" s="987"/>
      <c r="EM657" s="987"/>
      <c r="EN657" s="991"/>
      <c r="EO657" s="297"/>
      <c r="EP657" s="296"/>
      <c r="ER657" s="297"/>
      <c r="ES657" s="522"/>
      <c r="ET657" s="527"/>
      <c r="EU657" s="527"/>
      <c r="EV657" s="527"/>
      <c r="EW657" s="967"/>
      <c r="EX657" s="949"/>
      <c r="EY657" s="522"/>
      <c r="EZ657" s="522"/>
      <c r="FA657" s="522"/>
      <c r="FB657" s="522"/>
      <c r="FC657" s="527"/>
      <c r="FD657" s="527"/>
      <c r="FE657" s="527"/>
      <c r="FF657" s="522"/>
      <c r="FG657" s="522"/>
      <c r="FH657" s="522"/>
      <c r="FI657" s="522"/>
      <c r="FJ657" s="296"/>
      <c r="FK657" s="522"/>
      <c r="FL657" s="993"/>
      <c r="FM657" s="994"/>
      <c r="FN657" s="993"/>
      <c r="FO657" s="993"/>
      <c r="FP657" s="1023"/>
      <c r="FQ657" s="572"/>
      <c r="FR657" s="572"/>
    </row>
    <row r="658" spans="9:185" s="292" customFormat="1" x14ac:dyDescent="0.3">
      <c r="I658" s="937"/>
      <c r="J658" s="295"/>
      <c r="K658" s="294"/>
      <c r="L658" s="294"/>
      <c r="M658" s="295"/>
      <c r="S658" s="976"/>
      <c r="T658" s="1011"/>
      <c r="U658" s="290"/>
      <c r="V658" s="290"/>
      <c r="W658" s="290"/>
      <c r="X658" s="294"/>
      <c r="AB658" s="946"/>
      <c r="AE658" s="541"/>
      <c r="AF658" s="296"/>
      <c r="AG658" s="542"/>
      <c r="AH658" s="296"/>
      <c r="AI658" s="610"/>
      <c r="AJ658" s="543"/>
      <c r="AP658" s="981"/>
      <c r="AU658" s="293"/>
      <c r="AX658" s="295"/>
      <c r="BC658" s="295"/>
      <c r="BD658" s="525"/>
      <c r="BE658" s="976"/>
      <c r="BF658" s="293"/>
      <c r="BG658" s="293"/>
      <c r="BH658" s="293"/>
      <c r="BI658" s="293"/>
      <c r="BJ658" s="293"/>
      <c r="BK658" s="293"/>
      <c r="BL658" s="294"/>
      <c r="BM658" s="293"/>
      <c r="BS658" s="294"/>
      <c r="BT658" s="294"/>
      <c r="BU658" s="294"/>
      <c r="BV658" s="295"/>
      <c r="BW658" s="295"/>
      <c r="BX658" s="295"/>
      <c r="BY658" s="293"/>
      <c r="BZ658" s="294"/>
      <c r="CD658" s="295"/>
      <c r="CE658" s="295"/>
      <c r="CF658" s="293"/>
      <c r="CG658" s="293"/>
      <c r="CH658" s="293"/>
      <c r="CI658" s="293"/>
      <c r="CJ658" s="293"/>
      <c r="CL658" s="295"/>
      <c r="CM658" s="294"/>
      <c r="CN658" s="294"/>
      <c r="CO658" s="294"/>
      <c r="CP658" s="294"/>
      <c r="CZ658" s="295"/>
      <c r="DF658" s="293"/>
      <c r="DG658" s="293"/>
      <c r="DH658" s="293"/>
      <c r="DJ658" s="295"/>
      <c r="EC658" s="454"/>
      <c r="ED658" s="454"/>
      <c r="EH658" s="439"/>
      <c r="EI658" s="439"/>
      <c r="EJ658" s="439"/>
      <c r="EK658" s="962"/>
      <c r="EL658" s="987"/>
      <c r="EM658" s="987"/>
      <c r="EN658" s="991"/>
      <c r="EO658" s="297"/>
      <c r="EP658" s="296"/>
      <c r="ER658" s="297"/>
      <c r="ES658" s="522"/>
      <c r="ET658" s="527"/>
      <c r="EU658" s="527"/>
      <c r="EV658" s="527"/>
      <c r="EW658" s="967"/>
      <c r="EX658" s="949"/>
      <c r="EY658" s="522"/>
      <c r="EZ658" s="522"/>
      <c r="FA658" s="522"/>
      <c r="FB658" s="522"/>
      <c r="FC658" s="527"/>
      <c r="FD658" s="527"/>
      <c r="FE658" s="527"/>
      <c r="FF658" s="522"/>
      <c r="FG658" s="522"/>
      <c r="FH658" s="522"/>
      <c r="FI658" s="522"/>
      <c r="FJ658" s="296"/>
      <c r="FK658" s="522"/>
      <c r="FL658" s="993"/>
      <c r="FM658" s="994"/>
      <c r="FN658" s="993"/>
      <c r="FO658" s="993"/>
      <c r="FP658" s="1023"/>
      <c r="FQ658" s="572"/>
      <c r="FR658" s="572"/>
    </row>
    <row r="659" spans="9:185" s="292" customFormat="1" x14ac:dyDescent="0.3">
      <c r="I659" s="937"/>
      <c r="J659" s="295"/>
      <c r="K659" s="294"/>
      <c r="L659" s="294"/>
      <c r="M659" s="295"/>
      <c r="S659" s="976"/>
      <c r="T659" s="1011"/>
      <c r="U659" s="290"/>
      <c r="V659" s="290"/>
      <c r="W659" s="290"/>
      <c r="X659" s="294"/>
      <c r="AB659" s="946"/>
      <c r="AE659" s="541"/>
      <c r="AF659" s="296"/>
      <c r="AG659" s="542"/>
      <c r="AH659" s="296"/>
      <c r="AI659" s="610"/>
      <c r="AJ659" s="543"/>
      <c r="AP659" s="981"/>
      <c r="AU659" s="293"/>
      <c r="AX659" s="295"/>
      <c r="BC659" s="295"/>
      <c r="BD659" s="525"/>
      <c r="BE659" s="976"/>
      <c r="BF659" s="293"/>
      <c r="BG659" s="293"/>
      <c r="BH659" s="293"/>
      <c r="BI659" s="293"/>
      <c r="BJ659" s="293"/>
      <c r="BK659" s="293"/>
      <c r="BL659" s="294"/>
      <c r="BM659" s="293"/>
      <c r="BS659" s="294"/>
      <c r="BT659" s="294"/>
      <c r="BU659" s="294"/>
      <c r="BV659" s="295"/>
      <c r="BW659" s="295"/>
      <c r="BX659" s="295"/>
      <c r="BY659" s="293"/>
      <c r="BZ659" s="294"/>
      <c r="CD659" s="295"/>
      <c r="CE659" s="295"/>
      <c r="CF659" s="293"/>
      <c r="CG659" s="293"/>
      <c r="CH659" s="293"/>
      <c r="CI659" s="293"/>
      <c r="CJ659" s="293"/>
      <c r="CL659" s="295"/>
      <c r="CM659" s="294"/>
      <c r="CN659" s="294"/>
      <c r="CO659" s="294"/>
      <c r="CP659" s="294"/>
      <c r="CZ659" s="295"/>
      <c r="DF659" s="293"/>
      <c r="DG659" s="293"/>
      <c r="DH659" s="293"/>
      <c r="DJ659" s="295"/>
      <c r="EC659" s="454"/>
      <c r="ED659" s="454"/>
      <c r="EH659" s="439"/>
      <c r="EI659" s="439"/>
      <c r="EJ659" s="439"/>
      <c r="EK659" s="962"/>
      <c r="EL659" s="987"/>
      <c r="EM659" s="987"/>
      <c r="EN659" s="991"/>
      <c r="EO659" s="297"/>
      <c r="EP659" s="296"/>
      <c r="ER659" s="297"/>
      <c r="ES659" s="522"/>
      <c r="ET659" s="527"/>
      <c r="EU659" s="527"/>
      <c r="EV659" s="527"/>
      <c r="EW659" s="967"/>
      <c r="EX659" s="949"/>
      <c r="EY659" s="522"/>
      <c r="EZ659" s="522"/>
      <c r="FA659" s="522"/>
      <c r="FB659" s="522"/>
      <c r="FC659" s="527"/>
      <c r="FD659" s="527"/>
      <c r="FE659" s="527"/>
      <c r="FF659" s="522"/>
      <c r="FG659" s="522"/>
      <c r="FH659" s="522"/>
      <c r="FI659" s="522"/>
      <c r="FJ659" s="296"/>
      <c r="FK659" s="522"/>
      <c r="FL659" s="993"/>
      <c r="FM659" s="994"/>
      <c r="FN659" s="993"/>
      <c r="FO659" s="993"/>
      <c r="FP659" s="1023"/>
      <c r="FQ659" s="572"/>
      <c r="FR659" s="572"/>
    </row>
    <row r="660" spans="9:185" s="292" customFormat="1" x14ac:dyDescent="0.3">
      <c r="I660" s="937"/>
      <c r="J660" s="295"/>
      <c r="K660" s="294"/>
      <c r="L660" s="294"/>
      <c r="M660" s="295"/>
      <c r="S660" s="976"/>
      <c r="T660" s="1011"/>
      <c r="U660" s="290"/>
      <c r="V660" s="290"/>
      <c r="W660" s="290"/>
      <c r="X660" s="294"/>
      <c r="AB660" s="946"/>
      <c r="AE660" s="541"/>
      <c r="AF660" s="296"/>
      <c r="AG660" s="542"/>
      <c r="AH660" s="296"/>
      <c r="AI660" s="610"/>
      <c r="AJ660" s="543"/>
      <c r="AP660" s="981"/>
      <c r="AU660" s="293"/>
      <c r="AX660" s="295"/>
      <c r="BC660" s="295"/>
      <c r="BD660" s="525"/>
      <c r="BE660" s="976"/>
      <c r="BF660" s="293"/>
      <c r="BG660" s="293"/>
      <c r="BH660" s="293"/>
      <c r="BI660" s="293"/>
      <c r="BJ660" s="293"/>
      <c r="BK660" s="293"/>
      <c r="BL660" s="294"/>
      <c r="BM660" s="293"/>
      <c r="BS660" s="294"/>
      <c r="BT660" s="294"/>
      <c r="BU660" s="294"/>
      <c r="BV660" s="295"/>
      <c r="BW660" s="295"/>
      <c r="BX660" s="295"/>
      <c r="BY660" s="293"/>
      <c r="BZ660" s="294"/>
      <c r="CD660" s="295"/>
      <c r="CE660" s="295"/>
      <c r="CF660" s="293"/>
      <c r="CG660" s="293"/>
      <c r="CH660" s="293"/>
      <c r="CI660" s="293"/>
      <c r="CJ660" s="293"/>
      <c r="CL660" s="295"/>
      <c r="CM660" s="294"/>
      <c r="CN660" s="294"/>
      <c r="CO660" s="294"/>
      <c r="CP660" s="294"/>
      <c r="CZ660" s="295"/>
      <c r="DF660" s="293"/>
      <c r="DG660" s="293"/>
      <c r="DH660" s="293"/>
      <c r="DJ660" s="295"/>
      <c r="EC660" s="454"/>
      <c r="ED660" s="454"/>
      <c r="EH660" s="439"/>
      <c r="EI660" s="439"/>
      <c r="EJ660" s="439"/>
      <c r="EK660" s="962"/>
      <c r="EL660" s="987"/>
      <c r="EM660" s="987"/>
      <c r="EN660" s="991"/>
      <c r="EO660" s="297"/>
      <c r="EP660" s="296"/>
      <c r="ER660" s="297"/>
      <c r="ES660" s="522"/>
      <c r="ET660" s="527"/>
      <c r="EU660" s="527"/>
      <c r="EV660" s="527"/>
      <c r="EW660" s="967"/>
      <c r="EX660" s="949"/>
      <c r="EY660" s="522"/>
      <c r="EZ660" s="522"/>
      <c r="FA660" s="522"/>
      <c r="FB660" s="522"/>
      <c r="FC660" s="527"/>
      <c r="FD660" s="527"/>
      <c r="FE660" s="527"/>
      <c r="FF660" s="522"/>
      <c r="FG660" s="522"/>
      <c r="FH660" s="522"/>
      <c r="FI660" s="522"/>
      <c r="FJ660" s="296"/>
      <c r="FK660" s="522"/>
      <c r="FL660" s="993"/>
      <c r="FM660" s="994"/>
      <c r="FN660" s="993"/>
      <c r="FO660" s="993"/>
      <c r="FP660" s="1023"/>
      <c r="FQ660" s="572"/>
      <c r="FR660" s="572"/>
    </row>
    <row r="661" spans="9:185" s="292" customFormat="1" x14ac:dyDescent="0.3">
      <c r="I661" s="937"/>
      <c r="J661" s="295"/>
      <c r="K661" s="294"/>
      <c r="L661" s="294"/>
      <c r="M661" s="295"/>
      <c r="S661" s="976"/>
      <c r="T661" s="1011"/>
      <c r="U661" s="290"/>
      <c r="V661" s="290"/>
      <c r="W661" s="290"/>
      <c r="X661" s="294"/>
      <c r="AB661" s="946"/>
      <c r="AE661" s="541"/>
      <c r="AF661" s="296"/>
      <c r="AG661" s="542"/>
      <c r="AH661" s="296"/>
      <c r="AI661" s="610"/>
      <c r="AJ661" s="543"/>
      <c r="AP661" s="981"/>
      <c r="AU661" s="293"/>
      <c r="AX661" s="295"/>
      <c r="BC661" s="295"/>
      <c r="BD661" s="525"/>
      <c r="BE661" s="976"/>
      <c r="BF661" s="293"/>
      <c r="BG661" s="293"/>
      <c r="BH661" s="293"/>
      <c r="BI661" s="293"/>
      <c r="BJ661" s="293"/>
      <c r="BK661" s="293"/>
      <c r="BL661" s="294"/>
      <c r="BM661" s="293"/>
      <c r="BS661" s="294"/>
      <c r="BT661" s="294"/>
      <c r="BU661" s="294"/>
      <c r="BV661" s="295"/>
      <c r="BW661" s="295"/>
      <c r="BX661" s="295"/>
      <c r="BY661" s="293"/>
      <c r="BZ661" s="294"/>
      <c r="CD661" s="295"/>
      <c r="CE661" s="295"/>
      <c r="CF661" s="293"/>
      <c r="CG661" s="293"/>
      <c r="CH661" s="293"/>
      <c r="CI661" s="293"/>
      <c r="CJ661" s="293"/>
      <c r="CL661" s="295"/>
      <c r="CM661" s="294"/>
      <c r="CN661" s="294"/>
      <c r="CO661" s="294"/>
      <c r="CP661" s="294"/>
      <c r="CZ661" s="295"/>
      <c r="DF661" s="293"/>
      <c r="DG661" s="293"/>
      <c r="DH661" s="293"/>
      <c r="DJ661" s="295"/>
      <c r="EC661" s="454"/>
      <c r="ED661" s="454"/>
      <c r="EH661" s="439"/>
      <c r="EI661" s="439"/>
      <c r="EJ661" s="439"/>
      <c r="EK661" s="962"/>
      <c r="EL661" s="987"/>
      <c r="EM661" s="987"/>
      <c r="EN661" s="991"/>
      <c r="EO661" s="297"/>
      <c r="EP661" s="296"/>
      <c r="ER661" s="297"/>
      <c r="ES661" s="522"/>
      <c r="ET661" s="527"/>
      <c r="EU661" s="527"/>
      <c r="EV661" s="527"/>
      <c r="EW661" s="967"/>
      <c r="EX661" s="949"/>
      <c r="EY661" s="522"/>
      <c r="EZ661" s="522"/>
      <c r="FA661" s="522"/>
      <c r="FB661" s="522"/>
      <c r="FC661" s="527"/>
      <c r="FD661" s="527"/>
      <c r="FE661" s="527"/>
      <c r="FF661" s="522"/>
      <c r="FG661" s="522"/>
      <c r="FH661" s="522"/>
      <c r="FI661" s="522"/>
      <c r="FJ661" s="296"/>
      <c r="FK661" s="522"/>
      <c r="FL661" s="993"/>
      <c r="FM661" s="994"/>
      <c r="FN661" s="993"/>
      <c r="FO661" s="993"/>
      <c r="FP661" s="1023"/>
      <c r="FQ661" s="572"/>
      <c r="FR661" s="572"/>
    </row>
    <row r="662" spans="9:185" s="292" customFormat="1" x14ac:dyDescent="0.3">
      <c r="I662" s="937"/>
      <c r="J662" s="295"/>
      <c r="K662" s="294"/>
      <c r="L662" s="294"/>
      <c r="M662" s="295"/>
      <c r="S662" s="976"/>
      <c r="T662" s="1011"/>
      <c r="U662" s="290"/>
      <c r="V662" s="290"/>
      <c r="W662" s="290"/>
      <c r="X662" s="294"/>
      <c r="AB662" s="946"/>
      <c r="AE662" s="541"/>
      <c r="AF662" s="296"/>
      <c r="AG662" s="542"/>
      <c r="AH662" s="296"/>
      <c r="AI662" s="610"/>
      <c r="AJ662" s="543"/>
      <c r="AP662" s="981"/>
      <c r="AU662" s="293"/>
      <c r="AX662" s="295"/>
      <c r="BC662" s="295"/>
      <c r="BD662" s="525"/>
      <c r="BE662" s="976"/>
      <c r="BF662" s="293"/>
      <c r="BG662" s="293"/>
      <c r="BH662" s="293"/>
      <c r="BI662" s="293"/>
      <c r="BJ662" s="293"/>
      <c r="BK662" s="293"/>
      <c r="BL662" s="294"/>
      <c r="BM662" s="293"/>
      <c r="BS662" s="294"/>
      <c r="BT662" s="294"/>
      <c r="BU662" s="294"/>
      <c r="BV662" s="295"/>
      <c r="BW662" s="295"/>
      <c r="BX662" s="295"/>
      <c r="BY662" s="293"/>
      <c r="BZ662" s="294"/>
      <c r="CD662" s="295"/>
      <c r="CE662" s="295"/>
      <c r="CF662" s="293"/>
      <c r="CG662" s="293"/>
      <c r="CH662" s="293"/>
      <c r="CI662" s="293"/>
      <c r="CJ662" s="293"/>
      <c r="CL662" s="295"/>
      <c r="CM662" s="294"/>
      <c r="CN662" s="294"/>
      <c r="CO662" s="294"/>
      <c r="CP662" s="294"/>
      <c r="CZ662" s="295"/>
      <c r="DF662" s="293"/>
      <c r="DG662" s="293"/>
      <c r="DH662" s="293"/>
      <c r="DJ662" s="295"/>
      <c r="EC662" s="454"/>
      <c r="ED662" s="454"/>
      <c r="EH662" s="439"/>
      <c r="EI662" s="439"/>
      <c r="EJ662" s="439"/>
      <c r="EK662" s="962"/>
      <c r="EL662" s="987"/>
      <c r="EM662" s="987"/>
      <c r="EN662" s="991"/>
      <c r="EO662" s="297"/>
      <c r="EP662" s="296"/>
      <c r="ER662" s="297"/>
      <c r="ES662" s="522"/>
      <c r="ET662" s="527"/>
      <c r="EU662" s="527"/>
      <c r="EV662" s="527"/>
      <c r="EW662" s="967"/>
      <c r="EX662" s="949"/>
      <c r="EY662" s="522"/>
      <c r="EZ662" s="522"/>
      <c r="FA662" s="522"/>
      <c r="FB662" s="522"/>
      <c r="FC662" s="527"/>
      <c r="FD662" s="527"/>
      <c r="FE662" s="527"/>
      <c r="FF662" s="522"/>
      <c r="FG662" s="522"/>
      <c r="FH662" s="522"/>
      <c r="FI662" s="522"/>
      <c r="FJ662" s="296"/>
      <c r="FK662" s="522"/>
      <c r="FL662" s="993"/>
      <c r="FM662" s="994"/>
      <c r="FN662" s="993"/>
      <c r="FO662" s="993"/>
      <c r="FP662" s="1023"/>
      <c r="FQ662" s="572"/>
      <c r="FR662" s="572"/>
    </row>
    <row r="663" spans="9:185" s="292" customFormat="1" x14ac:dyDescent="0.3">
      <c r="I663" s="937"/>
      <c r="J663" s="295"/>
      <c r="K663" s="294"/>
      <c r="L663" s="294"/>
      <c r="M663" s="295"/>
      <c r="S663" s="976"/>
      <c r="T663" s="1011"/>
      <c r="U663" s="290"/>
      <c r="V663" s="290"/>
      <c r="W663" s="290"/>
      <c r="X663" s="294"/>
      <c r="AB663" s="946"/>
      <c r="AE663" s="541"/>
      <c r="AF663" s="296"/>
      <c r="AG663" s="542"/>
      <c r="AH663" s="296"/>
      <c r="AI663" s="610"/>
      <c r="AJ663" s="543"/>
      <c r="AP663" s="981"/>
      <c r="AU663" s="293"/>
      <c r="AX663" s="295"/>
      <c r="BC663" s="295"/>
      <c r="BD663" s="525"/>
      <c r="BE663" s="976"/>
      <c r="BF663" s="293"/>
      <c r="BG663" s="293"/>
      <c r="BH663" s="293"/>
      <c r="BI663" s="293"/>
      <c r="BJ663" s="293"/>
      <c r="BK663" s="293"/>
      <c r="BL663" s="294"/>
      <c r="BM663" s="293"/>
      <c r="BS663" s="294"/>
      <c r="BT663" s="294"/>
      <c r="BU663" s="294"/>
      <c r="BV663" s="295"/>
      <c r="BW663" s="295"/>
      <c r="BX663" s="295"/>
      <c r="BY663" s="293"/>
      <c r="BZ663" s="294"/>
      <c r="CD663" s="295"/>
      <c r="CE663" s="295"/>
      <c r="CF663" s="293"/>
      <c r="CG663" s="293"/>
      <c r="CH663" s="293"/>
      <c r="CI663" s="293"/>
      <c r="CJ663" s="293"/>
      <c r="CL663" s="295"/>
      <c r="CM663" s="294"/>
      <c r="CN663" s="294"/>
      <c r="CO663" s="294"/>
      <c r="CP663" s="294"/>
      <c r="CZ663" s="295"/>
      <c r="DF663" s="293"/>
      <c r="DG663" s="293"/>
      <c r="DH663" s="293"/>
      <c r="DJ663" s="295"/>
      <c r="EC663" s="454"/>
      <c r="ED663" s="454"/>
      <c r="EH663" s="439"/>
      <c r="EI663" s="439"/>
      <c r="EJ663" s="439"/>
      <c r="EK663" s="962"/>
      <c r="EL663" s="987"/>
      <c r="EM663" s="987"/>
      <c r="EN663" s="991"/>
      <c r="EO663" s="297"/>
      <c r="EP663" s="296"/>
      <c r="ER663" s="297"/>
      <c r="ES663" s="522"/>
      <c r="ET663" s="527"/>
      <c r="EU663" s="527"/>
      <c r="EV663" s="527"/>
      <c r="EW663" s="967"/>
      <c r="EX663" s="949"/>
      <c r="EY663" s="522"/>
      <c r="EZ663" s="522"/>
      <c r="FA663" s="522"/>
      <c r="FB663" s="522"/>
      <c r="FC663" s="527"/>
      <c r="FD663" s="527"/>
      <c r="FE663" s="527"/>
      <c r="FF663" s="522"/>
      <c r="FG663" s="522"/>
      <c r="FH663" s="522"/>
      <c r="FI663" s="522"/>
      <c r="FJ663" s="296"/>
      <c r="FK663" s="522"/>
      <c r="FL663" s="993"/>
      <c r="FM663" s="994"/>
      <c r="FN663" s="993"/>
      <c r="FO663" s="993"/>
      <c r="FP663" s="1023"/>
      <c r="FQ663" s="572"/>
      <c r="FR663" s="572"/>
    </row>
    <row r="664" spans="9:185" s="292" customFormat="1" x14ac:dyDescent="0.3">
      <c r="I664" s="937"/>
      <c r="J664" s="295"/>
      <c r="K664" s="294"/>
      <c r="L664" s="294"/>
      <c r="M664" s="295"/>
      <c r="S664" s="976"/>
      <c r="T664" s="1011"/>
      <c r="U664" s="290"/>
      <c r="V664" s="290"/>
      <c r="W664" s="290"/>
      <c r="X664" s="294"/>
      <c r="AB664" s="946"/>
      <c r="AE664" s="541"/>
      <c r="AF664" s="296"/>
      <c r="AG664" s="542"/>
      <c r="AH664" s="296"/>
      <c r="AI664" s="610"/>
      <c r="AJ664" s="543"/>
      <c r="AP664" s="981"/>
      <c r="AU664" s="293"/>
      <c r="AX664" s="295"/>
      <c r="BC664" s="295"/>
      <c r="BD664" s="525"/>
      <c r="BE664" s="976"/>
      <c r="BF664" s="293"/>
      <c r="BG664" s="293"/>
      <c r="BH664" s="293"/>
      <c r="BI664" s="293"/>
      <c r="BJ664" s="293"/>
      <c r="BK664" s="293"/>
      <c r="BL664" s="294"/>
      <c r="BM664" s="293"/>
      <c r="BS664" s="294"/>
      <c r="BT664" s="294"/>
      <c r="BU664" s="294"/>
      <c r="BV664" s="295"/>
      <c r="BW664" s="295"/>
      <c r="BX664" s="295"/>
      <c r="BY664" s="293"/>
      <c r="BZ664" s="294"/>
      <c r="CD664" s="295"/>
      <c r="CE664" s="295"/>
      <c r="CF664" s="293"/>
      <c r="CG664" s="293"/>
      <c r="CH664" s="293"/>
      <c r="CI664" s="293"/>
      <c r="CJ664" s="293"/>
      <c r="CL664" s="295"/>
      <c r="CM664" s="294"/>
      <c r="CN664" s="294"/>
      <c r="CO664" s="294"/>
      <c r="CP664" s="294"/>
      <c r="CZ664" s="295"/>
      <c r="DF664" s="293"/>
      <c r="DG664" s="293"/>
      <c r="DH664" s="293"/>
      <c r="DJ664" s="295"/>
      <c r="EC664" s="454"/>
      <c r="ED664" s="454"/>
      <c r="EH664" s="439"/>
      <c r="EI664" s="439"/>
      <c r="EJ664" s="439"/>
      <c r="EK664" s="962"/>
      <c r="EL664" s="987"/>
      <c r="EM664" s="987"/>
      <c r="EN664" s="991"/>
      <c r="EO664" s="297"/>
      <c r="EP664" s="296"/>
      <c r="ER664" s="297"/>
      <c r="ES664" s="522"/>
      <c r="ET664" s="527"/>
      <c r="EU664" s="527"/>
      <c r="EV664" s="527"/>
      <c r="EW664" s="967"/>
      <c r="EX664" s="949"/>
      <c r="EY664" s="522"/>
      <c r="EZ664" s="522"/>
      <c r="FA664" s="522"/>
      <c r="FB664" s="522"/>
      <c r="FC664" s="527"/>
      <c r="FD664" s="527"/>
      <c r="FE664" s="527"/>
      <c r="FF664" s="522"/>
      <c r="FG664" s="522"/>
      <c r="FH664" s="522"/>
      <c r="FI664" s="522"/>
      <c r="FJ664" s="296"/>
      <c r="FK664" s="522"/>
      <c r="FL664" s="993"/>
      <c r="FM664" s="994"/>
      <c r="FN664" s="993"/>
      <c r="FO664" s="993"/>
      <c r="FP664" s="1023"/>
      <c r="FQ664" s="572"/>
      <c r="FR664" s="572"/>
    </row>
    <row r="665" spans="9:185" s="292" customFormat="1" x14ac:dyDescent="0.3">
      <c r="I665" s="937"/>
      <c r="J665" s="295"/>
      <c r="K665" s="294"/>
      <c r="L665" s="294"/>
      <c r="M665" s="295"/>
      <c r="S665" s="976"/>
      <c r="T665" s="1011"/>
      <c r="U665" s="290"/>
      <c r="V665" s="290"/>
      <c r="W665" s="290"/>
      <c r="X665" s="294"/>
      <c r="AB665" s="946"/>
      <c r="AE665" s="541"/>
      <c r="AF665" s="296"/>
      <c r="AG665" s="542"/>
      <c r="AH665" s="296"/>
      <c r="AI665" s="610"/>
      <c r="AJ665" s="543"/>
      <c r="AP665" s="981"/>
      <c r="AU665" s="293"/>
      <c r="AX665" s="295"/>
      <c r="BC665" s="295"/>
      <c r="BD665" s="525"/>
      <c r="BE665" s="976"/>
      <c r="BF665" s="293"/>
      <c r="BG665" s="293"/>
      <c r="BH665" s="293"/>
      <c r="BI665" s="293"/>
      <c r="BJ665" s="293"/>
      <c r="BK665" s="293"/>
      <c r="BL665" s="294"/>
      <c r="BM665" s="293"/>
      <c r="BS665" s="294"/>
      <c r="BT665" s="294"/>
      <c r="BU665" s="294"/>
      <c r="BV665" s="295"/>
      <c r="BW665" s="295"/>
      <c r="BX665" s="295"/>
      <c r="BY665" s="293"/>
      <c r="BZ665" s="294"/>
      <c r="CD665" s="295"/>
      <c r="CE665" s="295"/>
      <c r="CF665" s="293"/>
      <c r="CG665" s="293"/>
      <c r="CH665" s="293"/>
      <c r="CI665" s="293"/>
      <c r="CJ665" s="293"/>
      <c r="CL665" s="295"/>
      <c r="CM665" s="294"/>
      <c r="CN665" s="294"/>
      <c r="CO665" s="294"/>
      <c r="CP665" s="294"/>
      <c r="CZ665" s="295"/>
      <c r="DF665" s="293"/>
      <c r="DG665" s="293"/>
      <c r="DH665" s="293"/>
      <c r="DJ665" s="295"/>
      <c r="EC665" s="454"/>
      <c r="ED665" s="454"/>
      <c r="EH665" s="439"/>
      <c r="EI665" s="439"/>
      <c r="EJ665" s="439"/>
      <c r="EK665" s="962"/>
      <c r="EL665" s="987"/>
      <c r="EM665" s="987"/>
      <c r="EN665" s="991"/>
      <c r="EO665" s="297"/>
      <c r="EP665" s="296"/>
      <c r="ER665" s="297"/>
      <c r="ES665" s="522"/>
      <c r="ET665" s="527"/>
      <c r="EU665" s="527"/>
      <c r="EV665" s="527"/>
      <c r="EW665" s="967"/>
      <c r="EX665" s="949"/>
      <c r="EY665" s="522"/>
      <c r="EZ665" s="522"/>
      <c r="FA665" s="522"/>
      <c r="FB665" s="522"/>
      <c r="FC665" s="527"/>
      <c r="FD665" s="527"/>
      <c r="FE665" s="527"/>
      <c r="FF665" s="522"/>
      <c r="FG665" s="522"/>
      <c r="FH665" s="522"/>
      <c r="FI665" s="522"/>
      <c r="FJ665" s="296"/>
      <c r="FK665" s="522"/>
      <c r="FL665" s="993"/>
      <c r="FM665" s="994"/>
      <c r="FN665" s="993"/>
      <c r="FO665" s="993"/>
      <c r="FP665" s="1023"/>
      <c r="FQ665" s="572"/>
      <c r="FR665" s="572"/>
    </row>
    <row r="666" spans="9:185" s="292" customFormat="1" x14ac:dyDescent="0.3">
      <c r="I666" s="937"/>
      <c r="J666" s="295"/>
      <c r="K666" s="294"/>
      <c r="L666" s="294"/>
      <c r="M666" s="295"/>
      <c r="S666" s="976"/>
      <c r="T666" s="1011"/>
      <c r="U666" s="290"/>
      <c r="V666" s="290"/>
      <c r="W666" s="290"/>
      <c r="X666" s="294"/>
      <c r="AB666" s="946"/>
      <c r="AE666" s="541"/>
      <c r="AF666" s="296"/>
      <c r="AG666" s="542"/>
      <c r="AH666" s="296"/>
      <c r="AI666" s="610"/>
      <c r="AJ666" s="543"/>
      <c r="AP666" s="981"/>
      <c r="AU666" s="293"/>
      <c r="AX666" s="295"/>
      <c r="BC666" s="295"/>
      <c r="BD666" s="525"/>
      <c r="BE666" s="976"/>
      <c r="BF666" s="293"/>
      <c r="BG666" s="293"/>
      <c r="BH666" s="293"/>
      <c r="BI666" s="293"/>
      <c r="BJ666" s="293"/>
      <c r="BK666" s="293"/>
      <c r="BL666" s="294"/>
      <c r="BM666" s="293"/>
      <c r="BS666" s="294"/>
      <c r="BT666" s="294"/>
      <c r="BU666" s="294"/>
      <c r="BV666" s="295"/>
      <c r="BW666" s="295"/>
      <c r="BX666" s="295"/>
      <c r="BY666" s="293"/>
      <c r="BZ666" s="294"/>
      <c r="CD666" s="295"/>
      <c r="CE666" s="295"/>
      <c r="CF666" s="293"/>
      <c r="CG666" s="293"/>
      <c r="CH666" s="293"/>
      <c r="CI666" s="293"/>
      <c r="CJ666" s="293"/>
      <c r="CL666" s="295"/>
      <c r="CM666" s="294"/>
      <c r="CN666" s="294"/>
      <c r="CO666" s="294"/>
      <c r="CP666" s="294"/>
      <c r="CZ666" s="295"/>
      <c r="DF666" s="293"/>
      <c r="DG666" s="293"/>
      <c r="DH666" s="293"/>
      <c r="DJ666" s="295"/>
      <c r="EC666" s="454"/>
      <c r="ED666" s="454"/>
      <c r="EH666" s="439"/>
      <c r="EI666" s="439"/>
      <c r="EJ666" s="439"/>
      <c r="EK666" s="962"/>
      <c r="EL666" s="987"/>
      <c r="EM666" s="987"/>
      <c r="EN666" s="991"/>
      <c r="EO666" s="297"/>
      <c r="EP666" s="296"/>
      <c r="ER666" s="297"/>
      <c r="ES666" s="522"/>
      <c r="ET666" s="527"/>
      <c r="EU666" s="527"/>
      <c r="EV666" s="527"/>
      <c r="EW666" s="967"/>
      <c r="EX666" s="949"/>
      <c r="EY666" s="522"/>
      <c r="EZ666" s="522"/>
      <c r="FA666" s="522"/>
      <c r="FB666" s="522"/>
      <c r="FC666" s="527"/>
      <c r="FD666" s="527"/>
      <c r="FE666" s="527"/>
      <c r="FF666" s="522"/>
      <c r="FG666" s="522"/>
      <c r="FH666" s="522"/>
      <c r="FI666" s="522"/>
      <c r="FJ666" s="296"/>
      <c r="FK666" s="522"/>
      <c r="FL666" s="993"/>
      <c r="FM666" s="994"/>
      <c r="FN666" s="993"/>
      <c r="FO666" s="993"/>
      <c r="FP666" s="1023"/>
      <c r="FQ666" s="572"/>
      <c r="FR666" s="572"/>
    </row>
    <row r="667" spans="9:185" s="292" customFormat="1" x14ac:dyDescent="0.3">
      <c r="I667" s="937"/>
      <c r="J667" s="295"/>
      <c r="K667" s="294"/>
      <c r="L667" s="294"/>
      <c r="M667" s="295"/>
      <c r="S667" s="976"/>
      <c r="T667" s="1011"/>
      <c r="U667" s="290"/>
      <c r="V667" s="290"/>
      <c r="W667" s="290"/>
      <c r="X667" s="294"/>
      <c r="AB667" s="946"/>
      <c r="AE667" s="541"/>
      <c r="AF667" s="296"/>
      <c r="AG667" s="542"/>
      <c r="AH667" s="296"/>
      <c r="AI667" s="610"/>
      <c r="AJ667" s="543"/>
      <c r="AP667" s="981"/>
      <c r="AU667" s="293"/>
      <c r="AX667" s="295"/>
      <c r="BC667" s="295"/>
      <c r="BD667" s="525"/>
      <c r="BE667" s="976"/>
      <c r="BF667" s="293"/>
      <c r="BG667" s="293"/>
      <c r="BH667" s="293"/>
      <c r="BI667" s="293"/>
      <c r="BJ667" s="293"/>
      <c r="BK667" s="293"/>
      <c r="BL667" s="294"/>
      <c r="BM667" s="293"/>
      <c r="BS667" s="294"/>
      <c r="BT667" s="294"/>
      <c r="BU667" s="294"/>
      <c r="BV667" s="295"/>
      <c r="BW667" s="295"/>
      <c r="BX667" s="295"/>
      <c r="BY667" s="293"/>
      <c r="BZ667" s="294"/>
      <c r="CD667" s="295"/>
      <c r="CE667" s="295"/>
      <c r="CF667" s="293"/>
      <c r="CG667" s="293"/>
      <c r="CH667" s="293"/>
      <c r="CI667" s="293"/>
      <c r="CJ667" s="293"/>
      <c r="CL667" s="295"/>
      <c r="CM667" s="294"/>
      <c r="CN667" s="294"/>
      <c r="CO667" s="294"/>
      <c r="CP667" s="294"/>
      <c r="CZ667" s="295"/>
      <c r="DF667" s="293"/>
      <c r="DG667" s="293"/>
      <c r="DH667" s="293"/>
      <c r="DJ667" s="295"/>
      <c r="EC667" s="454"/>
      <c r="ED667" s="454"/>
      <c r="EH667" s="439"/>
      <c r="EI667" s="439"/>
      <c r="EJ667" s="439"/>
      <c r="EK667" s="962"/>
      <c r="EL667" s="987"/>
      <c r="EM667" s="987"/>
      <c r="EN667" s="991"/>
      <c r="EO667" s="297"/>
      <c r="EP667" s="296"/>
      <c r="ER667" s="297"/>
      <c r="ES667" s="522"/>
      <c r="ET667" s="527"/>
      <c r="EU667" s="527"/>
      <c r="EV667" s="527"/>
      <c r="EW667" s="967"/>
      <c r="EX667" s="949"/>
      <c r="EY667" s="522"/>
      <c r="EZ667" s="522"/>
      <c r="FA667" s="522"/>
      <c r="FB667" s="522"/>
      <c r="FC667" s="527"/>
      <c r="FD667" s="527"/>
      <c r="FE667" s="527"/>
      <c r="FF667" s="522"/>
      <c r="FG667" s="522"/>
      <c r="FH667" s="522"/>
      <c r="FI667" s="522"/>
      <c r="FJ667" s="296"/>
      <c r="FK667" s="522"/>
      <c r="FL667" s="993"/>
      <c r="FM667" s="994"/>
      <c r="FN667" s="993"/>
      <c r="FO667" s="993"/>
      <c r="FP667" s="1023"/>
      <c r="FQ667" s="572"/>
      <c r="FR667" s="572"/>
    </row>
    <row r="668" spans="9:185" s="292" customFormat="1" x14ac:dyDescent="0.3">
      <c r="I668" s="937"/>
      <c r="J668" s="295"/>
      <c r="K668" s="294"/>
      <c r="L668" s="294"/>
      <c r="M668" s="295"/>
      <c r="S668" s="976"/>
      <c r="T668" s="1011"/>
      <c r="U668" s="290"/>
      <c r="V668" s="290"/>
      <c r="W668" s="290"/>
      <c r="X668" s="294"/>
      <c r="AB668" s="946"/>
      <c r="AE668" s="541"/>
      <c r="AF668" s="296"/>
      <c r="AG668" s="542"/>
      <c r="AH668" s="296"/>
      <c r="AI668" s="610"/>
      <c r="AJ668" s="543"/>
      <c r="AP668" s="981"/>
      <c r="AU668" s="293"/>
      <c r="AX668" s="295"/>
      <c r="BC668" s="295"/>
      <c r="BD668" s="525"/>
      <c r="BE668" s="976"/>
      <c r="BF668" s="293"/>
      <c r="BG668" s="293"/>
      <c r="BH668" s="293"/>
      <c r="BI668" s="293"/>
      <c r="BJ668" s="293"/>
      <c r="BK668" s="293"/>
      <c r="BL668" s="294"/>
      <c r="BM668" s="293"/>
      <c r="BS668" s="294"/>
      <c r="BT668" s="294"/>
      <c r="BU668" s="294"/>
      <c r="BV668" s="295"/>
      <c r="BW668" s="295"/>
      <c r="BX668" s="295"/>
      <c r="BY668" s="293"/>
      <c r="BZ668" s="294"/>
      <c r="CD668" s="295"/>
      <c r="CE668" s="295"/>
      <c r="CF668" s="293"/>
      <c r="CG668" s="293"/>
      <c r="CH668" s="293"/>
      <c r="CI668" s="293"/>
      <c r="CJ668" s="293"/>
      <c r="CL668" s="295"/>
      <c r="CM668" s="294"/>
      <c r="CN668" s="294"/>
      <c r="CO668" s="294"/>
      <c r="CP668" s="294"/>
      <c r="CZ668" s="295"/>
      <c r="DF668" s="293"/>
      <c r="DG668" s="293"/>
      <c r="DH668" s="293"/>
      <c r="DJ668" s="295"/>
      <c r="EC668" s="454"/>
      <c r="ED668" s="454"/>
      <c r="EH668" s="439"/>
      <c r="EI668" s="439"/>
      <c r="EJ668" s="439"/>
      <c r="EK668" s="962"/>
      <c r="EL668" s="987"/>
      <c r="EM668" s="987"/>
      <c r="EN668" s="991"/>
      <c r="EO668" s="297"/>
      <c r="EP668" s="296"/>
      <c r="ER668" s="297"/>
      <c r="ES668" s="522"/>
      <c r="ET668" s="527"/>
      <c r="EU668" s="527"/>
      <c r="EV668" s="527"/>
      <c r="EW668" s="967"/>
      <c r="EX668" s="949"/>
      <c r="EY668" s="522"/>
      <c r="EZ668" s="522"/>
      <c r="FA668" s="522"/>
      <c r="FB668" s="522"/>
      <c r="FC668" s="527"/>
      <c r="FD668" s="527"/>
      <c r="FE668" s="527"/>
      <c r="FF668" s="522"/>
      <c r="FG668" s="522"/>
      <c r="FH668" s="522"/>
      <c r="FI668" s="522"/>
      <c r="FJ668" s="296"/>
      <c r="FK668" s="522"/>
      <c r="FL668" s="993"/>
      <c r="FM668" s="994"/>
      <c r="FN668" s="993"/>
      <c r="FO668" s="993"/>
      <c r="FP668" s="1023"/>
      <c r="FQ668" s="572"/>
      <c r="FR668" s="572"/>
    </row>
    <row r="669" spans="9:185" x14ac:dyDescent="0.3">
      <c r="AB669" s="946"/>
      <c r="AI669" s="610"/>
      <c r="FQ669" s="572"/>
      <c r="FR669" s="572"/>
      <c r="FS669" s="292"/>
      <c r="FT669" s="457"/>
      <c r="FU669" s="457"/>
      <c r="FV669" s="457"/>
      <c r="FW669" s="457"/>
      <c r="FX669" s="457"/>
      <c r="FY669" s="457"/>
      <c r="FZ669" s="457"/>
      <c r="GA669" s="457"/>
      <c r="GB669" s="457"/>
      <c r="GC669" s="457"/>
    </row>
    <row r="670" spans="9:185" x14ac:dyDescent="0.3">
      <c r="AB670" s="946"/>
      <c r="AI670" s="610"/>
      <c r="FQ670" s="572"/>
      <c r="FR670" s="572"/>
      <c r="FS670" s="292"/>
      <c r="FT670" s="457"/>
      <c r="FU670" s="457"/>
      <c r="FV670" s="457"/>
      <c r="FW670" s="457"/>
      <c r="FX670" s="457"/>
      <c r="FY670" s="457"/>
      <c r="FZ670" s="457"/>
      <c r="GA670" s="457"/>
      <c r="GB670" s="457"/>
      <c r="GC670" s="457"/>
    </row>
  </sheetData>
  <autoFilter ref="A1:XEI15"/>
  <sortState ref="T9:CQ234">
    <sortCondition ref="Y2:Y233"/>
  </sortState>
  <pageMargins left="0.31496062992125984" right="0.31496062992125984" top="0.15748031496062992" bottom="0.15748031496062992" header="0.31496062992125984" footer="0.31496062992125984"/>
  <pageSetup paperSize="9" scale="10" fitToHeight="3"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I42"/>
  <sheetViews>
    <sheetView topLeftCell="A31" workbookViewId="0">
      <selection activeCell="A40" sqref="A40:XFD42"/>
    </sheetView>
  </sheetViews>
  <sheetFormatPr defaultRowHeight="15.05" x14ac:dyDescent="0.3"/>
  <cols>
    <col min="141" max="141" width="10" customWidth="1"/>
  </cols>
  <sheetData>
    <row r="1" spans="1:188" s="311" customFormat="1" ht="79.55" customHeight="1" thickBot="1" x14ac:dyDescent="0.35">
      <c r="A1" s="307">
        <f ca="1">(DATEDIF(кадры!$FR$1,TODAY(),"y"))+DN1</f>
        <v>49</v>
      </c>
      <c r="B1" s="307">
        <f ca="1">(DATEDIF(кадры!$FR$1,TODAY(),"ym"))+DO1</f>
        <v>11</v>
      </c>
      <c r="C1" s="307">
        <f ca="1">(DATEDIF(кадры!$FR$1,TODAY(),"md"))+DP1</f>
        <v>26</v>
      </c>
      <c r="D1" s="307">
        <f t="shared" ref="D1:D6" ca="1" si="0">IF(C1&gt;30,B1+1,B1)</f>
        <v>11</v>
      </c>
      <c r="E1" s="307"/>
      <c r="F1" s="307"/>
      <c r="G1" s="307"/>
      <c r="H1" s="307"/>
      <c r="I1" s="309">
        <v>47</v>
      </c>
      <c r="J1" s="310">
        <v>44491</v>
      </c>
      <c r="K1" s="309" t="s">
        <v>842</v>
      </c>
      <c r="L1" s="309">
        <v>352</v>
      </c>
      <c r="M1" s="436">
        <v>44491</v>
      </c>
      <c r="N1" s="311" t="s">
        <v>1562</v>
      </c>
      <c r="O1" s="311" t="s">
        <v>1241</v>
      </c>
      <c r="P1" s="311" t="s">
        <v>1563</v>
      </c>
      <c r="Q1" s="311" t="s">
        <v>956</v>
      </c>
      <c r="R1" s="311" t="str">
        <f t="shared" ref="R1:R6" si="1">CONCATENATE(LEFT(V1,1),".",LEFT(W1,1),". ",U1)</f>
        <v>И.Я. Иванова</v>
      </c>
      <c r="S1" s="311" t="str">
        <f>U1</f>
        <v>Иванова</v>
      </c>
      <c r="T1" s="460" t="str">
        <f t="shared" ref="T1:T6" si="2">CONCATENATE(U1," ",V1," ",W1)</f>
        <v>Иванова Ирина Яковлевна</v>
      </c>
      <c r="U1" s="311" t="s">
        <v>1564</v>
      </c>
      <c r="V1" s="311" t="s">
        <v>27</v>
      </c>
      <c r="W1" s="311" t="s">
        <v>1565</v>
      </c>
      <c r="X1" s="311">
        <v>101</v>
      </c>
      <c r="Y1" s="311">
        <v>722</v>
      </c>
      <c r="Z1" s="311" t="s">
        <v>992</v>
      </c>
      <c r="AA1" s="311" t="s">
        <v>1333</v>
      </c>
      <c r="AB1" s="534">
        <v>1</v>
      </c>
      <c r="AC1" s="311" t="s">
        <v>531</v>
      </c>
      <c r="AD1" s="321">
        <f>AE1-40</f>
        <v>0</v>
      </c>
      <c r="AE1" s="321">
        <f>AB1*40</f>
        <v>40</v>
      </c>
      <c r="AF1" s="321">
        <f>AB1</f>
        <v>1</v>
      </c>
      <c r="AG1" s="535">
        <f>SUM(AE1:AE3)</f>
        <v>40</v>
      </c>
      <c r="AH1" s="321">
        <f>SUM(AF1:AF3)</f>
        <v>1</v>
      </c>
      <c r="AI1" s="602">
        <v>1</v>
      </c>
      <c r="AJ1" s="536">
        <f t="shared" ref="AJ1:AJ6" si="3">AB1-AI1</f>
        <v>0</v>
      </c>
      <c r="AP1" s="461">
        <v>20161</v>
      </c>
      <c r="AQ1" s="311">
        <f ca="1">DATEDIF(AP1,TODAY(),"y")</f>
        <v>68</v>
      </c>
      <c r="AR1" s="311" t="s">
        <v>1036</v>
      </c>
      <c r="AS1" s="311" t="s">
        <v>1566</v>
      </c>
      <c r="AT1" s="311">
        <v>3200</v>
      </c>
      <c r="AU1" s="311">
        <v>436323</v>
      </c>
      <c r="AV1" s="311" t="str">
        <f>CONCATENATE(AT1,AU1)</f>
        <v>3200436323</v>
      </c>
      <c r="AW1" s="311" t="s">
        <v>1567</v>
      </c>
      <c r="AX1" s="310">
        <v>36769</v>
      </c>
      <c r="AY1" s="311" t="s">
        <v>737</v>
      </c>
      <c r="AZ1" s="311">
        <v>650002</v>
      </c>
      <c r="BA1" s="311" t="s">
        <v>1568</v>
      </c>
      <c r="BB1" s="311" t="s">
        <v>1442</v>
      </c>
      <c r="BC1" s="310">
        <v>36409</v>
      </c>
      <c r="BD1" s="523"/>
      <c r="BE1" s="537" t="s">
        <v>1569</v>
      </c>
      <c r="BF1" s="308" t="s">
        <v>1570</v>
      </c>
      <c r="BG1" s="308" t="s">
        <v>1572</v>
      </c>
      <c r="BH1" s="308"/>
      <c r="BI1" s="308"/>
      <c r="BJ1" s="311" t="s">
        <v>1468</v>
      </c>
      <c r="BK1" s="311" t="s">
        <v>1560</v>
      </c>
      <c r="BL1" s="309">
        <f>IF(BK1="ВО",1,2)</f>
        <v>2</v>
      </c>
      <c r="BM1" s="308" t="s">
        <v>1469</v>
      </c>
      <c r="BN1" s="311" t="s">
        <v>1470</v>
      </c>
      <c r="BO1" s="311" t="s">
        <v>568</v>
      </c>
      <c r="BP1" s="311" t="s">
        <v>1557</v>
      </c>
      <c r="BQ1" s="311" t="s">
        <v>1558</v>
      </c>
      <c r="BR1" s="310">
        <v>39986</v>
      </c>
      <c r="BS1" s="309">
        <f ca="1">DATEDIF(BR1,TODAY(),"y")</f>
        <v>14</v>
      </c>
      <c r="BT1" s="309"/>
      <c r="BU1" s="309"/>
      <c r="BV1" s="310"/>
      <c r="BW1" s="310"/>
      <c r="BX1" s="309"/>
      <c r="BY1" s="309"/>
      <c r="BZ1" s="309"/>
      <c r="CE1" s="310"/>
      <c r="CF1" s="308"/>
      <c r="CG1" s="308"/>
      <c r="CH1" s="308"/>
      <c r="CI1" s="308"/>
      <c r="CJ1" s="308"/>
      <c r="CL1" s="310"/>
      <c r="CM1" s="309"/>
      <c r="CN1" s="309"/>
      <c r="CO1" s="309"/>
      <c r="CP1" s="309"/>
      <c r="CR1" s="311" t="str">
        <f t="shared" ref="CR1:CR6" si="4">IF(CK1="соотв.",IF(BL1=1,3,IF(BL1=2,2)),IF(CK1="первая",4,IF(CK1="","",5)))</f>
        <v/>
      </c>
      <c r="CT1" s="318"/>
      <c r="CU1" s="318" t="s">
        <v>1571</v>
      </c>
      <c r="CV1" s="318">
        <v>19469</v>
      </c>
      <c r="CW1" s="318"/>
      <c r="CX1" s="318"/>
      <c r="CZ1" s="310"/>
      <c r="DA1" s="318" t="str">
        <f ca="1">IF(CZ1="","",DATEDIF(CZ1,TODAY(),"y"))</f>
        <v/>
      </c>
      <c r="DE1" s="311" t="s">
        <v>1600</v>
      </c>
      <c r="DF1" s="308" t="s">
        <v>186</v>
      </c>
      <c r="DG1" s="308" t="s">
        <v>175</v>
      </c>
      <c r="DH1" s="308" t="s">
        <v>1411</v>
      </c>
      <c r="DI1" s="311" t="s">
        <v>1477</v>
      </c>
      <c r="DJ1" s="310">
        <v>44440</v>
      </c>
      <c r="DN1" s="311">
        <v>48</v>
      </c>
      <c r="DO1" s="311">
        <v>6</v>
      </c>
      <c r="DP1" s="311">
        <v>18</v>
      </c>
      <c r="DQ1" s="319"/>
      <c r="DR1" s="319"/>
      <c r="DS1" s="319"/>
      <c r="DT1" s="320">
        <f ca="1">IF(D1&gt;=12,A1+1,A1)</f>
        <v>49</v>
      </c>
      <c r="DU1" s="320">
        <f ca="1">IF(D1&gt;=12,(12-D1)*-1,D1)</f>
        <v>11</v>
      </c>
      <c r="DV1" s="320">
        <f ca="1">IF(C1&gt;30,C1-30,C1)</f>
        <v>26</v>
      </c>
      <c r="DW1" s="320"/>
      <c r="DX1" s="320"/>
      <c r="DY1" s="320"/>
      <c r="DZ1" s="319" t="str">
        <f ca="1">DATEDIF(DJ1,TODAY(),"y")&amp;"г. "&amp;DATEDIF(DJ1,TODAY(),"ym")&amp;"мес. "&amp;DATEDIF(DJ1,TODAY(),"md")&amp;"дн."</f>
        <v>2г. 2мес. 8дн.</v>
      </c>
      <c r="EA1" s="319" t="str">
        <f ca="1">DATEDIF(J1,TODAY(),"y")&amp;"г. "&amp;DATEDIF(J1,TODAY(),"ym")&amp;"мес. "&amp;DATEDIF(J1,TODAY(),"md")&amp;"дн."</f>
        <v>2г. 0мес. 18дн.</v>
      </c>
      <c r="EE1" s="440"/>
      <c r="EF1" s="440"/>
      <c r="EG1" s="440"/>
      <c r="EH1" s="558">
        <v>4220</v>
      </c>
      <c r="EI1" s="321">
        <f t="shared" ref="EI1:EI6" si="5">IF(AC1="ч",AB1,IF(AC1="(ч)",AB1,0))</f>
        <v>0</v>
      </c>
      <c r="EJ1" s="321">
        <f t="shared" ref="EJ1:EJ6" si="6">IF(AC1="ст",AB1,IF(AC1="(ст)",AB1,0))</f>
        <v>1</v>
      </c>
      <c r="EK1" s="322">
        <f t="shared" ref="EK1:EK6" si="7">IF(AB1&gt;0,0.2,0)</f>
        <v>0.2</v>
      </c>
      <c r="EL1" s="322">
        <f>IF(CI1&gt;0,0.1,0)</f>
        <v>0</v>
      </c>
      <c r="EM1" s="321"/>
      <c r="EN1" s="321"/>
      <c r="EO1" s="323">
        <f>IF(AB1&gt;=0,IF(AA1="повар",0.12,IF(AA1="уборщик служебных помещений",0.12,IF(AA1="кухонный рабочий",0.12,IF(AA1="рабочий по КОРЗ",0.12,IF(AA1="зав. производством (шеф-повар)",0.12,0))))))</f>
        <v>0.12</v>
      </c>
      <c r="EP1" s="323">
        <f>IF(AB1&gt;=0,IF(AA1="сторож",0.4,0))</f>
        <v>0</v>
      </c>
      <c r="EQ1" s="523">
        <f t="shared" ref="EQ1:EQ6" si="8">IF(AA1&gt;=0,IF(AB1&gt;0,IF(AA1="учитель (обучение на дому)",0,IF(AA1="учитель","500",0)),0),0)</f>
        <v>0</v>
      </c>
      <c r="ER1" s="523">
        <f t="shared" ref="ER1:ER6" si="9">IF(AK1="",0,IF(AK1="уч. группа2","100",IF(AK1="учебная группа","200",IF(AK1="монтесори","200",IF(AK1="метод. кабинет","100",IF(AK1="мастерская","300",IF(AK1="кабинет5/2","100","200")))))))</f>
        <v>0</v>
      </c>
      <c r="ES1" s="523"/>
      <c r="ET1" s="553">
        <f t="shared" ref="ET1:ET6" si="10">IF(AB1&gt;0,EH1*(1+EL1+EK1),0)</f>
        <v>5064</v>
      </c>
      <c r="EU1" s="521">
        <f>(ET1*EJ1)+(ET1*EI1/кадры!$A$1)</f>
        <v>5064</v>
      </c>
      <c r="EV1" s="521"/>
      <c r="EW1" s="521"/>
      <c r="EX1" s="521">
        <f t="shared" ref="EX1:EX6" si="11">ET1*EO1</f>
        <v>607.67999999999995</v>
      </c>
      <c r="EY1" s="521"/>
      <c r="EZ1" s="526">
        <f t="shared" ref="EZ1:FB3" si="12">EQ1</f>
        <v>0</v>
      </c>
      <c r="FA1" s="526">
        <f t="shared" si="12"/>
        <v>0</v>
      </c>
      <c r="FB1" s="526">
        <f t="shared" si="12"/>
        <v>0</v>
      </c>
      <c r="FC1" s="521">
        <f t="shared" ref="FC1:FC6" si="13">IF(AL1=0,0,8000)</f>
        <v>0</v>
      </c>
      <c r="FD1" s="521" t="str">
        <f ca="1">IF(BS1&lt;3,6189.23,"")</f>
        <v/>
      </c>
      <c r="FE1" s="521"/>
      <c r="FF1" s="521"/>
      <c r="FG1" s="521"/>
      <c r="FH1" s="521"/>
      <c r="FI1" s="521">
        <f ca="1">SUM(EX1:FH3)+EU1+EU2+EU3</f>
        <v>5671.68</v>
      </c>
      <c r="FJ1" s="521">
        <f ca="1">IF((кадры!$FQ$1-FI1)&lt;0,0,кадры!$FQ$1-FI1)</f>
        <v>10570.32</v>
      </c>
      <c r="FK1" s="521">
        <f ca="1">FJ1+FI1</f>
        <v>16242</v>
      </c>
      <c r="FL1" s="563">
        <f ca="1">FK1*1.3</f>
        <v>21114.600000000002</v>
      </c>
      <c r="FM1" s="587">
        <f ca="1">FL1-(FL1*13/100)</f>
        <v>18369.702000000001</v>
      </c>
      <c r="FN1" s="573">
        <v>44562</v>
      </c>
      <c r="FO1" s="573">
        <v>43878</v>
      </c>
      <c r="FP1" s="574"/>
      <c r="FR1" s="311">
        <f ca="1">кадры!$FU$1-AQ1</f>
        <v>-8</v>
      </c>
      <c r="FS1" s="311">
        <f ca="1">кадры!$FV$1+FR1</f>
        <v>2012</v>
      </c>
    </row>
    <row r="2" spans="1:188" s="519" customFormat="1" ht="16.45" customHeight="1" x14ac:dyDescent="0.3">
      <c r="A2" s="551">
        <f ca="1">(DATEDIF(кадры!$FR$1,TODAY(),"y"))+DN2</f>
        <v>1</v>
      </c>
      <c r="B2" s="551">
        <f ca="1">(DATEDIF(кадры!$FR$1,TODAY(),"ym"))+DO2</f>
        <v>5</v>
      </c>
      <c r="C2" s="551">
        <f ca="1">(DATEDIF(кадры!$FR$1,TODAY(),"md"))+DP2</f>
        <v>8</v>
      </c>
      <c r="D2" s="551">
        <f t="shared" ca="1" si="0"/>
        <v>5</v>
      </c>
      <c r="E2" s="551"/>
      <c r="F2" s="551"/>
      <c r="G2" s="551"/>
      <c r="H2" s="551"/>
      <c r="I2" s="575">
        <v>47</v>
      </c>
      <c r="J2" s="576"/>
      <c r="K2" s="575"/>
      <c r="L2" s="575"/>
      <c r="M2" s="577"/>
      <c r="N2" s="519" t="str">
        <f>N1</f>
        <v>И.Я. Ивановой</v>
      </c>
      <c r="O2" s="519" t="str">
        <f>O1</f>
        <v>уборщику служебных помещений</v>
      </c>
      <c r="P2" s="519" t="str">
        <f>P1</f>
        <v>И.Я. Иванову</v>
      </c>
      <c r="Q2" s="519" t="str">
        <f>Q1</f>
        <v>уборщика служебных помещений</v>
      </c>
      <c r="R2" s="519" t="str">
        <f t="shared" si="1"/>
        <v>И.Я. Иванова</v>
      </c>
      <c r="S2" s="519" t="str">
        <f>V1</f>
        <v>Ирина</v>
      </c>
      <c r="T2" s="519" t="str">
        <f t="shared" si="2"/>
        <v>Иванова Ирина Яковлевна</v>
      </c>
      <c r="U2" s="519" t="str">
        <f>U1</f>
        <v>Иванова</v>
      </c>
      <c r="V2" s="519" t="str">
        <f>V1</f>
        <v>Ирина</v>
      </c>
      <c r="W2" s="519" t="str">
        <f>W1</f>
        <v>Яковлевна</v>
      </c>
      <c r="X2" s="575"/>
      <c r="Y2" s="578">
        <v>722</v>
      </c>
      <c r="AB2" s="552"/>
      <c r="AD2" s="556"/>
      <c r="AE2" s="556"/>
      <c r="AF2" s="556"/>
      <c r="AG2" s="579"/>
      <c r="AH2" s="556"/>
      <c r="AI2" s="603"/>
      <c r="AJ2" s="580">
        <f t="shared" si="3"/>
        <v>0</v>
      </c>
      <c r="AP2" s="576"/>
      <c r="BC2" s="576"/>
      <c r="BD2" s="531"/>
      <c r="BF2" s="581"/>
      <c r="BG2" s="581"/>
      <c r="BH2" s="581"/>
      <c r="BI2" s="581"/>
      <c r="BL2" s="575">
        <f>BL1</f>
        <v>2</v>
      </c>
      <c r="BM2" s="581"/>
      <c r="BS2" s="575"/>
      <c r="BT2" s="575"/>
      <c r="BU2" s="575"/>
      <c r="BV2" s="576"/>
      <c r="BW2" s="576"/>
      <c r="BX2" s="575"/>
      <c r="BY2" s="575"/>
      <c r="BZ2" s="575"/>
      <c r="CE2" s="576"/>
      <c r="CF2" s="581"/>
      <c r="CG2" s="581"/>
      <c r="CH2" s="581"/>
      <c r="CI2" s="581"/>
      <c r="CJ2" s="581"/>
      <c r="CK2" s="582"/>
      <c r="CL2" s="576"/>
      <c r="CM2" s="575"/>
      <c r="CN2" s="575"/>
      <c r="CO2" s="575"/>
      <c r="CP2" s="575"/>
      <c r="CR2" s="519" t="str">
        <f t="shared" si="4"/>
        <v/>
      </c>
      <c r="CZ2" s="576"/>
      <c r="DA2" s="519" t="str">
        <f ca="1">IF(CZ2="","",DATEDIF(CZ2,TODAY(),"y"))</f>
        <v/>
      </c>
      <c r="DF2" s="581"/>
      <c r="DG2" s="581"/>
      <c r="DH2" s="581"/>
      <c r="DJ2" s="576"/>
      <c r="DQ2" s="583"/>
      <c r="DR2" s="583"/>
      <c r="DS2" s="583"/>
      <c r="DZ2" s="583"/>
      <c r="EA2" s="583"/>
      <c r="EH2" s="560">
        <v>0</v>
      </c>
      <c r="EI2" s="556">
        <f t="shared" si="5"/>
        <v>0</v>
      </c>
      <c r="EJ2" s="556">
        <f t="shared" si="6"/>
        <v>0</v>
      </c>
      <c r="EK2" s="584">
        <f t="shared" si="7"/>
        <v>0</v>
      </c>
      <c r="EL2" s="584">
        <f>IF(EK2=0.2,EL1,0)</f>
        <v>0</v>
      </c>
      <c r="EM2" s="556"/>
      <c r="EN2" s="556"/>
      <c r="EO2" s="557">
        <f>IF(AB2&gt;=0,IF(AA2="повар",0.12,IF(AA2="уборщик служебных помещений",0.12,IF(AA2="кухонный рабочий",0.12,IF(AA2="рабочий по КОРЗ",0.12,IF(AA2="зав. производством (шеф-повар)",0.12,0))))))</f>
        <v>0</v>
      </c>
      <c r="EP2" s="557">
        <f>IF(AB2&gt;=0,IF(AA2="сторож",0.4,0))</f>
        <v>0</v>
      </c>
      <c r="EQ2" s="530">
        <f t="shared" si="8"/>
        <v>0</v>
      </c>
      <c r="ER2" s="530">
        <f t="shared" si="9"/>
        <v>0</v>
      </c>
      <c r="ES2" s="531"/>
      <c r="ET2" s="554">
        <f t="shared" si="10"/>
        <v>0</v>
      </c>
      <c r="EU2" s="564">
        <f>(ET2*EJ2)+(ET2*EI2/кадры!$A$1)</f>
        <v>0</v>
      </c>
      <c r="EV2" s="564">
        <f>EM2*ET1</f>
        <v>0</v>
      </c>
      <c r="EW2" s="564">
        <f>ET1*EN2</f>
        <v>0</v>
      </c>
      <c r="EX2" s="564">
        <f t="shared" si="11"/>
        <v>0</v>
      </c>
      <c r="EY2" s="564"/>
      <c r="EZ2" s="528">
        <f t="shared" si="12"/>
        <v>0</v>
      </c>
      <c r="FA2" s="528">
        <f t="shared" si="12"/>
        <v>0</v>
      </c>
      <c r="FB2" s="528">
        <f t="shared" si="12"/>
        <v>0</v>
      </c>
      <c r="FC2" s="564">
        <f t="shared" si="13"/>
        <v>0</v>
      </c>
      <c r="FD2" s="564">
        <f>IF(BS2=0,0,IF(AC2&lt;&gt;"Д/О",IF(BS2=0,6189.23,IF(BS2=1,6189.23,IF(BS2=2,6189.23,0))),0))</f>
        <v>0</v>
      </c>
      <c r="FE2" s="564"/>
      <c r="FF2" s="564"/>
      <c r="FG2" s="564"/>
      <c r="FH2" s="564"/>
      <c r="FI2" s="564"/>
      <c r="FJ2" s="564"/>
      <c r="FK2" s="564"/>
      <c r="FL2" s="564"/>
      <c r="FM2" s="588"/>
      <c r="FN2" s="585"/>
      <c r="FO2" s="585"/>
    </row>
    <row r="3" spans="1:188" s="254" customFormat="1" ht="16.45" customHeight="1" thickBot="1" x14ac:dyDescent="0.35">
      <c r="A3" s="533">
        <f ca="1">(DATEDIF(кадры!$FR$1,TODAY(),"y"))+DN3</f>
        <v>1</v>
      </c>
      <c r="B3" s="533">
        <f ca="1">(DATEDIF(кадры!$FR$1,TODAY(),"ym"))+DO3</f>
        <v>5</v>
      </c>
      <c r="C3" s="533">
        <f ca="1">(DATEDIF(кадры!$FR$1,TODAY(),"md"))+DP3</f>
        <v>8</v>
      </c>
      <c r="D3" s="533">
        <f t="shared" ca="1" si="0"/>
        <v>5</v>
      </c>
      <c r="E3" s="533"/>
      <c r="F3" s="533"/>
      <c r="G3" s="533"/>
      <c r="H3" s="533"/>
      <c r="I3" s="260">
        <v>47</v>
      </c>
      <c r="J3" s="261"/>
      <c r="K3" s="260"/>
      <c r="M3" s="513"/>
      <c r="N3" s="254" t="str">
        <f>N1</f>
        <v>И.Я. Ивановой</v>
      </c>
      <c r="O3" s="254" t="str">
        <f>O2</f>
        <v>уборщику служебных помещений</v>
      </c>
      <c r="P3" s="254" t="str">
        <f>P1</f>
        <v>И.Я. Иванову</v>
      </c>
      <c r="Q3" s="254" t="str">
        <f>Q1</f>
        <v>уборщика служебных помещений</v>
      </c>
      <c r="R3" s="254" t="str">
        <f t="shared" si="1"/>
        <v>И.Я. Иванова</v>
      </c>
      <c r="S3" s="254" t="str">
        <f>W1</f>
        <v>Яковлевна</v>
      </c>
      <c r="T3" s="254" t="str">
        <f t="shared" si="2"/>
        <v>Иванова Ирина Яковлевна</v>
      </c>
      <c r="U3" s="254" t="str">
        <f>U1</f>
        <v>Иванова</v>
      </c>
      <c r="V3" s="254" t="str">
        <f>V1</f>
        <v>Ирина</v>
      </c>
      <c r="W3" s="254" t="str">
        <f>W1</f>
        <v>Яковлевна</v>
      </c>
      <c r="X3" s="260"/>
      <c r="Y3" s="262">
        <v>722</v>
      </c>
      <c r="AB3" s="540"/>
      <c r="AE3" s="256"/>
      <c r="AF3" s="256"/>
      <c r="AG3" s="538"/>
      <c r="AH3" s="256"/>
      <c r="AI3" s="604"/>
      <c r="AJ3" s="539">
        <f t="shared" si="3"/>
        <v>0</v>
      </c>
      <c r="AP3" s="261"/>
      <c r="BC3" s="261"/>
      <c r="BD3" s="524"/>
      <c r="BF3" s="259"/>
      <c r="BG3" s="259"/>
      <c r="BH3" s="259"/>
      <c r="BI3" s="259"/>
      <c r="BL3" s="260">
        <f>BL1</f>
        <v>2</v>
      </c>
      <c r="BM3" s="259"/>
      <c r="BS3" s="260"/>
      <c r="BT3" s="260"/>
      <c r="BU3" s="260"/>
      <c r="BV3" s="261"/>
      <c r="BW3" s="261"/>
      <c r="BX3" s="260"/>
      <c r="BY3" s="260"/>
      <c r="BZ3" s="260"/>
      <c r="CE3" s="261"/>
      <c r="CF3" s="259"/>
      <c r="CG3" s="259"/>
      <c r="CH3" s="259"/>
      <c r="CI3" s="259"/>
      <c r="CJ3" s="259"/>
      <c r="CL3" s="261"/>
      <c r="CM3" s="260"/>
      <c r="CN3" s="260"/>
      <c r="CO3" s="260"/>
      <c r="CP3" s="260"/>
      <c r="CR3" s="254" t="str">
        <f t="shared" si="4"/>
        <v/>
      </c>
      <c r="CZ3" s="261"/>
      <c r="DF3" s="259"/>
      <c r="DG3" s="259"/>
      <c r="DH3" s="259"/>
      <c r="DJ3" s="261"/>
      <c r="EH3" s="559">
        <v>0</v>
      </c>
      <c r="EI3" s="256">
        <f t="shared" si="5"/>
        <v>0</v>
      </c>
      <c r="EJ3" s="256">
        <f t="shared" si="6"/>
        <v>0</v>
      </c>
      <c r="EK3" s="264">
        <f t="shared" si="7"/>
        <v>0</v>
      </c>
      <c r="EL3" s="264">
        <f>IF(EK3=0.2,EL1,0)</f>
        <v>0</v>
      </c>
      <c r="EM3" s="256"/>
      <c r="EN3" s="256"/>
      <c r="EO3" s="265">
        <f>IF(AB3&gt;=0,IF(AA3="повар",0.12,IF(AA3="уборщик служебных помещений",0.12,IF(AA3="кухонный рабочий",0.12,IF(AA3="рабочий по КОРЗ",0.12,IF(AA3="зав. производством (шеф-повар)",0.12,0))))))</f>
        <v>0</v>
      </c>
      <c r="EP3" s="265">
        <f>IF(AB3&gt;=0,IF(AA3="сторож",0.4,0))</f>
        <v>0</v>
      </c>
      <c r="EQ3" s="568">
        <f t="shared" si="8"/>
        <v>0</v>
      </c>
      <c r="ER3" s="568">
        <f t="shared" si="9"/>
        <v>0</v>
      </c>
      <c r="ES3" s="524"/>
      <c r="ET3" s="555">
        <f t="shared" si="10"/>
        <v>0</v>
      </c>
      <c r="EU3" s="566">
        <f>(ET3*EJ3)+(ET3*EI3/кадры!$A$1)</f>
        <v>0</v>
      </c>
      <c r="EV3" s="566">
        <f>EM3*ET1</f>
        <v>0</v>
      </c>
      <c r="EW3" s="566">
        <f>ET1*EN3</f>
        <v>0</v>
      </c>
      <c r="EX3" s="566">
        <f t="shared" si="11"/>
        <v>0</v>
      </c>
      <c r="EY3" s="566"/>
      <c r="EZ3" s="569">
        <f t="shared" si="12"/>
        <v>0</v>
      </c>
      <c r="FA3" s="569">
        <f t="shared" si="12"/>
        <v>0</v>
      </c>
      <c r="FB3" s="569">
        <f t="shared" si="12"/>
        <v>0</v>
      </c>
      <c r="FC3" s="566">
        <f t="shared" si="13"/>
        <v>0</v>
      </c>
      <c r="FD3" s="566">
        <f>IF(BS3=0,0,IF(AC3&lt;&gt;"Д/О",IF(BS3=0,6189.23,IF(BS3=1,6189.23,IF(BS3=2,6189.23,0))),0))</f>
        <v>0</v>
      </c>
      <c r="FE3" s="566"/>
      <c r="FF3" s="566"/>
      <c r="FG3" s="566"/>
      <c r="FH3" s="566"/>
      <c r="FI3" s="566"/>
      <c r="FJ3" s="566"/>
      <c r="FK3" s="566"/>
      <c r="FL3" s="566"/>
      <c r="FM3" s="589"/>
      <c r="FN3" s="570"/>
      <c r="FO3" s="570"/>
    </row>
    <row r="4" spans="1:188" s="311" customFormat="1" ht="79.55" customHeight="1" thickBot="1" x14ac:dyDescent="0.35">
      <c r="A4" s="307">
        <f ca="1">(DATEDIF(кадры!$FR$1,TODAY(),"y"))+DN4</f>
        <v>5</v>
      </c>
      <c r="B4" s="307">
        <f ca="1">(DATEDIF(кадры!$FR$1,TODAY(),"ym"))+DO4</f>
        <v>5</v>
      </c>
      <c r="C4" s="307">
        <f ca="1">(DATEDIF(кадры!$FR$1,TODAY(),"md"))+DP4</f>
        <v>9</v>
      </c>
      <c r="D4" s="307">
        <f t="shared" ca="1" si="0"/>
        <v>5</v>
      </c>
      <c r="E4" s="307"/>
      <c r="F4" s="307"/>
      <c r="G4" s="307"/>
      <c r="H4" s="307"/>
      <c r="I4" s="309">
        <v>48</v>
      </c>
      <c r="J4" s="310">
        <v>44267</v>
      </c>
      <c r="K4" s="309" t="s">
        <v>842</v>
      </c>
      <c r="L4" s="309">
        <v>330</v>
      </c>
      <c r="M4" s="436">
        <v>44267</v>
      </c>
      <c r="N4" s="311" t="s">
        <v>1413</v>
      </c>
      <c r="O4" s="311" t="s">
        <v>1240</v>
      </c>
      <c r="P4" s="311" t="s">
        <v>1414</v>
      </c>
      <c r="Q4" s="311" t="s">
        <v>953</v>
      </c>
      <c r="R4" s="311" t="str">
        <f t="shared" si="1"/>
        <v>А.Г. Тебеньков</v>
      </c>
      <c r="S4" s="311" t="s">
        <v>1415</v>
      </c>
      <c r="T4" s="460" t="str">
        <f t="shared" si="2"/>
        <v>Тебеньков Алексей Геннадьевич</v>
      </c>
      <c r="U4" s="311" t="s">
        <v>1415</v>
      </c>
      <c r="V4" s="311" t="s">
        <v>697</v>
      </c>
      <c r="W4" s="311" t="s">
        <v>1416</v>
      </c>
      <c r="X4" s="311">
        <v>101</v>
      </c>
      <c r="Y4" s="311">
        <v>710</v>
      </c>
      <c r="Z4" s="311" t="s">
        <v>992</v>
      </c>
      <c r="AA4" s="311" t="s">
        <v>107</v>
      </c>
      <c r="AB4" s="596">
        <v>1</v>
      </c>
      <c r="AC4" s="311" t="s">
        <v>531</v>
      </c>
      <c r="AD4" s="321">
        <f>AE4-40</f>
        <v>0</v>
      </c>
      <c r="AE4" s="321">
        <f>AB4*40</f>
        <v>40</v>
      </c>
      <c r="AF4" s="321">
        <f>AB4</f>
        <v>1</v>
      </c>
      <c r="AG4" s="535">
        <f>SUM(AE4:AE6)</f>
        <v>40</v>
      </c>
      <c r="AH4" s="321">
        <f>SUM(AF4:AF6)</f>
        <v>1</v>
      </c>
      <c r="AI4" s="602">
        <v>1</v>
      </c>
      <c r="AJ4" s="536">
        <f t="shared" si="3"/>
        <v>0</v>
      </c>
      <c r="AP4" s="461">
        <v>28456</v>
      </c>
      <c r="AQ4" s="311">
        <f ca="1">DATEDIF(AP4,TODAY(),"y")</f>
        <v>45</v>
      </c>
      <c r="AR4" s="311" t="s">
        <v>1063</v>
      </c>
      <c r="AS4" s="311" t="s">
        <v>1015</v>
      </c>
      <c r="AT4" s="311">
        <v>3217</v>
      </c>
      <c r="AU4" s="311">
        <v>785096</v>
      </c>
      <c r="AV4" s="311" t="str">
        <f>CONCATENATE(AT4,AU4)</f>
        <v>3217785096</v>
      </c>
      <c r="AW4" s="311" t="s">
        <v>1421</v>
      </c>
      <c r="AX4" s="310">
        <v>42865</v>
      </c>
      <c r="AY4" s="311" t="s">
        <v>718</v>
      </c>
      <c r="AZ4" s="311">
        <v>650512</v>
      </c>
      <c r="BA4" s="311" t="s">
        <v>1457</v>
      </c>
      <c r="BB4" s="311" t="s">
        <v>1439</v>
      </c>
      <c r="BC4" s="310">
        <v>44148</v>
      </c>
      <c r="BD4" s="523" t="s">
        <v>479</v>
      </c>
      <c r="BE4" s="537" t="s">
        <v>1422</v>
      </c>
      <c r="BF4" s="308" t="s">
        <v>1423</v>
      </c>
      <c r="BG4" s="308" t="s">
        <v>1424</v>
      </c>
      <c r="BH4" s="308"/>
      <c r="BI4" s="308"/>
      <c r="BL4" s="309">
        <f>IF(BK4="ВО",1,2)</f>
        <v>2</v>
      </c>
      <c r="BM4" s="308"/>
      <c r="BR4" s="310"/>
      <c r="BS4" s="309">
        <f ca="1">DATEDIF(BR4,TODAY(),"y")</f>
        <v>123</v>
      </c>
      <c r="BT4" s="309"/>
      <c r="BU4" s="309"/>
      <c r="BV4" s="310"/>
      <c r="BW4" s="310"/>
      <c r="BX4" s="309"/>
      <c r="BY4" s="309"/>
      <c r="BZ4" s="309"/>
      <c r="CA4" s="311" t="s">
        <v>1168</v>
      </c>
      <c r="CB4" s="311" t="s">
        <v>1397</v>
      </c>
      <c r="CC4" s="311">
        <v>16</v>
      </c>
      <c r="CE4" s="310">
        <v>44456</v>
      </c>
      <c r="CF4" s="308"/>
      <c r="CG4" s="308"/>
      <c r="CH4" s="308"/>
      <c r="CI4" s="308"/>
      <c r="CJ4" s="308"/>
      <c r="CL4" s="310"/>
      <c r="CM4" s="309"/>
      <c r="CN4" s="309"/>
      <c r="CO4" s="309"/>
      <c r="CP4" s="309"/>
      <c r="CR4" s="311" t="str">
        <f t="shared" si="4"/>
        <v/>
      </c>
      <c r="CT4" s="318"/>
      <c r="CU4" s="318"/>
      <c r="CV4" s="318"/>
      <c r="CW4" s="318"/>
      <c r="CX4" s="318"/>
      <c r="CZ4" s="310"/>
      <c r="DA4" s="318"/>
      <c r="DF4" s="308" t="s">
        <v>189</v>
      </c>
      <c r="DG4" s="308" t="s">
        <v>181</v>
      </c>
      <c r="DH4" s="308" t="s">
        <v>1411</v>
      </c>
      <c r="DI4" s="311" t="s">
        <v>1417</v>
      </c>
      <c r="DJ4" s="310">
        <v>44267</v>
      </c>
      <c r="DN4" s="311">
        <v>4</v>
      </c>
      <c r="DO4" s="311">
        <v>0</v>
      </c>
      <c r="DP4" s="311">
        <v>1</v>
      </c>
      <c r="DQ4" s="319"/>
      <c r="DR4" s="319"/>
      <c r="DS4" s="319"/>
      <c r="DT4" s="320">
        <f ca="1">IF(D4&gt;=12,A4+1,A4)</f>
        <v>5</v>
      </c>
      <c r="DU4" s="320">
        <f ca="1">IF(D4&gt;=12,(12-D4)*-1,D4)</f>
        <v>5</v>
      </c>
      <c r="DV4" s="320">
        <f ca="1">IF(C4&gt;30,C4-30,C4)</f>
        <v>9</v>
      </c>
      <c r="DW4" s="320"/>
      <c r="DX4" s="320"/>
      <c r="DY4" s="320"/>
      <c r="DZ4" s="319" t="str">
        <f ca="1">DATEDIF(DJ4,TODAY(),"y")&amp;"г. "&amp;DATEDIF(DJ4,TODAY(),"ym")&amp;"мес. "&amp;DATEDIF(DJ4,TODAY(),"md")&amp;"дн."</f>
        <v>2г. 7мес. 28дн.</v>
      </c>
      <c r="EA4" s="319" t="str">
        <f ca="1">DATEDIF(J4,TODAY(),"y")&amp;"г. "&amp;DATEDIF(J4,TODAY(),"ym")&amp;"мес. "&amp;DATEDIF(J4,TODAY(),"md")&amp;"дн."</f>
        <v>2г. 7мес. 28дн.</v>
      </c>
      <c r="EE4" s="440"/>
      <c r="EF4" s="440"/>
      <c r="EG4" s="440"/>
      <c r="EH4" s="558">
        <v>4220</v>
      </c>
      <c r="EI4" s="321">
        <f t="shared" si="5"/>
        <v>0</v>
      </c>
      <c r="EJ4" s="321">
        <f t="shared" si="6"/>
        <v>1</v>
      </c>
      <c r="EK4" s="322">
        <f t="shared" si="7"/>
        <v>0.2</v>
      </c>
      <c r="EL4" s="322">
        <f>IF(CI4&gt;0,0.1,0)</f>
        <v>0</v>
      </c>
      <c r="EM4" s="321"/>
      <c r="EN4" s="321"/>
      <c r="EO4" s="322">
        <f>IF(AB4&gt;=0,IF(AA4="повар",12,IF(AA4="уборщик служебных помещений",12,IF(AA4="кухонный рабочий",12,IF(AA4="рабочий по КОРЗ",12,IF(AA4="заведующий производством (шеф-повар)",12,0))))))</f>
        <v>0</v>
      </c>
      <c r="EP4" s="613">
        <f>IF(AB4&gt;=0,IF(AA4="сторож",40,0))</f>
        <v>40</v>
      </c>
      <c r="EQ4" s="526">
        <f t="shared" si="8"/>
        <v>0</v>
      </c>
      <c r="ER4" s="526">
        <f t="shared" si="9"/>
        <v>0</v>
      </c>
      <c r="ES4" s="526"/>
      <c r="ET4" s="553">
        <f t="shared" si="10"/>
        <v>5064</v>
      </c>
      <c r="EU4" s="521">
        <f>(ET4*EJ4)+(ET4*EI4/кадры!$A$1)</f>
        <v>5064</v>
      </c>
      <c r="EV4" s="521"/>
      <c r="EW4" s="521"/>
      <c r="EX4" s="521">
        <f t="shared" si="11"/>
        <v>0</v>
      </c>
      <c r="EY4" s="521"/>
      <c r="EZ4" s="526">
        <f t="shared" ref="EZ4:FB6" si="14">EQ4</f>
        <v>0</v>
      </c>
      <c r="FA4" s="526">
        <f t="shared" si="14"/>
        <v>0</v>
      </c>
      <c r="FB4" s="526">
        <f t="shared" si="14"/>
        <v>0</v>
      </c>
      <c r="FC4" s="521">
        <f t="shared" si="13"/>
        <v>0</v>
      </c>
      <c r="FD4" s="521" t="str">
        <f ca="1">IF(BS4&lt;3,6189.23,"")</f>
        <v/>
      </c>
      <c r="FE4" s="521"/>
      <c r="FF4" s="521"/>
      <c r="FG4" s="521"/>
      <c r="FH4" s="521"/>
      <c r="FI4" s="521">
        <f ca="1">SUM(EX4:FH6)+EU4+EU5+EU6</f>
        <v>5064</v>
      </c>
      <c r="FJ4" s="521">
        <f ca="1">IF((кадры!$FQ$1-FI4)&lt;0,0,кадры!$FQ$1-FI4)</f>
        <v>11178</v>
      </c>
      <c r="FK4" s="521">
        <f ca="1">FJ4+FI4</f>
        <v>16242</v>
      </c>
      <c r="FL4" s="563">
        <f ca="1">FK4*1.3</f>
        <v>21114.600000000002</v>
      </c>
      <c r="FM4" s="587">
        <f ca="1">FL4-(FL4*13/100)</f>
        <v>18369.702000000001</v>
      </c>
      <c r="FN4" s="573">
        <v>44562</v>
      </c>
      <c r="FO4" s="573">
        <v>44267</v>
      </c>
      <c r="FP4" s="574"/>
    </row>
    <row r="5" spans="1:188" s="519" customFormat="1" ht="16.45" customHeight="1" x14ac:dyDescent="0.3">
      <c r="A5" s="551">
        <f ca="1">(DATEDIF(кадры!$FR$1,TODAY(),"y"))+DN5</f>
        <v>1</v>
      </c>
      <c r="B5" s="551">
        <f ca="1">(DATEDIF(кадры!$FR$1,TODAY(),"ym"))+DO5</f>
        <v>5</v>
      </c>
      <c r="C5" s="551">
        <f ca="1">(DATEDIF(кадры!$FR$1,TODAY(),"md"))+DP5</f>
        <v>8</v>
      </c>
      <c r="D5" s="551">
        <f t="shared" ca="1" si="0"/>
        <v>5</v>
      </c>
      <c r="E5" s="551"/>
      <c r="F5" s="551"/>
      <c r="G5" s="551"/>
      <c r="H5" s="551"/>
      <c r="I5" s="575">
        <v>48</v>
      </c>
      <c r="J5" s="576"/>
      <c r="K5" s="575"/>
      <c r="L5" s="575"/>
      <c r="M5" s="577"/>
      <c r="N5" s="519" t="str">
        <f>N4</f>
        <v>А.Г. Тебенькову</v>
      </c>
      <c r="O5" s="519" t="str">
        <f>O4</f>
        <v>сторожу</v>
      </c>
      <c r="P5" s="519" t="str">
        <f>P4</f>
        <v>А.Г. Тебенькова</v>
      </c>
      <c r="Q5" s="519" t="str">
        <f>Q4</f>
        <v>сторожа</v>
      </c>
      <c r="R5" s="519" t="str">
        <f t="shared" si="1"/>
        <v>А.Г. Тебеньков</v>
      </c>
      <c r="S5" s="519" t="s">
        <v>697</v>
      </c>
      <c r="T5" s="519" t="str">
        <f t="shared" si="2"/>
        <v>Тебеньков Алексей Геннадьевич</v>
      </c>
      <c r="U5" s="519" t="str">
        <f>U4</f>
        <v>Тебеньков</v>
      </c>
      <c r="V5" s="519" t="str">
        <f>V4</f>
        <v>Алексей</v>
      </c>
      <c r="W5" s="519" t="str">
        <f>W4</f>
        <v>Геннадьевич</v>
      </c>
      <c r="X5" s="575"/>
      <c r="Y5" s="578">
        <v>710</v>
      </c>
      <c r="AB5" s="608"/>
      <c r="AD5" s="556"/>
      <c r="AE5" s="556"/>
      <c r="AF5" s="556"/>
      <c r="AG5" s="579"/>
      <c r="AH5" s="556"/>
      <c r="AI5" s="603"/>
      <c r="AJ5" s="580">
        <f t="shared" si="3"/>
        <v>0</v>
      </c>
      <c r="AP5" s="576"/>
      <c r="BC5" s="576"/>
      <c r="BD5" s="531"/>
      <c r="BF5" s="581"/>
      <c r="BG5" s="581"/>
      <c r="BH5" s="581"/>
      <c r="BI5" s="581"/>
      <c r="BL5" s="575">
        <f>BL4</f>
        <v>2</v>
      </c>
      <c r="BM5" s="581"/>
      <c r="BS5" s="575"/>
      <c r="BT5" s="575"/>
      <c r="BU5" s="575"/>
      <c r="BV5" s="576"/>
      <c r="BW5" s="576"/>
      <c r="BX5" s="575"/>
      <c r="BY5" s="575"/>
      <c r="BZ5" s="575"/>
      <c r="CE5" s="576"/>
      <c r="CF5" s="581"/>
      <c r="CG5" s="581"/>
      <c r="CH5" s="581"/>
      <c r="CI5" s="581"/>
      <c r="CJ5" s="581"/>
      <c r="CK5" s="582"/>
      <c r="CL5" s="576"/>
      <c r="CM5" s="575"/>
      <c r="CN5" s="575"/>
      <c r="CO5" s="575"/>
      <c r="CP5" s="575"/>
      <c r="CR5" s="519" t="str">
        <f t="shared" si="4"/>
        <v/>
      </c>
      <c r="CZ5" s="576"/>
      <c r="DF5" s="581"/>
      <c r="DG5" s="581"/>
      <c r="DH5" s="581"/>
      <c r="DJ5" s="576"/>
      <c r="DQ5" s="583"/>
      <c r="DR5" s="583"/>
      <c r="DS5" s="583"/>
      <c r="DZ5" s="583"/>
      <c r="EA5" s="583"/>
      <c r="EH5" s="560">
        <v>0</v>
      </c>
      <c r="EI5" s="556">
        <f t="shared" si="5"/>
        <v>0</v>
      </c>
      <c r="EJ5" s="556">
        <f t="shared" si="6"/>
        <v>0</v>
      </c>
      <c r="EK5" s="584">
        <f t="shared" si="7"/>
        <v>0</v>
      </c>
      <c r="EL5" s="584">
        <f>IF(EK5=0.2,EL4,0)</f>
        <v>0</v>
      </c>
      <c r="EM5" s="556"/>
      <c r="EN5" s="556"/>
      <c r="EO5" s="584">
        <f>IF(AB5&gt;=0,IF(AA5="повар",0.12,IF(AA5="уборщик служебных помещений",0.12,IF(AA5="кухонный рабочий",0.12,IF(AA5="рабочий по КОРЗ",0.12,IF(AA5="зав. производством (шеф-повар)",0.12,0))))))</f>
        <v>0</v>
      </c>
      <c r="EP5" s="614">
        <f>IF(AB5&gt;=0,IF(AA5="сторож",0.4,0))</f>
        <v>0</v>
      </c>
      <c r="EQ5" s="528">
        <f t="shared" si="8"/>
        <v>0</v>
      </c>
      <c r="ER5" s="528">
        <f t="shared" si="9"/>
        <v>0</v>
      </c>
      <c r="ES5" s="617"/>
      <c r="ET5" s="554">
        <f t="shared" si="10"/>
        <v>0</v>
      </c>
      <c r="EU5" s="564">
        <f>(ET5*EJ5)+(ET5*EI5/кадры!$A$1)</f>
        <v>0</v>
      </c>
      <c r="EV5" s="564">
        <f>EM5*ET4</f>
        <v>0</v>
      </c>
      <c r="EW5" s="564">
        <f>ET4*EN5</f>
        <v>0</v>
      </c>
      <c r="EX5" s="564">
        <f t="shared" si="11"/>
        <v>0</v>
      </c>
      <c r="EY5" s="564"/>
      <c r="EZ5" s="528">
        <f t="shared" si="14"/>
        <v>0</v>
      </c>
      <c r="FA5" s="528">
        <f t="shared" si="14"/>
        <v>0</v>
      </c>
      <c r="FB5" s="528">
        <f t="shared" si="14"/>
        <v>0</v>
      </c>
      <c r="FC5" s="564">
        <f t="shared" si="13"/>
        <v>0</v>
      </c>
      <c r="FD5" s="564">
        <f>IF(BS5=0,0,IF(AC5&lt;&gt;"Д/О",IF(BS5=0,6189.23,IF(BS5=1,6189.23,IF(BS5=2,6189.23,0))),0))</f>
        <v>0</v>
      </c>
      <c r="FE5" s="564"/>
      <c r="FF5" s="564"/>
      <c r="FG5" s="564"/>
      <c r="FH5" s="564"/>
      <c r="FI5" s="564"/>
      <c r="FJ5" s="564"/>
      <c r="FK5" s="564"/>
      <c r="FL5" s="564"/>
      <c r="FM5" s="588"/>
      <c r="FN5" s="585"/>
      <c r="FO5" s="585"/>
    </row>
    <row r="6" spans="1:188" s="254" customFormat="1" ht="16.45" customHeight="1" thickBot="1" x14ac:dyDescent="0.35">
      <c r="A6" s="533">
        <f ca="1">(DATEDIF(кадры!$FR$1,TODAY(),"y"))+DN6</f>
        <v>1</v>
      </c>
      <c r="B6" s="533">
        <f ca="1">(DATEDIF(кадры!$FR$1,TODAY(),"ym"))+DO6</f>
        <v>5</v>
      </c>
      <c r="C6" s="533">
        <f ca="1">(DATEDIF(кадры!$FR$1,TODAY(),"md"))+DP6</f>
        <v>8</v>
      </c>
      <c r="D6" s="533">
        <f t="shared" ca="1" si="0"/>
        <v>5</v>
      </c>
      <c r="E6" s="533"/>
      <c r="F6" s="533"/>
      <c r="G6" s="533"/>
      <c r="H6" s="533"/>
      <c r="I6" s="260">
        <v>48</v>
      </c>
      <c r="J6" s="261"/>
      <c r="K6" s="260"/>
      <c r="M6" s="513"/>
      <c r="N6" s="254" t="str">
        <f>N4</f>
        <v>А.Г. Тебенькову</v>
      </c>
      <c r="O6" s="254" t="str">
        <f>O5</f>
        <v>сторожу</v>
      </c>
      <c r="P6" s="254" t="str">
        <f>P4</f>
        <v>А.Г. Тебенькова</v>
      </c>
      <c r="Q6" s="254" t="str">
        <f>Q4</f>
        <v>сторожа</v>
      </c>
      <c r="R6" s="254" t="str">
        <f t="shared" si="1"/>
        <v>А.Г. Тебеньков</v>
      </c>
      <c r="S6" s="254" t="s">
        <v>1416</v>
      </c>
      <c r="T6" s="254" t="str">
        <f t="shared" si="2"/>
        <v>Тебеньков Алексей Геннадьевич</v>
      </c>
      <c r="U6" s="254" t="str">
        <f>U4</f>
        <v>Тебеньков</v>
      </c>
      <c r="V6" s="254" t="str">
        <f>V4</f>
        <v>Алексей</v>
      </c>
      <c r="W6" s="254" t="str">
        <f>W4</f>
        <v>Геннадьевич</v>
      </c>
      <c r="X6" s="260"/>
      <c r="Y6" s="262">
        <v>710</v>
      </c>
      <c r="AB6" s="609"/>
      <c r="AE6" s="256"/>
      <c r="AF6" s="256"/>
      <c r="AG6" s="538"/>
      <c r="AH6" s="256"/>
      <c r="AI6" s="604"/>
      <c r="AJ6" s="539">
        <f t="shared" si="3"/>
        <v>0</v>
      </c>
      <c r="AP6" s="261"/>
      <c r="BC6" s="261"/>
      <c r="BD6" s="524"/>
      <c r="BF6" s="259"/>
      <c r="BG6" s="259"/>
      <c r="BH6" s="259"/>
      <c r="BI6" s="259"/>
      <c r="BL6" s="260">
        <f>BL4</f>
        <v>2</v>
      </c>
      <c r="BM6" s="259"/>
      <c r="BS6" s="260"/>
      <c r="BT6" s="260"/>
      <c r="BU6" s="260"/>
      <c r="BV6" s="261"/>
      <c r="BW6" s="261"/>
      <c r="BX6" s="260"/>
      <c r="BY6" s="260"/>
      <c r="BZ6" s="260"/>
      <c r="CE6" s="261"/>
      <c r="CF6" s="259"/>
      <c r="CG6" s="259"/>
      <c r="CH6" s="259"/>
      <c r="CI6" s="259"/>
      <c r="CJ6" s="259"/>
      <c r="CL6" s="261"/>
      <c r="CM6" s="260"/>
      <c r="CN6" s="260"/>
      <c r="CO6" s="260"/>
      <c r="CP6" s="260"/>
      <c r="CR6" s="254" t="str">
        <f t="shared" si="4"/>
        <v/>
      </c>
      <c r="CZ6" s="261"/>
      <c r="DF6" s="259"/>
      <c r="DG6" s="259"/>
      <c r="DH6" s="259"/>
      <c r="DJ6" s="261"/>
      <c r="EH6" s="559">
        <v>0</v>
      </c>
      <c r="EI6" s="256">
        <f t="shared" si="5"/>
        <v>0</v>
      </c>
      <c r="EJ6" s="256">
        <f t="shared" si="6"/>
        <v>0</v>
      </c>
      <c r="EK6" s="264">
        <f t="shared" si="7"/>
        <v>0</v>
      </c>
      <c r="EL6" s="264">
        <f>IF(EK6=0.2,EL4,0)</f>
        <v>0</v>
      </c>
      <c r="EM6" s="256"/>
      <c r="EN6" s="256"/>
      <c r="EO6" s="264">
        <f>IF(AB6&gt;=0,IF(AA6="повар",0.12,IF(AA6="уборщик служебных помещений",0.12,IF(AA6="кухонный рабочий",0.12,IF(AA6="рабочий по КОРЗ",0.12,IF(AA6="зав. производством (шеф-повар)",0.12,0))))))</f>
        <v>0</v>
      </c>
      <c r="EP6" s="615">
        <f>IF(AB6&gt;=0,IF(AA6="сторож",0.4,0))</f>
        <v>0</v>
      </c>
      <c r="EQ6" s="569">
        <f t="shared" si="8"/>
        <v>0</v>
      </c>
      <c r="ER6" s="569">
        <f t="shared" si="9"/>
        <v>0</v>
      </c>
      <c r="ES6" s="618"/>
      <c r="ET6" s="555">
        <f t="shared" si="10"/>
        <v>0</v>
      </c>
      <c r="EU6" s="566">
        <f>(ET6*EJ6)+(ET6*EI6/кадры!$A$1)</f>
        <v>0</v>
      </c>
      <c r="EV6" s="566">
        <f>EM6*ET4</f>
        <v>0</v>
      </c>
      <c r="EW6" s="566">
        <f>ET4*EN6</f>
        <v>0</v>
      </c>
      <c r="EX6" s="566">
        <f t="shared" si="11"/>
        <v>0</v>
      </c>
      <c r="EY6" s="566"/>
      <c r="EZ6" s="569">
        <f t="shared" si="14"/>
        <v>0</v>
      </c>
      <c r="FA6" s="569">
        <f t="shared" si="14"/>
        <v>0</v>
      </c>
      <c r="FB6" s="569">
        <f t="shared" si="14"/>
        <v>0</v>
      </c>
      <c r="FC6" s="566">
        <f t="shared" si="13"/>
        <v>0</v>
      </c>
      <c r="FD6" s="566">
        <f>IF(BS6=0,0,IF(AC6&lt;&gt;"Д/О",IF(BS6=0,6189.23,IF(BS6=1,6189.23,IF(BS6=2,6189.23,0))),0))</f>
        <v>0</v>
      </c>
      <c r="FE6" s="566"/>
      <c r="FF6" s="566"/>
      <c r="FG6" s="566"/>
      <c r="FH6" s="566"/>
      <c r="FI6" s="566"/>
      <c r="FJ6" s="566"/>
      <c r="FK6" s="566"/>
      <c r="FL6" s="566"/>
      <c r="FM6" s="589"/>
      <c r="FN6" s="570"/>
      <c r="FO6" s="570"/>
    </row>
    <row r="7" spans="1:188" s="307" customFormat="1" ht="79.55" customHeight="1" thickBot="1" x14ac:dyDescent="0.35">
      <c r="A7" s="307">
        <f ca="1">(DATEDIF(кадры!$FR$1,TODAY(),"y"))+DF7</f>
        <v>6</v>
      </c>
      <c r="B7" s="307">
        <f ca="1">(DATEDIF(кадры!$FR$1,TODAY(),"ym"))+DG7</f>
        <v>15</v>
      </c>
      <c r="C7" s="307">
        <f ca="1">(DATEDIF(кадры!$FR$1,TODAY(),"md"))+DH7</f>
        <v>2030</v>
      </c>
      <c r="D7" s="307">
        <f t="shared" ref="D7:D12" ca="1" si="15">IF(C7&gt;30,B7+1,B7)</f>
        <v>16</v>
      </c>
      <c r="I7" s="327">
        <v>75</v>
      </c>
      <c r="J7" s="328">
        <v>44839</v>
      </c>
      <c r="K7" s="327" t="s">
        <v>842</v>
      </c>
      <c r="L7" s="327">
        <v>376</v>
      </c>
      <c r="M7" s="329">
        <f>J7</f>
        <v>44839</v>
      </c>
      <c r="N7" s="307" t="s">
        <v>965</v>
      </c>
      <c r="O7" s="307" t="s">
        <v>1236</v>
      </c>
      <c r="P7" s="307" t="s">
        <v>1282</v>
      </c>
      <c r="Q7" s="307" t="s">
        <v>943</v>
      </c>
      <c r="R7" s="307" t="s">
        <v>924</v>
      </c>
      <c r="S7" s="307" t="s">
        <v>84</v>
      </c>
      <c r="T7" s="491" t="s">
        <v>549</v>
      </c>
      <c r="U7" s="307" t="s">
        <v>84</v>
      </c>
      <c r="V7" s="307" t="s">
        <v>65</v>
      </c>
      <c r="W7" s="307" t="s">
        <v>48</v>
      </c>
      <c r="X7" s="327">
        <v>101</v>
      </c>
      <c r="Y7" s="307">
        <v>320</v>
      </c>
      <c r="Z7" s="307" t="s">
        <v>990</v>
      </c>
      <c r="AA7" s="307" t="s">
        <v>1374</v>
      </c>
      <c r="AB7" s="623"/>
      <c r="AC7" s="307" t="s">
        <v>532</v>
      </c>
      <c r="AD7" s="337">
        <f>AB7-18</f>
        <v>-18</v>
      </c>
      <c r="AE7" s="337">
        <f>AB7</f>
        <v>0</v>
      </c>
      <c r="AF7" s="337">
        <f>AE7/18</f>
        <v>0</v>
      </c>
      <c r="AG7" s="624">
        <f>SUM(AE7:AE9)</f>
        <v>0</v>
      </c>
      <c r="AH7" s="337">
        <f>SUM(AF7:AF9)</f>
        <v>0</v>
      </c>
      <c r="AI7" s="625"/>
      <c r="AJ7" s="626">
        <f t="shared" ref="AJ7:AJ12" si="16">AB7-AI7</f>
        <v>0</v>
      </c>
      <c r="AN7" s="307" t="s">
        <v>1654</v>
      </c>
      <c r="AO7" s="307" t="s">
        <v>1655</v>
      </c>
      <c r="AP7" s="492">
        <v>19679</v>
      </c>
      <c r="AQ7" s="307">
        <f ca="1">DATEDIF(AP7,TODAY(),"y")</f>
        <v>69</v>
      </c>
      <c r="AR7" s="307" t="s">
        <v>1036</v>
      </c>
      <c r="AS7" s="307" t="s">
        <v>1102</v>
      </c>
      <c r="AT7" s="307">
        <v>3204</v>
      </c>
      <c r="AU7" s="307" t="s">
        <v>782</v>
      </c>
      <c r="AV7" s="307" t="str">
        <f>CONCATENATE(AT7,AU7)</f>
        <v>3204418717</v>
      </c>
      <c r="AW7" s="307" t="s">
        <v>1103</v>
      </c>
      <c r="AX7" s="328" t="s">
        <v>764</v>
      </c>
      <c r="AY7" s="307" t="s">
        <v>747</v>
      </c>
      <c r="AZ7" s="307">
        <v>650066</v>
      </c>
      <c r="BA7" s="307" t="s">
        <v>1104</v>
      </c>
      <c r="BB7" s="307" t="s">
        <v>1440</v>
      </c>
      <c r="BC7" s="328">
        <v>34761</v>
      </c>
      <c r="BD7" s="627">
        <v>348</v>
      </c>
      <c r="BE7" s="628" t="s">
        <v>501</v>
      </c>
      <c r="BF7" s="326" t="s">
        <v>1105</v>
      </c>
      <c r="BG7" s="326" t="s">
        <v>1106</v>
      </c>
      <c r="BH7" s="326"/>
      <c r="BI7" s="326" t="s">
        <v>1107</v>
      </c>
      <c r="BJ7" s="326" t="s">
        <v>595</v>
      </c>
      <c r="BK7" s="307" t="s">
        <v>339</v>
      </c>
      <c r="BL7" s="327">
        <f>IF(BK7="ВО",1,2)</f>
        <v>1</v>
      </c>
      <c r="BM7" s="326" t="s">
        <v>647</v>
      </c>
      <c r="BN7" s="307" t="s">
        <v>340</v>
      </c>
      <c r="BO7" s="307" t="s">
        <v>568</v>
      </c>
      <c r="BQ7" s="307" t="s">
        <v>594</v>
      </c>
      <c r="BR7" s="328">
        <v>27209</v>
      </c>
      <c r="BS7" s="327">
        <f ca="1">DATEDIF(BR7,TODAY(),"y")</f>
        <v>49</v>
      </c>
      <c r="BU7" s="327" t="s">
        <v>1007</v>
      </c>
      <c r="BV7" s="327" t="s">
        <v>1000</v>
      </c>
      <c r="BW7" s="328"/>
      <c r="BX7" s="328"/>
      <c r="BY7" s="328">
        <v>1985</v>
      </c>
      <c r="CA7" s="327" t="s">
        <v>1448</v>
      </c>
      <c r="CB7" s="327" t="s">
        <v>1449</v>
      </c>
      <c r="CC7" s="307">
        <v>108</v>
      </c>
      <c r="CE7" s="328">
        <v>44283</v>
      </c>
      <c r="CF7" s="326"/>
      <c r="CG7" s="326"/>
      <c r="CH7" s="326"/>
      <c r="CI7" s="326"/>
      <c r="CJ7" s="326"/>
      <c r="CL7" s="328"/>
      <c r="CM7" s="327"/>
      <c r="CN7" s="327"/>
      <c r="CO7" s="327"/>
      <c r="CP7" s="327"/>
      <c r="CQ7" s="307">
        <f ca="1">DATEDIF(CL7,TODAY(),"y")</f>
        <v>123</v>
      </c>
      <c r="CS7" s="307" t="str">
        <f ca="1">IF(CR7="","",DATEDIF(CR7,TODAY(),"y"))</f>
        <v/>
      </c>
      <c r="CZ7" s="328"/>
      <c r="DE7" s="307" t="s">
        <v>158</v>
      </c>
      <c r="DF7" s="326" t="s">
        <v>221</v>
      </c>
      <c r="DG7" s="326">
        <v>10</v>
      </c>
      <c r="DH7" s="326" t="s">
        <v>1603</v>
      </c>
      <c r="DI7" s="307" t="s">
        <v>1473</v>
      </c>
      <c r="DJ7" s="328">
        <v>44839</v>
      </c>
      <c r="DT7" s="336">
        <v>44</v>
      </c>
      <c r="DU7" s="336">
        <v>10</v>
      </c>
      <c r="DV7" s="336">
        <v>21</v>
      </c>
      <c r="DW7" s="336">
        <v>36</v>
      </c>
      <c r="DX7" s="336">
        <v>8</v>
      </c>
      <c r="DY7" s="336">
        <v>3</v>
      </c>
      <c r="DZ7" s="307">
        <v>8152</v>
      </c>
      <c r="EA7" s="307">
        <f>IF(AC7="ч",AB7,IF(AC7="(ч)",AB7,0))</f>
        <v>0</v>
      </c>
      <c r="EB7" s="307">
        <f>IF(AC7="ст",AB7,IF(AC7="(ст)",AB7,0))</f>
        <v>0</v>
      </c>
      <c r="ED7" s="307" t="e">
        <f>IF(#REF!&gt;0,0.1,0)</f>
        <v>#REF!</v>
      </c>
      <c r="EE7" s="336"/>
      <c r="EF7" s="336"/>
      <c r="EG7" s="336">
        <f>IF(AB7&gt;=0,IF(AA7="повар",0.12,IF(AA7="уборщик служебных помещений",0.12,IF(AA7="кухонный рабочий",0.12,IF(AA7="рабочий по КОРЗ",0.12,IF(AA7="зав. производством (шеф-повар)",0.12,0))))))</f>
        <v>0</v>
      </c>
      <c r="EH7" s="337">
        <v>10352</v>
      </c>
      <c r="EI7" s="687">
        <f t="shared" ref="EI7:EI12" si="17">IF(AC7="ч",AB7,IF(AC7="(ч)",AB7,0))</f>
        <v>0</v>
      </c>
      <c r="EJ7" s="337">
        <f t="shared" ref="EJ7:EJ12" si="18">IF(AC7="ст",AB7,IF(AC7="(ст)",AB7,0))</f>
        <v>0</v>
      </c>
      <c r="EK7" s="338">
        <f t="shared" ref="EK7:EK12" si="19">IF(AB7&gt;0,0.2,0)</f>
        <v>0</v>
      </c>
      <c r="EL7" s="338">
        <f>IF(CI7&gt;0,0.1,0)</f>
        <v>0</v>
      </c>
      <c r="EM7" s="337"/>
      <c r="EN7" s="337"/>
      <c r="EO7" s="338">
        <f>IF(AB7&gt;=0,IF(AA7="повар",12,IF(AA7="уборщик служебных помещений",12,IF(AA7="кухонный рабочий",12,IF(AA7="рабочий по КОРЗ",12,IF(AA7="заведующий производством (шеф-повар)",12,0))))))</f>
        <v>0</v>
      </c>
      <c r="EP7" s="629">
        <f>IF(AB7&gt;=0,IF(AA7="сторож",40,0))</f>
        <v>0</v>
      </c>
      <c r="EQ7" s="630">
        <f>IF(AA7&gt;=0,IF(AB7&gt;0,IF(AA7="учитель (обучение на дому)",0,IF(AA7="учитель","500",0)),0),0)</f>
        <v>0</v>
      </c>
      <c r="ER7" s="630">
        <f>IF(AK7="",0,IF(AK7="уч. группа2","100",IF(AK7="учебная группа","200",IF(AK7="монтесори","200",IF(AK7="метод. кабинет","100",IF(AK7="мастерская","300",IF(AK7="кабинет5/2","100","200")))))))</f>
        <v>0</v>
      </c>
      <c r="ES7" s="630"/>
      <c r="ET7" s="347">
        <f>IF(AB7&gt;0,EH7*(1+EL7+EK7),0)</f>
        <v>0</v>
      </c>
      <c r="EU7" s="631">
        <f>(ET7*EJ7)+(ET7*EI7/кадры!$A$1)</f>
        <v>0</v>
      </c>
      <c r="EV7" s="631"/>
      <c r="EW7" s="631"/>
      <c r="EX7" s="631">
        <f>ET7*EO7</f>
        <v>0</v>
      </c>
      <c r="EY7" s="631"/>
      <c r="EZ7" s="630">
        <f>EQ7</f>
        <v>0</v>
      </c>
      <c r="FA7" s="630">
        <f>ER7</f>
        <v>0</v>
      </c>
      <c r="FB7" s="630">
        <f>ES7</f>
        <v>0</v>
      </c>
      <c r="FC7" s="631">
        <f>IF(AL7=0,0,8000)</f>
        <v>0</v>
      </c>
      <c r="FD7" s="631" t="str">
        <f ca="1">IF(BS7&lt;3,6189.23,"")</f>
        <v/>
      </c>
      <c r="FE7" s="631"/>
      <c r="FF7" s="631"/>
      <c r="FG7" s="631"/>
      <c r="FH7" s="631"/>
      <c r="FI7" s="631">
        <f ca="1">SUM(EX7:FH9)+EU7+EU8+EU9</f>
        <v>0</v>
      </c>
      <c r="FJ7" s="631">
        <f ca="1">IF((кадры!$FQ$1-FI7)&lt;0,0,кадры!$FQ$1-FI7)</f>
        <v>16242</v>
      </c>
      <c r="FK7" s="631">
        <f ca="1">FJ7+FI7</f>
        <v>16242</v>
      </c>
      <c r="FL7" s="632">
        <f ca="1">FK7*1.3</f>
        <v>21114.600000000002</v>
      </c>
      <c r="FM7" s="631">
        <f ca="1">FL7-(FL7*13/100)</f>
        <v>18369.702000000001</v>
      </c>
      <c r="FN7" s="633">
        <v>44440</v>
      </c>
      <c r="FO7" s="633">
        <v>43843</v>
      </c>
      <c r="FP7" s="328"/>
    </row>
    <row r="8" spans="1:188" s="637" customFormat="1" ht="16.45" customHeight="1" x14ac:dyDescent="0.3">
      <c r="A8" s="551">
        <f ca="1">(DATEDIF(кадры!$FR$1,TODAY(),"y"))+DF8</f>
        <v>1</v>
      </c>
      <c r="B8" s="551">
        <f ca="1">(DATEDIF(кадры!$FR$1,TODAY(),"ym"))+DG8</f>
        <v>5</v>
      </c>
      <c r="C8" s="551">
        <f ca="1">(DATEDIF(кадры!$FR$1,TODAY(),"md"))+DH8</f>
        <v>8</v>
      </c>
      <c r="D8" s="551">
        <f t="shared" ca="1" si="15"/>
        <v>5</v>
      </c>
      <c r="E8" s="551"/>
      <c r="F8" s="551"/>
      <c r="G8" s="551"/>
      <c r="H8" s="551"/>
      <c r="I8" s="634">
        <v>75</v>
      </c>
      <c r="J8" s="635"/>
      <c r="K8" s="634"/>
      <c r="L8" s="634"/>
      <c r="M8" s="636"/>
      <c r="N8" s="637" t="s">
        <v>965</v>
      </c>
      <c r="O8" s="637" t="str">
        <f>O7</f>
        <v>учителю</v>
      </c>
      <c r="P8" s="637" t="str">
        <f>P7</f>
        <v>Л.А. Тупицыну</v>
      </c>
      <c r="Q8" s="637" t="str">
        <f>Q7</f>
        <v>учителя</v>
      </c>
      <c r="R8" s="637" t="str">
        <f>R7</f>
        <v>Л.А. Тупицына</v>
      </c>
      <c r="S8" s="637" t="s">
        <v>65</v>
      </c>
      <c r="T8" s="637" t="s">
        <v>549</v>
      </c>
      <c r="U8" s="637" t="s">
        <v>84</v>
      </c>
      <c r="V8" s="637" t="s">
        <v>65</v>
      </c>
      <c r="W8" s="637" t="s">
        <v>48</v>
      </c>
      <c r="X8" s="634"/>
      <c r="Y8" s="638">
        <v>320</v>
      </c>
      <c r="Z8" s="637" t="s">
        <v>991</v>
      </c>
      <c r="AA8" s="637" t="s">
        <v>15</v>
      </c>
      <c r="AB8" s="639">
        <v>0</v>
      </c>
      <c r="AC8" s="637" t="s">
        <v>531</v>
      </c>
      <c r="AD8" s="640"/>
      <c r="AE8" s="640">
        <f>AB8*25</f>
        <v>0</v>
      </c>
      <c r="AF8" s="640">
        <f>AB8</f>
        <v>0</v>
      </c>
      <c r="AG8" s="641"/>
      <c r="AH8" s="640"/>
      <c r="AI8" s="642"/>
      <c r="AJ8" s="643">
        <f t="shared" si="16"/>
        <v>0</v>
      </c>
      <c r="AP8" s="635"/>
      <c r="BC8" s="635"/>
      <c r="BD8" s="644"/>
      <c r="BF8" s="645"/>
      <c r="BG8" s="645"/>
      <c r="BH8" s="645"/>
      <c r="BI8" s="645"/>
      <c r="BK8" s="637" t="s">
        <v>339</v>
      </c>
      <c r="BL8" s="634">
        <f>BL7</f>
        <v>1</v>
      </c>
      <c r="BM8" s="645"/>
      <c r="BS8" s="634"/>
      <c r="BT8" s="634"/>
      <c r="BU8" s="634"/>
      <c r="BV8" s="635"/>
      <c r="BW8" s="635"/>
      <c r="BX8" s="634"/>
      <c r="BY8" s="634"/>
      <c r="BZ8" s="634"/>
      <c r="CE8" s="635"/>
      <c r="CF8" s="645"/>
      <c r="CG8" s="645"/>
      <c r="CH8" s="645"/>
      <c r="CI8" s="645"/>
      <c r="CJ8" s="645"/>
      <c r="CK8" s="646"/>
      <c r="CL8" s="635"/>
      <c r="CM8" s="634"/>
      <c r="CN8" s="634"/>
      <c r="CO8" s="634"/>
      <c r="CP8" s="634"/>
      <c r="CQ8" s="637">
        <f ca="1">DATEDIF(CL7,TODAY(),"y")</f>
        <v>123</v>
      </c>
      <c r="CZ8" s="635"/>
      <c r="DE8" s="637" t="s">
        <v>236</v>
      </c>
      <c r="DF8" s="645"/>
      <c r="DG8" s="645"/>
      <c r="DH8" s="645"/>
      <c r="DJ8" s="635"/>
      <c r="DZ8" s="637">
        <v>8152</v>
      </c>
      <c r="EA8" s="637">
        <f>IF(AC8="ч",AB8,IF(AC8="(ч)",AB8,0))</f>
        <v>0</v>
      </c>
      <c r="EB8" s="637">
        <f>IF(AC8="ст",AB8,IF(AC8="(ст)",AB8,0))</f>
        <v>0</v>
      </c>
      <c r="EC8" s="637">
        <f>IF(AB8&gt;0,0.2,0)</f>
        <v>0</v>
      </c>
      <c r="ED8" s="637">
        <f>IF(EC8=0.2,ED7,0)</f>
        <v>0</v>
      </c>
      <c r="EG8" s="637">
        <f>IF(AB8&gt;=0,IF(AA8="повар",0.12,IF(AA8="уборщик служебных помещений",0.12,IF(AA8="кухонный рабочий",0.12,IF(AA8="рабочий по КОРЗ",0.12,IF(AA8="зав. производством (шеф-повар)",0.12,0))))))</f>
        <v>0</v>
      </c>
      <c r="EH8" s="640">
        <f>EH7</f>
        <v>10352</v>
      </c>
      <c r="EI8" s="688">
        <f t="shared" si="17"/>
        <v>0</v>
      </c>
      <c r="EJ8" s="640">
        <f t="shared" si="18"/>
        <v>0</v>
      </c>
      <c r="EK8" s="647">
        <f t="shared" si="19"/>
        <v>0</v>
      </c>
      <c r="EL8" s="647">
        <f>IF(EK8=0.2,EL7,0)</f>
        <v>0</v>
      </c>
      <c r="EM8" s="640">
        <f>(EL8*EB8)+(EL8*EA8/кадры!$A$1)</f>
        <v>0</v>
      </c>
      <c r="EN8" s="640">
        <f>EE8*EL7</f>
        <v>0</v>
      </c>
      <c r="EO8" s="647">
        <f>EL7*EF8</f>
        <v>0</v>
      </c>
      <c r="EP8" s="648">
        <f>EL8*EG8</f>
        <v>0</v>
      </c>
      <c r="EQ8" s="649"/>
      <c r="ER8" s="649">
        <f>EL8*EI8</f>
        <v>0</v>
      </c>
      <c r="ES8" s="650">
        <f>EL8*EJ8</f>
        <v>0</v>
      </c>
      <c r="ET8" s="651">
        <f>EL8*EK8</f>
        <v>0</v>
      </c>
      <c r="EU8" s="652">
        <f>IF(AL8=0,0,3000)</f>
        <v>0</v>
      </c>
      <c r="EV8" s="652">
        <f>IF(BR8=0,0,IF(AC8&lt;&gt;"Д/О",IF(BR8=0,6189.23,IF(BR8=1,6189.23,IF(BR8=2,6189.23,0))),0))</f>
        <v>0</v>
      </c>
      <c r="EW8" s="652"/>
      <c r="EX8" s="652"/>
      <c r="EY8" s="652"/>
      <c r="EZ8" s="649"/>
      <c r="FA8" s="649"/>
      <c r="FB8" s="649"/>
      <c r="FC8" s="652"/>
      <c r="FD8" s="652"/>
      <c r="FE8" s="652"/>
      <c r="FF8" s="652"/>
      <c r="FG8" s="652"/>
      <c r="FH8" s="652"/>
      <c r="FI8" s="652"/>
      <c r="FJ8" s="652"/>
      <c r="FK8" s="652"/>
      <c r="FL8" s="652"/>
      <c r="FM8" s="652"/>
      <c r="FN8" s="653"/>
      <c r="FO8" s="653"/>
    </row>
    <row r="9" spans="1:188" s="255" customFormat="1" ht="16.45" customHeight="1" thickBot="1" x14ac:dyDescent="0.35">
      <c r="A9" s="257">
        <f ca="1">(DATEDIF(кадры!$FR$1,TODAY(),"y"))+DF9</f>
        <v>1</v>
      </c>
      <c r="B9" s="257">
        <f ca="1">(DATEDIF(кадры!$FR$1,TODAY(),"ym"))+DG9</f>
        <v>5</v>
      </c>
      <c r="C9" s="257">
        <f ca="1">(DATEDIF(кадры!$FR$1,TODAY(),"md"))+DH9</f>
        <v>8</v>
      </c>
      <c r="D9" s="257">
        <f t="shared" ca="1" si="15"/>
        <v>5</v>
      </c>
      <c r="E9" s="257"/>
      <c r="F9" s="257"/>
      <c r="G9" s="257"/>
      <c r="H9" s="257"/>
      <c r="I9" s="266">
        <v>75</v>
      </c>
      <c r="J9" s="268"/>
      <c r="K9" s="266"/>
      <c r="M9" s="518"/>
      <c r="N9" s="255" t="s">
        <v>965</v>
      </c>
      <c r="O9" s="255" t="str">
        <f>O8</f>
        <v>учителю</v>
      </c>
      <c r="P9" s="255" t="str">
        <f>P7</f>
        <v>Л.А. Тупицыну</v>
      </c>
      <c r="Q9" s="255" t="str">
        <f>Q7</f>
        <v>учителя</v>
      </c>
      <c r="R9" s="255" t="str">
        <f>R7</f>
        <v>Л.А. Тупицына</v>
      </c>
      <c r="S9" s="255" t="s">
        <v>48</v>
      </c>
      <c r="T9" s="255" t="s">
        <v>549</v>
      </c>
      <c r="U9" s="255" t="s">
        <v>84</v>
      </c>
      <c r="V9" s="255" t="s">
        <v>65</v>
      </c>
      <c r="W9" s="255" t="s">
        <v>48</v>
      </c>
      <c r="X9" s="266"/>
      <c r="Y9" s="270">
        <v>320</v>
      </c>
      <c r="AB9" s="654"/>
      <c r="AE9" s="258">
        <f>AB9</f>
        <v>0</v>
      </c>
      <c r="AF9" s="258">
        <f>AE9/18</f>
        <v>0</v>
      </c>
      <c r="AG9" s="655"/>
      <c r="AH9" s="258"/>
      <c r="AI9" s="656"/>
      <c r="AJ9" s="657">
        <f t="shared" si="16"/>
        <v>0</v>
      </c>
      <c r="AP9" s="268"/>
      <c r="BC9" s="268"/>
      <c r="BD9" s="658"/>
      <c r="BF9" s="267"/>
      <c r="BG9" s="267"/>
      <c r="BH9" s="267"/>
      <c r="BI9" s="267"/>
      <c r="BK9" s="255" t="s">
        <v>339</v>
      </c>
      <c r="BL9" s="266">
        <f>BL7</f>
        <v>1</v>
      </c>
      <c r="BM9" s="267"/>
      <c r="BS9" s="266"/>
      <c r="BT9" s="266"/>
      <c r="BU9" s="266"/>
      <c r="BV9" s="268"/>
      <c r="BW9" s="268"/>
      <c r="BX9" s="266"/>
      <c r="BY9" s="266"/>
      <c r="BZ9" s="266"/>
      <c r="CE9" s="268"/>
      <c r="CF9" s="267"/>
      <c r="CG9" s="267"/>
      <c r="CH9" s="267"/>
      <c r="CI9" s="267"/>
      <c r="CJ9" s="267"/>
      <c r="CL9" s="268"/>
      <c r="CM9" s="266"/>
      <c r="CN9" s="266"/>
      <c r="CO9" s="266"/>
      <c r="CP9" s="266"/>
      <c r="CZ9" s="268"/>
      <c r="DF9" s="267"/>
      <c r="DG9" s="267"/>
      <c r="DH9" s="267"/>
      <c r="DJ9" s="268"/>
      <c r="DL9" s="255">
        <f ca="1">IF(D9&gt;=12,A9+1,A9)</f>
        <v>1</v>
      </c>
      <c r="DZ9" s="255">
        <v>8152</v>
      </c>
      <c r="EA9" s="255">
        <f>IF(AC9="ч",AB9,IF(AC9="(ч)",AB9,0))</f>
        <v>0</v>
      </c>
      <c r="EB9" s="255">
        <f>IF(AC9="ст",AB9,IF(AC9="(ст)",AB9,0))</f>
        <v>0</v>
      </c>
      <c r="EC9" s="255">
        <f>IF(AB9&gt;0,0.2,0)</f>
        <v>0</v>
      </c>
      <c r="ED9" s="255">
        <f>IF(EC9=0.2,ED7,0)</f>
        <v>0</v>
      </c>
      <c r="EG9" s="255">
        <f>IF(AB9&gt;=0,IF(AA9="повар",0.12,IF(AA9="уборщик служебных помещений",0.12,IF(AA9="кухонный рабочий",0.12,IF(AA9="рабочий по КОРЗ",0.12,IF(AA9="зав. производством (шеф-повар)",0.12,0))))))</f>
        <v>0</v>
      </c>
      <c r="EH9" s="258">
        <v>0</v>
      </c>
      <c r="EI9" s="689">
        <f t="shared" si="17"/>
        <v>0</v>
      </c>
      <c r="EJ9" s="258">
        <f t="shared" si="18"/>
        <v>0</v>
      </c>
      <c r="EK9" s="272">
        <f t="shared" si="19"/>
        <v>0</v>
      </c>
      <c r="EL9" s="272">
        <f>IF(EK9=0.2,EL7,0)</f>
        <v>0</v>
      </c>
      <c r="EM9" s="258">
        <f>(EL9*EB9)+(EL9*EA9/кадры!$A$1)</f>
        <v>0</v>
      </c>
      <c r="EN9" s="258">
        <f>EE9*EL7</f>
        <v>0</v>
      </c>
      <c r="EO9" s="272">
        <f>EL7*EF9</f>
        <v>0</v>
      </c>
      <c r="EP9" s="659">
        <f>EL9*EG9</f>
        <v>0</v>
      </c>
      <c r="EQ9" s="660"/>
      <c r="ER9" s="660" t="str">
        <f>IF(EI9=0,"",IF(EI9=0.1,(EL9*EI9),IF(EI9=0.05,(AF9*EI9)*EL9)))</f>
        <v/>
      </c>
      <c r="ES9" s="661">
        <f>EL9*EJ9</f>
        <v>0</v>
      </c>
      <c r="ET9" s="348">
        <f>EL9*EK9</f>
        <v>0</v>
      </c>
      <c r="EU9" s="662">
        <f>IF(AL9=0,0,3000)</f>
        <v>0</v>
      </c>
      <c r="EV9" s="662">
        <f>IF(BR9=0,0,IF(AC9&lt;&gt;"Д/О",IF(BR9=0,6189.23,IF(BR9=1,6189.23,IF(BR9=2,6189.23,0))),0))</f>
        <v>0</v>
      </c>
      <c r="EW9" s="662"/>
      <c r="EX9" s="662"/>
      <c r="EY9" s="662"/>
      <c r="EZ9" s="660"/>
      <c r="FA9" s="660"/>
      <c r="FB9" s="660"/>
      <c r="FC9" s="662"/>
      <c r="FD9" s="662"/>
      <c r="FE9" s="662"/>
      <c r="FF9" s="662"/>
      <c r="FG9" s="662"/>
      <c r="FH9" s="662"/>
      <c r="FI9" s="662"/>
      <c r="FJ9" s="662"/>
      <c r="FK9" s="662"/>
      <c r="FL9" s="662"/>
      <c r="FM9" s="662"/>
      <c r="FN9" s="663"/>
      <c r="FO9" s="663"/>
    </row>
    <row r="10" spans="1:188" s="307" customFormat="1" ht="79.55" customHeight="1" thickBot="1" x14ac:dyDescent="0.35">
      <c r="A10" s="307">
        <f ca="1">(DATEDIF(кадры!$FR$1,TODAY(),"y"))+DN10</f>
        <v>12</v>
      </c>
      <c r="B10" s="307">
        <f ca="1">(DATEDIF(кадры!$FR$1,TODAY(),"ym"))+DO10</f>
        <v>16</v>
      </c>
      <c r="C10" s="307">
        <f ca="1">(DATEDIF(кадры!$FR$1,TODAY(),"md"))+DP10</f>
        <v>21</v>
      </c>
      <c r="D10" s="307">
        <f t="shared" ca="1" si="15"/>
        <v>16</v>
      </c>
      <c r="I10" s="327">
        <v>48</v>
      </c>
      <c r="J10" s="328">
        <v>44872</v>
      </c>
      <c r="K10" s="327" t="s">
        <v>842</v>
      </c>
      <c r="L10" s="327">
        <v>378</v>
      </c>
      <c r="M10" s="329">
        <f>J10</f>
        <v>44872</v>
      </c>
      <c r="N10" s="307" t="s">
        <v>1657</v>
      </c>
      <c r="O10" s="307" t="s">
        <v>1242</v>
      </c>
      <c r="P10" s="307" t="s">
        <v>1658</v>
      </c>
      <c r="Q10" s="307" t="s">
        <v>952</v>
      </c>
      <c r="R10" s="307" t="str">
        <f t="shared" ref="R10:R15" si="20">CONCATENATE(LEFT(V10,1),".",LEFT(W10,1),". ",U10)</f>
        <v>Ю.В. Васильева</v>
      </c>
      <c r="S10" s="307" t="s">
        <v>1656</v>
      </c>
      <c r="T10" s="491" t="str">
        <f t="shared" ref="T10:T15" si="21">CONCATENATE(U10," ",V10," ",W10)</f>
        <v>Васильева Юлия Владимировна</v>
      </c>
      <c r="U10" s="307" t="s">
        <v>1656</v>
      </c>
      <c r="V10" s="307" t="s">
        <v>699</v>
      </c>
      <c r="W10" s="307" t="s">
        <v>59</v>
      </c>
      <c r="X10" s="307">
        <v>101</v>
      </c>
      <c r="Y10" s="307">
        <v>730</v>
      </c>
      <c r="Z10" s="307" t="s">
        <v>992</v>
      </c>
      <c r="AA10" s="307" t="s">
        <v>91</v>
      </c>
      <c r="AB10" s="623">
        <v>1</v>
      </c>
      <c r="AC10" s="307" t="s">
        <v>531</v>
      </c>
      <c r="AD10" s="337">
        <f>AE10-40</f>
        <v>0</v>
      </c>
      <c r="AE10" s="337">
        <f>AB10*40</f>
        <v>40</v>
      </c>
      <c r="AF10" s="337">
        <f>AB10</f>
        <v>1</v>
      </c>
      <c r="AG10" s="624">
        <f>SUM(AE10:AE12)</f>
        <v>40</v>
      </c>
      <c r="AH10" s="337">
        <f>SUM(AF10:AF12)</f>
        <v>1</v>
      </c>
      <c r="AI10" s="625">
        <v>1</v>
      </c>
      <c r="AJ10" s="626">
        <f t="shared" si="16"/>
        <v>0</v>
      </c>
      <c r="AP10" s="492">
        <v>31748</v>
      </c>
      <c r="AQ10" s="307">
        <f ca="1">DATEDIF(AP10,TODAY(),"y")</f>
        <v>36</v>
      </c>
      <c r="AR10" s="307" t="s">
        <v>1036</v>
      </c>
      <c r="AS10" s="307" t="s">
        <v>1015</v>
      </c>
      <c r="AT10" s="307">
        <v>3206</v>
      </c>
      <c r="AU10" s="307">
        <v>225951</v>
      </c>
      <c r="AV10" s="307" t="str">
        <f>CONCATENATE(AT10,AU10)</f>
        <v>3206225951</v>
      </c>
      <c r="AW10" s="307" t="s">
        <v>1208</v>
      </c>
      <c r="AX10" s="328">
        <v>39370</v>
      </c>
      <c r="AY10" s="307" t="s">
        <v>756</v>
      </c>
      <c r="AZ10" s="307">
        <v>650002</v>
      </c>
      <c r="BA10" s="307" t="s">
        <v>1659</v>
      </c>
      <c r="BB10" s="307" t="s">
        <v>1442</v>
      </c>
      <c r="BC10" s="328">
        <v>37712</v>
      </c>
      <c r="BD10" s="627"/>
      <c r="BE10" s="628" t="s">
        <v>1660</v>
      </c>
      <c r="BF10" s="326" t="s">
        <v>1662</v>
      </c>
      <c r="BG10" s="326" t="s">
        <v>1661</v>
      </c>
      <c r="BH10" s="326"/>
      <c r="BI10" s="326"/>
      <c r="BJ10" s="307" t="s">
        <v>1663</v>
      </c>
      <c r="BK10" s="307" t="s">
        <v>1647</v>
      </c>
      <c r="BL10" s="327">
        <f>IF(BK10="ВО",1,2)</f>
        <v>2</v>
      </c>
      <c r="BM10" s="326"/>
      <c r="BR10" s="328"/>
      <c r="BS10" s="327">
        <f ca="1">DATEDIF(BR10,TODAY(),"y")</f>
        <v>123</v>
      </c>
      <c r="BT10" s="327"/>
      <c r="BU10" s="327"/>
      <c r="BV10" s="328"/>
      <c r="BW10" s="328"/>
      <c r="BX10" s="327"/>
      <c r="BY10" s="327"/>
      <c r="BZ10" s="327"/>
      <c r="CA10" s="307" t="s">
        <v>1664</v>
      </c>
      <c r="CB10" s="307" t="s">
        <v>1665</v>
      </c>
      <c r="CC10" s="307">
        <v>144</v>
      </c>
      <c r="CD10" s="328">
        <v>44809</v>
      </c>
      <c r="CE10" s="328">
        <v>44834</v>
      </c>
      <c r="CF10" s="326" t="s">
        <v>1666</v>
      </c>
      <c r="CG10" s="326"/>
      <c r="CH10" s="326"/>
      <c r="CI10" s="326"/>
      <c r="CJ10" s="326"/>
      <c r="CL10" s="328"/>
      <c r="CM10" s="327"/>
      <c r="CN10" s="327"/>
      <c r="CO10" s="327"/>
      <c r="CP10" s="327"/>
      <c r="CR10" s="307" t="str">
        <f t="shared" ref="CR10:CR15" si="22">IF(CK10="соотв.",IF(BL10=1,3,IF(BL10=2,2)),IF(CK10="первая",4,IF(CK10="","",5)))</f>
        <v/>
      </c>
      <c r="CW10" s="307">
        <v>2</v>
      </c>
      <c r="CX10" s="307" t="s">
        <v>1667</v>
      </c>
      <c r="CY10" s="307" t="s">
        <v>1561</v>
      </c>
      <c r="CZ10" s="328">
        <v>38764</v>
      </c>
      <c r="DA10" s="307">
        <f ca="1">IF(CZ10="","",DATEDIF(CZ10,TODAY(),"y"))</f>
        <v>17</v>
      </c>
      <c r="DF10" s="326" t="s">
        <v>194</v>
      </c>
      <c r="DG10" s="326" t="s">
        <v>176</v>
      </c>
      <c r="DH10" s="326" t="s">
        <v>1603</v>
      </c>
      <c r="DJ10" s="328" t="str">
        <f>CONCATENATE(DF10,".",DG10,".",DH10)</f>
        <v>07.11.2022</v>
      </c>
      <c r="DN10" s="307">
        <v>11</v>
      </c>
      <c r="DO10" s="307">
        <v>11</v>
      </c>
      <c r="DP10" s="307">
        <v>13</v>
      </c>
      <c r="DT10" s="336">
        <f ca="1">IF(D10&gt;=12,A10+1,A10)</f>
        <v>13</v>
      </c>
      <c r="DU10" s="336">
        <f ca="1">IF(D10&gt;=12,(12-D10+4)*-1,D10)</f>
        <v>0</v>
      </c>
      <c r="DV10" s="336">
        <f ca="1">IF(C10&gt;30,C10-30,C10)</f>
        <v>21</v>
      </c>
      <c r="DW10" s="336"/>
      <c r="DX10" s="336"/>
      <c r="DY10" s="336"/>
      <c r="DZ10" s="307" t="str">
        <f ca="1">DATEDIF(DJ10,TODAY(),"y")&amp;"г. "&amp;DATEDIF(DJ10,TODAY(),"ym")&amp;"мес. "&amp;DATEDIF(DJ10,TODAY(),"md")&amp;"дн."</f>
        <v>1г. 0мес. 2дн.</v>
      </c>
      <c r="EA10" s="307" t="str">
        <f ca="1">DATEDIF(J10,TODAY(),"y")&amp;"г. "&amp;DATEDIF(J10,TODAY(),"ym")&amp;"мес. "&amp;DATEDIF(J10,TODAY(),"md")&amp;"дн."</f>
        <v>1г. 0мес. 2дн.</v>
      </c>
      <c r="EE10" s="336"/>
      <c r="EF10" s="336"/>
      <c r="EG10" s="336"/>
      <c r="EH10" s="337">
        <v>4486</v>
      </c>
      <c r="EI10" s="687">
        <f t="shared" si="17"/>
        <v>0</v>
      </c>
      <c r="EJ10" s="337">
        <f t="shared" si="18"/>
        <v>1</v>
      </c>
      <c r="EK10" s="338">
        <f t="shared" si="19"/>
        <v>0.2</v>
      </c>
      <c r="EL10" s="338">
        <f>IF(CI10&gt;0,0.1,0)</f>
        <v>0</v>
      </c>
      <c r="EM10" s="337"/>
      <c r="EN10" s="337"/>
      <c r="EO10" s="338">
        <f>IF(AB10&gt;=0,IF(AA10="повар",0.12,IF(AA10="уборщик служебных помещений",0.12,IF(AA10="кухонный рабочий",0.12,IF(AA10="рабочий по КОРЗ",0.12,IF(AA10="заведующий производством (шеф-повар)",0.12,0))))))</f>
        <v>0.12</v>
      </c>
      <c r="EP10" s="629">
        <f>IF(AB10&gt;=0,IF(AA10="сторож",40,0))</f>
        <v>0</v>
      </c>
      <c r="EQ10" s="630">
        <f t="shared" ref="EQ10:EQ15" si="23">IF(AA10&gt;=0,IF(AB10&gt;0,IF(AA10="учитель (обучение на дому)",0,IF(AA10="учитель","500",0)),0),0)</f>
        <v>0</v>
      </c>
      <c r="ER10" s="630">
        <f t="shared" ref="ER10:ER15" si="24">IF(AK10="",0,IF(AK10="уч. группа2","100",IF(AK10="учебная группа","200",IF(AK10="монтесори","200",IF(AK10="метод. кабинет","100",IF(AK10="мастерская","300",IF(AK10="кабинет5/2","100","200")))))))</f>
        <v>0</v>
      </c>
      <c r="ES10" s="630"/>
      <c r="ET10" s="347">
        <f t="shared" ref="ET10:ET15" si="25">IF(AB10&gt;0,EH10*(1+EL10+EK10),0)</f>
        <v>5383.2</v>
      </c>
      <c r="EU10" s="631">
        <f>(ET10*EJ10)+(ET10*EI10/кадры!$A$1)</f>
        <v>5383.2</v>
      </c>
      <c r="EV10" s="631"/>
      <c r="EW10" s="631"/>
      <c r="EX10" s="631">
        <f t="shared" ref="EX10:EX15" si="26">ET10*EO10</f>
        <v>645.98399999999992</v>
      </c>
      <c r="EY10" s="631"/>
      <c r="EZ10" s="630">
        <f t="shared" ref="EZ10:FB12" si="27">EQ10</f>
        <v>0</v>
      </c>
      <c r="FA10" s="630">
        <f t="shared" si="27"/>
        <v>0</v>
      </c>
      <c r="FB10" s="630">
        <f t="shared" si="27"/>
        <v>0</v>
      </c>
      <c r="FC10" s="631">
        <f t="shared" ref="FC10:FC15" si="28">IF(AL10=0,0,8000)</f>
        <v>0</v>
      </c>
      <c r="FD10" s="631" t="str">
        <f ca="1">IF(BS10&lt;3,6189.23,"")</f>
        <v/>
      </c>
      <c r="FE10" s="631"/>
      <c r="FF10" s="631"/>
      <c r="FG10" s="631"/>
      <c r="FH10" s="631"/>
      <c r="FI10" s="631">
        <f ca="1">SUM(EX10:FH12)+EU10+EU11+EU12</f>
        <v>6029.1839999999993</v>
      </c>
      <c r="FJ10" s="631">
        <f ca="1">IF((кадры!$FQ$1-FI10)&lt;0,0,кадры!$FQ$1-FI10)</f>
        <v>10212.816000000001</v>
      </c>
      <c r="FK10" s="631">
        <f ca="1">FJ10+FI10</f>
        <v>16242</v>
      </c>
      <c r="FL10" s="632">
        <f ca="1">FK10*1.3</f>
        <v>21114.600000000002</v>
      </c>
      <c r="FM10" s="631">
        <f ca="1">FL10-(FL10*13/100)</f>
        <v>18369.702000000001</v>
      </c>
      <c r="FN10" s="633"/>
      <c r="FO10" s="633"/>
      <c r="FP10" s="328"/>
      <c r="FR10" s="307">
        <f ca="1">кадры!$FU$1-AQ10</f>
        <v>24</v>
      </c>
      <c r="FS10" s="307">
        <f ca="1">кадры!$FV$1+FR10</f>
        <v>2044</v>
      </c>
    </row>
    <row r="11" spans="1:188" s="637" customFormat="1" ht="16.45" customHeight="1" x14ac:dyDescent="0.3">
      <c r="A11" s="551">
        <f ca="1">(DATEDIF(кадры!$FR$1,TODAY(),"y"))+DN11</f>
        <v>1</v>
      </c>
      <c r="B11" s="551">
        <f ca="1">(DATEDIF(кадры!$FR$1,TODAY(),"ym"))+DO11</f>
        <v>5</v>
      </c>
      <c r="C11" s="551">
        <f ca="1">(DATEDIF(кадры!$FR$1,TODAY(),"md"))+DP11</f>
        <v>8</v>
      </c>
      <c r="D11" s="551">
        <f t="shared" ca="1" si="15"/>
        <v>5</v>
      </c>
      <c r="E11" s="551"/>
      <c r="F11" s="551"/>
      <c r="G11" s="551"/>
      <c r="H11" s="551"/>
      <c r="I11" s="634">
        <v>48</v>
      </c>
      <c r="J11" s="635"/>
      <c r="K11" s="634"/>
      <c r="L11" s="634"/>
      <c r="M11" s="636"/>
      <c r="N11" s="637" t="str">
        <f>N10</f>
        <v>Ю.В. Васильевой</v>
      </c>
      <c r="O11" s="637" t="str">
        <f>O10</f>
        <v>кухонному рабочему</v>
      </c>
      <c r="P11" s="637" t="str">
        <f>P10</f>
        <v>Ю.В. Васильеву</v>
      </c>
      <c r="Q11" s="637" t="str">
        <f>Q10</f>
        <v>кухонного рабочего</v>
      </c>
      <c r="R11" s="637" t="str">
        <f t="shared" si="20"/>
        <v>Ю.В. Васильева</v>
      </c>
      <c r="S11" s="637" t="s">
        <v>699</v>
      </c>
      <c r="T11" s="637" t="str">
        <f t="shared" si="21"/>
        <v>Васильева Юлия Владимировна</v>
      </c>
      <c r="U11" s="637" t="str">
        <f>U10</f>
        <v>Васильева</v>
      </c>
      <c r="V11" s="637" t="str">
        <f>V10</f>
        <v>Юлия</v>
      </c>
      <c r="W11" s="637" t="str">
        <f>W10</f>
        <v>Владимировна</v>
      </c>
      <c r="X11" s="634"/>
      <c r="Y11" s="638">
        <v>719</v>
      </c>
      <c r="AB11" s="639"/>
      <c r="AD11" s="640"/>
      <c r="AE11" s="640"/>
      <c r="AF11" s="640"/>
      <c r="AG11" s="641"/>
      <c r="AH11" s="640"/>
      <c r="AI11" s="642"/>
      <c r="AJ11" s="643">
        <f t="shared" si="16"/>
        <v>0</v>
      </c>
      <c r="AP11" s="635"/>
      <c r="BC11" s="635"/>
      <c r="BD11" s="644"/>
      <c r="BF11" s="645"/>
      <c r="BG11" s="645"/>
      <c r="BH11" s="645"/>
      <c r="BI11" s="645"/>
      <c r="BL11" s="634">
        <f>BL10</f>
        <v>2</v>
      </c>
      <c r="BM11" s="645"/>
      <c r="BS11" s="634"/>
      <c r="BT11" s="634"/>
      <c r="BU11" s="634"/>
      <c r="BV11" s="635"/>
      <c r="BW11" s="635"/>
      <c r="BX11" s="634"/>
      <c r="BY11" s="634"/>
      <c r="BZ11" s="634"/>
      <c r="CE11" s="635"/>
      <c r="CF11" s="645"/>
      <c r="CG11" s="645"/>
      <c r="CH11" s="645"/>
      <c r="CI11" s="645"/>
      <c r="CJ11" s="645"/>
      <c r="CK11" s="646"/>
      <c r="CL11" s="635"/>
      <c r="CM11" s="634"/>
      <c r="CN11" s="634"/>
      <c r="CO11" s="634"/>
      <c r="CP11" s="634"/>
      <c r="CR11" s="637" t="str">
        <f t="shared" si="22"/>
        <v/>
      </c>
      <c r="CX11" s="637" t="s">
        <v>1668</v>
      </c>
      <c r="CY11" s="637" t="s">
        <v>1561</v>
      </c>
      <c r="CZ11" s="635">
        <v>42817</v>
      </c>
      <c r="DA11" s="637">
        <f ca="1">IF(CZ11="","",DATEDIF(CZ11,TODAY(),"y"))</f>
        <v>6</v>
      </c>
      <c r="DF11" s="645"/>
      <c r="DG11" s="645"/>
      <c r="DH11" s="645"/>
      <c r="DJ11" s="635"/>
      <c r="EH11" s="640">
        <v>0</v>
      </c>
      <c r="EI11" s="688">
        <f t="shared" si="17"/>
        <v>0</v>
      </c>
      <c r="EJ11" s="640">
        <f t="shared" si="18"/>
        <v>0</v>
      </c>
      <c r="EK11" s="647">
        <f t="shared" si="19"/>
        <v>0</v>
      </c>
      <c r="EL11" s="647">
        <f>IF(EK11=0.2,EL10,0)</f>
        <v>0</v>
      </c>
      <c r="EM11" s="640"/>
      <c r="EN11" s="640"/>
      <c r="EO11" s="647">
        <f>IF(AB11&gt;=0,IF(AA11="повар",0.12,IF(AA11="уборщик служебных помещений",0.12,IF(AA11="кухонный рабочий",0.12,IF(AA11="рабочий по КОРЗ",0.12,IF(AA11="зав. производством (шеф-повар)",0.12,0))))))</f>
        <v>0</v>
      </c>
      <c r="EP11" s="648">
        <f>IF(AB11&gt;=0,IF(AA11="сторож",0.4,0))</f>
        <v>0</v>
      </c>
      <c r="EQ11" s="649">
        <f t="shared" si="23"/>
        <v>0</v>
      </c>
      <c r="ER11" s="649">
        <f t="shared" si="24"/>
        <v>0</v>
      </c>
      <c r="ES11" s="650"/>
      <c r="ET11" s="651">
        <f t="shared" si="25"/>
        <v>0</v>
      </c>
      <c r="EU11" s="652">
        <f>(ET11*EJ11)+(ET11*EI11/кадры!$A$1)</f>
        <v>0</v>
      </c>
      <c r="EV11" s="652">
        <f>EM11*ET10</f>
        <v>0</v>
      </c>
      <c r="EW11" s="652">
        <f>ET10*EN11</f>
        <v>0</v>
      </c>
      <c r="EX11" s="652">
        <f t="shared" si="26"/>
        <v>0</v>
      </c>
      <c r="EY11" s="652"/>
      <c r="EZ11" s="649">
        <f t="shared" si="27"/>
        <v>0</v>
      </c>
      <c r="FA11" s="649">
        <f t="shared" si="27"/>
        <v>0</v>
      </c>
      <c r="FB11" s="649">
        <f t="shared" si="27"/>
        <v>0</v>
      </c>
      <c r="FC11" s="652">
        <f t="shared" si="28"/>
        <v>0</v>
      </c>
      <c r="FD11" s="652">
        <f>IF(BS11=0,0,IF(AC11&lt;&gt;"Д/О",IF(BS11=0,6189.23,IF(BS11=1,6189.23,IF(BS11=2,6189.23,0))),0))</f>
        <v>0</v>
      </c>
      <c r="FE11" s="652"/>
      <c r="FF11" s="652"/>
      <c r="FG11" s="652"/>
      <c r="FH11" s="652"/>
      <c r="FI11" s="652"/>
      <c r="FJ11" s="652"/>
      <c r="FK11" s="652"/>
      <c r="FL11" s="652"/>
      <c r="FM11" s="652"/>
      <c r="FN11" s="653"/>
      <c r="FO11" s="653"/>
    </row>
    <row r="12" spans="1:188" s="255" customFormat="1" ht="16.45" customHeight="1" thickBot="1" x14ac:dyDescent="0.35">
      <c r="A12" s="257">
        <f ca="1">(DATEDIF(кадры!$FR$1,TODAY(),"y"))+DN12</f>
        <v>1</v>
      </c>
      <c r="B12" s="257">
        <f ca="1">(DATEDIF(кадры!$FR$1,TODAY(),"ym"))+DO12</f>
        <v>5</v>
      </c>
      <c r="C12" s="257">
        <f ca="1">(DATEDIF(кадры!$FR$1,TODAY(),"md"))+DP12</f>
        <v>8</v>
      </c>
      <c r="D12" s="257">
        <f t="shared" ca="1" si="15"/>
        <v>5</v>
      </c>
      <c r="E12" s="257"/>
      <c r="F12" s="257"/>
      <c r="G12" s="257"/>
      <c r="H12" s="257"/>
      <c r="I12" s="266">
        <v>48</v>
      </c>
      <c r="J12" s="268"/>
      <c r="K12" s="266"/>
      <c r="M12" s="518"/>
      <c r="N12" s="255" t="str">
        <f>N10</f>
        <v>Ю.В. Васильевой</v>
      </c>
      <c r="O12" s="255" t="str">
        <f>O11</f>
        <v>кухонному рабочему</v>
      </c>
      <c r="P12" s="255" t="str">
        <f>P10</f>
        <v>Ю.В. Васильеву</v>
      </c>
      <c r="Q12" s="255" t="str">
        <f>Q10</f>
        <v>кухонного рабочего</v>
      </c>
      <c r="R12" s="255" t="str">
        <f t="shared" si="20"/>
        <v>Ю.В. Васильева</v>
      </c>
      <c r="S12" s="255" t="s">
        <v>59</v>
      </c>
      <c r="T12" s="255" t="str">
        <f t="shared" si="21"/>
        <v>Васильева Юлия Владимировна</v>
      </c>
      <c r="U12" s="255" t="str">
        <f>U10</f>
        <v>Васильева</v>
      </c>
      <c r="V12" s="255" t="str">
        <f>V10</f>
        <v>Юлия</v>
      </c>
      <c r="W12" s="255" t="str">
        <f>W10</f>
        <v>Владимировна</v>
      </c>
      <c r="X12" s="266"/>
      <c r="Y12" s="270">
        <v>719</v>
      </c>
      <c r="AB12" s="654"/>
      <c r="AE12" s="258"/>
      <c r="AF12" s="258"/>
      <c r="AG12" s="655"/>
      <c r="AH12" s="258"/>
      <c r="AI12" s="656"/>
      <c r="AJ12" s="657">
        <f t="shared" si="16"/>
        <v>0</v>
      </c>
      <c r="AP12" s="268"/>
      <c r="BC12" s="268"/>
      <c r="BD12" s="658"/>
      <c r="BF12" s="267"/>
      <c r="BG12" s="267"/>
      <c r="BH12" s="267"/>
      <c r="BI12" s="267"/>
      <c r="BL12" s="266">
        <f>BL10</f>
        <v>2</v>
      </c>
      <c r="BM12" s="267"/>
      <c r="BS12" s="266"/>
      <c r="BT12" s="266"/>
      <c r="BU12" s="266"/>
      <c r="BV12" s="268"/>
      <c r="BW12" s="268"/>
      <c r="BX12" s="266"/>
      <c r="BY12" s="266"/>
      <c r="BZ12" s="266"/>
      <c r="CE12" s="268"/>
      <c r="CF12" s="267"/>
      <c r="CG12" s="267"/>
      <c r="CH12" s="267"/>
      <c r="CI12" s="267"/>
      <c r="CJ12" s="267"/>
      <c r="CL12" s="268"/>
      <c r="CM12" s="266"/>
      <c r="CN12" s="266"/>
      <c r="CO12" s="266"/>
      <c r="CP12" s="266"/>
      <c r="CR12" s="255" t="str">
        <f t="shared" si="22"/>
        <v/>
      </c>
      <c r="CZ12" s="268"/>
      <c r="DF12" s="267"/>
      <c r="DG12" s="267"/>
      <c r="DH12" s="267"/>
      <c r="DJ12" s="268"/>
      <c r="EH12" s="258">
        <v>0</v>
      </c>
      <c r="EI12" s="689">
        <f t="shared" si="17"/>
        <v>0</v>
      </c>
      <c r="EJ12" s="258">
        <f t="shared" si="18"/>
        <v>0</v>
      </c>
      <c r="EK12" s="272">
        <f t="shared" si="19"/>
        <v>0</v>
      </c>
      <c r="EL12" s="272">
        <f>IF(EK12=0.2,EL10,0)</f>
        <v>0</v>
      </c>
      <c r="EM12" s="258"/>
      <c r="EN12" s="258"/>
      <c r="EO12" s="272">
        <f>IF(AB12&gt;=0,IF(AA12="повар",0.12,IF(AA12="уборщик служебных помещений",0.12,IF(AA12="кухонный рабочий",0.12,IF(AA12="рабочий по КОРЗ",0.12,IF(AA12="зав. производством (шеф-повар)",0.12,0))))))</f>
        <v>0</v>
      </c>
      <c r="EP12" s="659">
        <f>IF(AB12&gt;=0,IF(AA12="сторож",0.4,0))</f>
        <v>0</v>
      </c>
      <c r="EQ12" s="660">
        <f t="shared" si="23"/>
        <v>0</v>
      </c>
      <c r="ER12" s="660">
        <f t="shared" si="24"/>
        <v>0</v>
      </c>
      <c r="ES12" s="661"/>
      <c r="ET12" s="348">
        <f t="shared" si="25"/>
        <v>0</v>
      </c>
      <c r="EU12" s="662">
        <f>(ET12*EJ12)+(ET12*EI12/кадры!$A$1)</f>
        <v>0</v>
      </c>
      <c r="EV12" s="662">
        <f>EM12*ET10</f>
        <v>0</v>
      </c>
      <c r="EW12" s="662">
        <f>ET10*EN12</f>
        <v>0</v>
      </c>
      <c r="EX12" s="662">
        <f t="shared" si="26"/>
        <v>0</v>
      </c>
      <c r="EY12" s="662"/>
      <c r="EZ12" s="660">
        <f t="shared" si="27"/>
        <v>0</v>
      </c>
      <c r="FA12" s="660">
        <f t="shared" si="27"/>
        <v>0</v>
      </c>
      <c r="FB12" s="660">
        <f t="shared" si="27"/>
        <v>0</v>
      </c>
      <c r="FC12" s="662">
        <f t="shared" si="28"/>
        <v>0</v>
      </c>
      <c r="FD12" s="662">
        <f>IF(BS12=0,0,IF(AC12&lt;&gt;"Д/О",IF(BS12=0,6189.23,IF(BS12=1,6189.23,IF(BS12=2,6189.23,0))),0))</f>
        <v>0</v>
      </c>
      <c r="FE12" s="662"/>
      <c r="FF12" s="662"/>
      <c r="FG12" s="662"/>
      <c r="FH12" s="662"/>
      <c r="FI12" s="662"/>
      <c r="FJ12" s="662"/>
      <c r="FK12" s="662"/>
      <c r="FL12" s="662"/>
      <c r="FM12" s="662"/>
      <c r="FN12" s="663"/>
      <c r="FO12" s="663"/>
    </row>
    <row r="13" spans="1:188" s="307" customFormat="1" ht="79.55" customHeight="1" thickBot="1" x14ac:dyDescent="0.35">
      <c r="A13" s="307">
        <f ca="1">(DATEDIF(кадры!$FR$1,TODAY(),"y"))+DN13</f>
        <v>53</v>
      </c>
      <c r="B13" s="307">
        <f ca="1">(DATEDIF(кадры!$FR$1,TODAY(),"ym"))+DO13</f>
        <v>13</v>
      </c>
      <c r="C13" s="307">
        <f ca="1">(DATEDIF(кадры!$FR$1,TODAY(),"md"))+DP13</f>
        <v>17</v>
      </c>
      <c r="D13" s="307">
        <f t="shared" ref="D13:D39" ca="1" si="29">IF(C13&gt;30,B13+1,B13)</f>
        <v>13</v>
      </c>
      <c r="I13" s="327">
        <v>5</v>
      </c>
      <c r="J13" s="328">
        <v>44440</v>
      </c>
      <c r="K13" s="327" t="s">
        <v>1068</v>
      </c>
      <c r="L13" s="327">
        <v>347</v>
      </c>
      <c r="M13" s="329">
        <f>J13</f>
        <v>44440</v>
      </c>
      <c r="N13" s="307" t="s">
        <v>959</v>
      </c>
      <c r="O13" s="307" t="s">
        <v>1636</v>
      </c>
      <c r="P13" s="307" t="s">
        <v>1276</v>
      </c>
      <c r="Q13" s="307" t="s">
        <v>1637</v>
      </c>
      <c r="R13" s="307" t="str">
        <f t="shared" si="20"/>
        <v>М.А. Жихарева</v>
      </c>
      <c r="S13" s="307" t="s">
        <v>160</v>
      </c>
      <c r="T13" s="491" t="str">
        <f t="shared" si="21"/>
        <v>Жихарева Мария Александровна</v>
      </c>
      <c r="U13" s="307" t="s">
        <v>160</v>
      </c>
      <c r="V13" s="307" t="s">
        <v>9</v>
      </c>
      <c r="W13" s="307" t="s">
        <v>10</v>
      </c>
      <c r="X13" s="307">
        <v>101</v>
      </c>
      <c r="Y13" s="307">
        <v>206</v>
      </c>
      <c r="Z13" s="307" t="s">
        <v>996</v>
      </c>
      <c r="AA13" s="307" t="s">
        <v>1504</v>
      </c>
      <c r="AB13" s="623">
        <v>1</v>
      </c>
      <c r="AC13" s="307" t="s">
        <v>531</v>
      </c>
      <c r="AD13" s="337">
        <f>AE13-40</f>
        <v>0</v>
      </c>
      <c r="AE13" s="337">
        <f>AB13*40</f>
        <v>40</v>
      </c>
      <c r="AF13" s="337">
        <f>AB13</f>
        <v>1</v>
      </c>
      <c r="AG13" s="624">
        <f>SUM(AE13:AE15)</f>
        <v>40</v>
      </c>
      <c r="AH13" s="337">
        <f>SUM(AF13:AF15)</f>
        <v>1</v>
      </c>
      <c r="AI13" s="625">
        <v>1</v>
      </c>
      <c r="AJ13" s="626">
        <f t="shared" ref="AJ13:AJ18" si="30">AB13-AI13</f>
        <v>0</v>
      </c>
      <c r="AK13" s="307" t="s">
        <v>891</v>
      </c>
      <c r="AP13" s="492">
        <v>19104</v>
      </c>
      <c r="AQ13" s="307">
        <f ca="1">DATEDIF(AP13,TODAY(),"y")</f>
        <v>71</v>
      </c>
      <c r="AR13" s="307" t="s">
        <v>1036</v>
      </c>
      <c r="AS13" s="307" t="s">
        <v>1089</v>
      </c>
      <c r="AT13" s="307">
        <v>3201</v>
      </c>
      <c r="AU13" s="307" t="s">
        <v>752</v>
      </c>
      <c r="AV13" s="307" t="str">
        <f>CONCATENATE(AT13,AU13)</f>
        <v>3201250688</v>
      </c>
      <c r="AW13" s="307" t="s">
        <v>1093</v>
      </c>
      <c r="AX13" s="328" t="s">
        <v>753</v>
      </c>
      <c r="AY13" s="307" t="s">
        <v>747</v>
      </c>
      <c r="AZ13" s="307">
        <v>650003</v>
      </c>
      <c r="BA13" s="307" t="s">
        <v>1073</v>
      </c>
      <c r="BB13" s="307" t="s">
        <v>1439</v>
      </c>
      <c r="BC13" s="328">
        <v>37900</v>
      </c>
      <c r="BD13" s="627">
        <v>261</v>
      </c>
      <c r="BE13" s="628" t="s">
        <v>484</v>
      </c>
      <c r="BF13" s="326" t="s">
        <v>1092</v>
      </c>
      <c r="BG13" s="326" t="s">
        <v>1091</v>
      </c>
      <c r="BH13" s="326"/>
      <c r="BI13" s="326" t="s">
        <v>1090</v>
      </c>
      <c r="BK13" s="307" t="s">
        <v>339</v>
      </c>
      <c r="BL13" s="327">
        <f>IF(BK13="ВО",1,2)</f>
        <v>1</v>
      </c>
      <c r="BM13" s="326"/>
      <c r="BN13" s="307" t="s">
        <v>358</v>
      </c>
      <c r="BR13" s="328"/>
      <c r="BS13" s="327">
        <f ca="1">DATEDIF(BR13,TODAY(),"y")</f>
        <v>123</v>
      </c>
      <c r="BT13" s="327"/>
      <c r="BU13" s="327"/>
      <c r="BV13" s="328"/>
      <c r="BW13" s="328"/>
      <c r="BX13" s="327"/>
      <c r="BY13" s="327"/>
      <c r="BZ13" s="327"/>
      <c r="CA13" s="307" t="s">
        <v>1003</v>
      </c>
      <c r="CB13" s="307" t="s">
        <v>1406</v>
      </c>
      <c r="CC13" s="307">
        <v>150</v>
      </c>
      <c r="CE13" s="328">
        <v>44260</v>
      </c>
      <c r="CF13" s="326" t="s">
        <v>1407</v>
      </c>
      <c r="CG13" s="326"/>
      <c r="CH13" s="326" t="s">
        <v>572</v>
      </c>
      <c r="CI13" s="326" t="s">
        <v>873</v>
      </c>
      <c r="CJ13" s="326"/>
      <c r="CL13" s="328"/>
      <c r="CM13" s="327"/>
      <c r="CN13" s="327"/>
      <c r="CO13" s="327"/>
      <c r="CP13" s="327"/>
      <c r="CR13" s="307" t="str">
        <f t="shared" si="22"/>
        <v/>
      </c>
      <c r="CZ13" s="328"/>
      <c r="DA13" s="307" t="str">
        <f ca="1">IF(CZ13="","",DATEDIF(CZ13,TODAY(),"y"))</f>
        <v/>
      </c>
      <c r="DE13" s="307" t="s">
        <v>158</v>
      </c>
      <c r="DF13" s="326" t="s">
        <v>186</v>
      </c>
      <c r="DG13" s="326" t="s">
        <v>175</v>
      </c>
      <c r="DH13" s="326" t="s">
        <v>1411</v>
      </c>
      <c r="DI13" s="307" t="s">
        <v>228</v>
      </c>
      <c r="DJ13" s="328">
        <v>44440</v>
      </c>
      <c r="DN13" s="307">
        <v>52</v>
      </c>
      <c r="DO13" s="307">
        <v>8</v>
      </c>
      <c r="DP13" s="307">
        <v>9</v>
      </c>
      <c r="DT13" s="336">
        <f ca="1">IF(D13&gt;=12,A13+1,A13)</f>
        <v>54</v>
      </c>
      <c r="DU13" s="336">
        <f ca="1">IF(D13&gt;=12,(12-D13)*-1,D13)</f>
        <v>1</v>
      </c>
      <c r="DV13" s="336">
        <f ca="1">IF(C13&gt;30,C13-30,C13)</f>
        <v>17</v>
      </c>
      <c r="DW13" s="336"/>
      <c r="DX13" s="336"/>
      <c r="DY13" s="336"/>
      <c r="DZ13" s="307" t="str">
        <f ca="1">DATEDIF(DJ13,TODAY(),"y")&amp;"г. "&amp;DATEDIF(DJ13,TODAY(),"ym")&amp;"мес. "&amp;DATEDIF(DJ13,TODAY(),"md")&amp;"дн."</f>
        <v>2г. 2мес. 8дн.</v>
      </c>
      <c r="EA13" s="307" t="str">
        <f ca="1">DATEDIF(J13,TODAY(),"y")&amp;"г. "&amp;DATEDIF(J13,TODAY(),"ym")&amp;"мес. "&amp;DATEDIF(J13,TODAY(),"md")&amp;"дн."</f>
        <v>2г. 2мес. 8дн.</v>
      </c>
      <c r="EB13" s="307">
        <v>50</v>
      </c>
      <c r="EC13" s="307">
        <v>11</v>
      </c>
      <c r="ED13" s="307">
        <v>9</v>
      </c>
      <c r="EE13" s="336"/>
      <c r="EF13" s="336"/>
      <c r="EG13" s="336"/>
      <c r="EH13" s="337">
        <v>9648</v>
      </c>
      <c r="EI13" s="687">
        <f>IF(AC13="ч",AB13,IF(AC13="(ч)",AB13,0))</f>
        <v>0</v>
      </c>
      <c r="EJ13" s="337">
        <f>IF(AC13="ст",AB13,IF(AC13="(ст)",AB13,0))</f>
        <v>1</v>
      </c>
      <c r="EK13" s="338">
        <f>IF(AB13&gt;0,0.2,0)</f>
        <v>0.2</v>
      </c>
      <c r="EL13" s="338">
        <f>IF(CI13&gt;0,0.1,0)</f>
        <v>0.1</v>
      </c>
      <c r="EM13" s="337"/>
      <c r="EN13" s="337"/>
      <c r="EO13" s="338">
        <f>IF(AB13&gt;=0,IF(AA13="повар",12,IF(AA13="уборщик служебных помещений",12,IF(AA13="кухонный рабочий",12,IF(AA13="рабочий по КОРЗ",12,IF(AA13="заведующий производством (шеф-повар)",12,0))))))</f>
        <v>0</v>
      </c>
      <c r="EP13" s="629">
        <f>IF(AB13&gt;=0,IF(AA13="сторож",40,0))</f>
        <v>0</v>
      </c>
      <c r="EQ13" s="630">
        <f t="shared" si="23"/>
        <v>0</v>
      </c>
      <c r="ER13" s="630" t="str">
        <f t="shared" si="24"/>
        <v>200</v>
      </c>
      <c r="ES13" s="630">
        <v>700</v>
      </c>
      <c r="ET13" s="347">
        <f t="shared" si="25"/>
        <v>12542.4</v>
      </c>
      <c r="EU13" s="631">
        <f>(ET13*EJ13)+(ET13*EI13/кадры!$A$1)</f>
        <v>12542.4</v>
      </c>
      <c r="EV13" s="631"/>
      <c r="EW13" s="631"/>
      <c r="EX13" s="631">
        <f t="shared" si="26"/>
        <v>0</v>
      </c>
      <c r="EY13" s="631"/>
      <c r="EZ13" s="630">
        <f t="shared" ref="EZ13:FB15" si="31">EQ13</f>
        <v>0</v>
      </c>
      <c r="FA13" s="630" t="str">
        <f t="shared" si="31"/>
        <v>200</v>
      </c>
      <c r="FB13" s="630">
        <f t="shared" si="31"/>
        <v>700</v>
      </c>
      <c r="FC13" s="631">
        <f t="shared" si="28"/>
        <v>0</v>
      </c>
      <c r="FD13" s="631" t="str">
        <f ca="1">IF(BS13&lt;3,6189.23,"")</f>
        <v/>
      </c>
      <c r="FE13" s="631">
        <v>4421.54</v>
      </c>
      <c r="FF13" s="631"/>
      <c r="FG13" s="631"/>
      <c r="FH13" s="631"/>
      <c r="FI13" s="631">
        <f ca="1">SUM(EX13:FH15)+EU13+EU14+EU15</f>
        <v>17663.939999999999</v>
      </c>
      <c r="FJ13" s="631">
        <f ca="1">IF((кадры!$FQ$1-FI13)&lt;0,0,кадры!$FQ$1-FI13)</f>
        <v>0</v>
      </c>
      <c r="FK13" s="631">
        <f ca="1">FJ13+FI13</f>
        <v>17663.939999999999</v>
      </c>
      <c r="FL13" s="632">
        <f ca="1">FK13*1.3</f>
        <v>22963.121999999999</v>
      </c>
      <c r="FM13" s="631">
        <f ca="1">FL13-(FL13*13/100)</f>
        <v>19977.916140000001</v>
      </c>
      <c r="FN13" s="633">
        <v>44511</v>
      </c>
      <c r="FO13" s="633">
        <v>43971</v>
      </c>
      <c r="FP13" s="328"/>
      <c r="FZ13" s="307">
        <v>1</v>
      </c>
      <c r="GD13" s="691" t="s">
        <v>1649</v>
      </c>
      <c r="GE13" s="691" t="s">
        <v>1650</v>
      </c>
      <c r="GF13" s="307" t="e">
        <f>GD13-GE13</f>
        <v>#VALUE!</v>
      </c>
    </row>
    <row r="14" spans="1:188" s="637" customFormat="1" ht="16.45" customHeight="1" x14ac:dyDescent="0.3">
      <c r="A14" s="551">
        <f ca="1">(DATEDIF(кадры!$FR$1,TODAY(),"y"))+DN14</f>
        <v>1</v>
      </c>
      <c r="B14" s="551">
        <f ca="1">(DATEDIF(кадры!$FR$1,TODAY(),"ym"))+DO14</f>
        <v>5</v>
      </c>
      <c r="C14" s="551">
        <f ca="1">(DATEDIF(кадры!$FR$1,TODAY(),"md"))+DP14</f>
        <v>8</v>
      </c>
      <c r="D14" s="551">
        <f t="shared" ca="1" si="29"/>
        <v>5</v>
      </c>
      <c r="E14" s="551"/>
      <c r="F14" s="551"/>
      <c r="G14" s="551"/>
      <c r="H14" s="551"/>
      <c r="I14" s="634">
        <v>5</v>
      </c>
      <c r="J14" s="635"/>
      <c r="K14" s="634"/>
      <c r="L14" s="634"/>
      <c r="M14" s="636"/>
      <c r="N14" s="637" t="s">
        <v>959</v>
      </c>
      <c r="O14" s="637" t="str">
        <f>O13</f>
        <v>заведующему библиотекой</v>
      </c>
      <c r="P14" s="637" t="str">
        <f>P13</f>
        <v>М.А. Жихареву</v>
      </c>
      <c r="Q14" s="637" t="str">
        <f>Q13</f>
        <v>заведующего библиотекой</v>
      </c>
      <c r="R14" s="637" t="str">
        <f t="shared" si="20"/>
        <v>М.А. Жихарева</v>
      </c>
      <c r="S14" s="637" t="s">
        <v>9</v>
      </c>
      <c r="T14" s="637" t="str">
        <f t="shared" si="21"/>
        <v>Жихарева Мария Александровна</v>
      </c>
      <c r="U14" s="637" t="s">
        <v>160</v>
      </c>
      <c r="V14" s="637" t="s">
        <v>9</v>
      </c>
      <c r="W14" s="637" t="s">
        <v>10</v>
      </c>
      <c r="X14" s="634"/>
      <c r="Y14" s="638">
        <v>206</v>
      </c>
      <c r="AB14" s="639"/>
      <c r="AD14" s="640"/>
      <c r="AE14" s="640"/>
      <c r="AF14" s="640"/>
      <c r="AG14" s="641"/>
      <c r="AH14" s="640"/>
      <c r="AI14" s="642"/>
      <c r="AJ14" s="643">
        <f t="shared" si="30"/>
        <v>0</v>
      </c>
      <c r="AP14" s="635"/>
      <c r="BC14" s="635"/>
      <c r="BD14" s="644"/>
      <c r="BF14" s="645"/>
      <c r="BG14" s="645"/>
      <c r="BH14" s="645"/>
      <c r="BI14" s="645"/>
      <c r="BL14" s="634">
        <f>BL13</f>
        <v>1</v>
      </c>
      <c r="BM14" s="645"/>
      <c r="BS14" s="634"/>
      <c r="BT14" s="634"/>
      <c r="BU14" s="634"/>
      <c r="BV14" s="635"/>
      <c r="BW14" s="635"/>
      <c r="BX14" s="634"/>
      <c r="BY14" s="634"/>
      <c r="BZ14" s="634"/>
      <c r="CE14" s="635"/>
      <c r="CF14" s="645"/>
      <c r="CG14" s="645"/>
      <c r="CH14" s="645"/>
      <c r="CI14" s="645"/>
      <c r="CJ14" s="645"/>
      <c r="CK14" s="646"/>
      <c r="CL14" s="635"/>
      <c r="CM14" s="634"/>
      <c r="CN14" s="634"/>
      <c r="CO14" s="634"/>
      <c r="CP14" s="634"/>
      <c r="CR14" s="637" t="str">
        <f t="shared" si="22"/>
        <v/>
      </c>
      <c r="CZ14" s="635"/>
      <c r="DE14" s="637" t="s">
        <v>161</v>
      </c>
      <c r="DF14" s="645"/>
      <c r="DG14" s="645"/>
      <c r="DH14" s="645"/>
      <c r="DJ14" s="635"/>
      <c r="EH14" s="640">
        <v>0</v>
      </c>
      <c r="EI14" s="688">
        <f>IF(AC14="ч",AB14,IF(AC14="(ч)",AB14,0))</f>
        <v>0</v>
      </c>
      <c r="EJ14" s="640">
        <f>IF(AC14="ст",AB14,IF(AC14="(ст)",AB14,0))</f>
        <v>0</v>
      </c>
      <c r="EK14" s="647">
        <f>IF(AB14&gt;0,0.2,0)</f>
        <v>0</v>
      </c>
      <c r="EL14" s="647">
        <f>IF(EK14=0.2,EL13,0)</f>
        <v>0</v>
      </c>
      <c r="EM14" s="640"/>
      <c r="EN14" s="640"/>
      <c r="EO14" s="647">
        <f>IF(AB14&gt;=0,IF(AA14="повар",0.12,IF(AA14="уборщик служебных помещений",0.12,IF(AA14="кухонный рабочий",0.12,IF(AA14="рабочий по КОРЗ",0.12,IF(AA14="зав. производством (шеф-повар)",0.12,0))))))</f>
        <v>0</v>
      </c>
      <c r="EP14" s="648">
        <f>IF(AB14&gt;=0,IF(AA14="сторож",0.4,0))</f>
        <v>0</v>
      </c>
      <c r="EQ14" s="649">
        <f t="shared" si="23"/>
        <v>0</v>
      </c>
      <c r="ER14" s="649">
        <f t="shared" si="24"/>
        <v>0</v>
      </c>
      <c r="ES14" s="650"/>
      <c r="ET14" s="651">
        <f t="shared" si="25"/>
        <v>0</v>
      </c>
      <c r="EU14" s="652">
        <f>(ET14*EJ14)+(ET14*EI14/кадры!$A$1)</f>
        <v>0</v>
      </c>
      <c r="EV14" s="652">
        <f>EM14*ET13</f>
        <v>0</v>
      </c>
      <c r="EW14" s="652">
        <f>ET13*EN14</f>
        <v>0</v>
      </c>
      <c r="EX14" s="652">
        <f t="shared" si="26"/>
        <v>0</v>
      </c>
      <c r="EY14" s="652"/>
      <c r="EZ14" s="649">
        <f t="shared" si="31"/>
        <v>0</v>
      </c>
      <c r="FA14" s="649">
        <f t="shared" si="31"/>
        <v>0</v>
      </c>
      <c r="FB14" s="649">
        <f t="shared" si="31"/>
        <v>0</v>
      </c>
      <c r="FC14" s="652">
        <f t="shared" si="28"/>
        <v>0</v>
      </c>
      <c r="FD14" s="652">
        <f>IF(BS14=0,0,IF(AC14&lt;&gt;"Д/О",IF(BS14=0,6189.23,IF(BS14=1,6189.23,IF(BS14=2,6189.23,0))),0))</f>
        <v>0</v>
      </c>
      <c r="FE14" s="652"/>
      <c r="FF14" s="652"/>
      <c r="FG14" s="652"/>
      <c r="FH14" s="652"/>
      <c r="FI14" s="652"/>
      <c r="FJ14" s="652"/>
      <c r="FK14" s="652"/>
      <c r="FL14" s="652"/>
      <c r="FM14" s="652"/>
      <c r="FN14" s="653"/>
      <c r="FO14" s="653"/>
    </row>
    <row r="15" spans="1:188" s="255" customFormat="1" ht="16.45" customHeight="1" thickBot="1" x14ac:dyDescent="0.35">
      <c r="A15" s="257">
        <f ca="1">(DATEDIF(кадры!$FR$1,TODAY(),"y"))+DN15</f>
        <v>1</v>
      </c>
      <c r="B15" s="257">
        <f ca="1">(DATEDIF(кадры!$FR$1,TODAY(),"ym"))+DO15</f>
        <v>5</v>
      </c>
      <c r="C15" s="257">
        <f ca="1">(DATEDIF(кадры!$FR$1,TODAY(),"md"))+DP15</f>
        <v>8</v>
      </c>
      <c r="D15" s="257">
        <f t="shared" ca="1" si="29"/>
        <v>5</v>
      </c>
      <c r="E15" s="257"/>
      <c r="F15" s="257"/>
      <c r="G15" s="257"/>
      <c r="H15" s="257"/>
      <c r="I15" s="266">
        <v>5</v>
      </c>
      <c r="J15" s="268"/>
      <c r="K15" s="266"/>
      <c r="M15" s="518" t="s">
        <v>1586</v>
      </c>
      <c r="N15" s="255" t="s">
        <v>959</v>
      </c>
      <c r="O15" s="255" t="str">
        <f>O14</f>
        <v>заведующему библиотекой</v>
      </c>
      <c r="P15" s="255" t="str">
        <f>P13</f>
        <v>М.А. Жихареву</v>
      </c>
      <c r="Q15" s="255" t="str">
        <f>Q13</f>
        <v>заведующего библиотекой</v>
      </c>
      <c r="R15" s="255" t="str">
        <f t="shared" si="20"/>
        <v>М.А. Жихарева</v>
      </c>
      <c r="S15" s="255" t="s">
        <v>10</v>
      </c>
      <c r="T15" s="255" t="str">
        <f t="shared" si="21"/>
        <v>Жихарева Мария Александровна</v>
      </c>
      <c r="U15" s="255" t="s">
        <v>160</v>
      </c>
      <c r="V15" s="255" t="s">
        <v>9</v>
      </c>
      <c r="W15" s="255" t="s">
        <v>10</v>
      </c>
      <c r="X15" s="266"/>
      <c r="Y15" s="270">
        <v>206</v>
      </c>
      <c r="AB15" s="654"/>
      <c r="AE15" s="258"/>
      <c r="AF15" s="258"/>
      <c r="AG15" s="655"/>
      <c r="AH15" s="258"/>
      <c r="AI15" s="656"/>
      <c r="AJ15" s="657">
        <f t="shared" si="30"/>
        <v>0</v>
      </c>
      <c r="AP15" s="268"/>
      <c r="BC15" s="268"/>
      <c r="BD15" s="658"/>
      <c r="BF15" s="267"/>
      <c r="BG15" s="267"/>
      <c r="BH15" s="267"/>
      <c r="BI15" s="267"/>
      <c r="BL15" s="266">
        <f>BL13</f>
        <v>1</v>
      </c>
      <c r="BM15" s="267"/>
      <c r="BS15" s="266"/>
      <c r="BT15" s="266"/>
      <c r="BU15" s="266"/>
      <c r="BV15" s="268"/>
      <c r="BW15" s="268"/>
      <c r="BX15" s="266"/>
      <c r="BY15" s="266"/>
      <c r="BZ15" s="266"/>
      <c r="CE15" s="268"/>
      <c r="CF15" s="267"/>
      <c r="CG15" s="267"/>
      <c r="CH15" s="267"/>
      <c r="CI15" s="267"/>
      <c r="CJ15" s="267"/>
      <c r="CL15" s="268"/>
      <c r="CM15" s="266"/>
      <c r="CN15" s="266"/>
      <c r="CO15" s="266"/>
      <c r="CP15" s="266"/>
      <c r="CR15" s="255" t="str">
        <f t="shared" si="22"/>
        <v/>
      </c>
      <c r="CZ15" s="268"/>
      <c r="DF15" s="267"/>
      <c r="DG15" s="267"/>
      <c r="DH15" s="267"/>
      <c r="DJ15" s="268"/>
      <c r="EH15" s="258">
        <v>0</v>
      </c>
      <c r="EI15" s="689">
        <f>IF(AC15="ч",AB15,IF(AC15="(ч)",AB15,0))</f>
        <v>0</v>
      </c>
      <c r="EJ15" s="258">
        <f>IF(AC15="ст",AB15,IF(AC15="(ст)",AB15,0))</f>
        <v>0</v>
      </c>
      <c r="EK15" s="272">
        <f>IF(AB15&gt;0,0.2,0)</f>
        <v>0</v>
      </c>
      <c r="EL15" s="272">
        <f>IF(EK15=0.2,EL13,0)</f>
        <v>0</v>
      </c>
      <c r="EM15" s="258"/>
      <c r="EN15" s="258"/>
      <c r="EO15" s="272">
        <f>IF(AB15&gt;=0,IF(AA15="повар",0.12,IF(AA15="уборщик служебных помещений",0.12,IF(AA15="кухонный рабочий",0.12,IF(AA15="рабочий по КОРЗ",0.12,IF(AA15="зав. производством (шеф-повар)",0.12,0))))))</f>
        <v>0</v>
      </c>
      <c r="EP15" s="659">
        <f>IF(AB15&gt;=0,IF(AA15="сторож",0.4,0))</f>
        <v>0</v>
      </c>
      <c r="EQ15" s="660">
        <f t="shared" si="23"/>
        <v>0</v>
      </c>
      <c r="ER15" s="660">
        <f t="shared" si="24"/>
        <v>0</v>
      </c>
      <c r="ES15" s="661"/>
      <c r="ET15" s="348">
        <f t="shared" si="25"/>
        <v>0</v>
      </c>
      <c r="EU15" s="662">
        <f>(ET15*EJ15)+(ET15*EI15/кадры!$A$1)</f>
        <v>0</v>
      </c>
      <c r="EV15" s="662">
        <f>EM15*ET13</f>
        <v>0</v>
      </c>
      <c r="EW15" s="662">
        <f>ET13*EN15</f>
        <v>0</v>
      </c>
      <c r="EX15" s="662">
        <f t="shared" si="26"/>
        <v>0</v>
      </c>
      <c r="EY15" s="662"/>
      <c r="EZ15" s="660">
        <f t="shared" si="31"/>
        <v>0</v>
      </c>
      <c r="FA15" s="660">
        <f t="shared" si="31"/>
        <v>0</v>
      </c>
      <c r="FB15" s="660">
        <f t="shared" si="31"/>
        <v>0</v>
      </c>
      <c r="FC15" s="662">
        <f t="shared" si="28"/>
        <v>0</v>
      </c>
      <c r="FD15" s="662">
        <f>IF(BS15=0,0,IF(AC15&lt;&gt;"Д/О",IF(BS15=0,6189.23,IF(BS15=1,6189.23,IF(BS15=2,6189.23,0))),0))</f>
        <v>0</v>
      </c>
      <c r="FE15" s="662"/>
      <c r="FF15" s="662"/>
      <c r="FG15" s="662"/>
      <c r="FH15" s="662"/>
      <c r="FI15" s="662"/>
      <c r="FJ15" s="662"/>
      <c r="FK15" s="662"/>
      <c r="FL15" s="662"/>
      <c r="FM15" s="662"/>
      <c r="FN15" s="663"/>
      <c r="FO15" s="663"/>
    </row>
    <row r="16" spans="1:188" s="307" customFormat="1" ht="79.55" customHeight="1" thickBot="1" x14ac:dyDescent="0.35">
      <c r="A16" s="307">
        <f ca="1">(DATEDIF(кадры!$FR$1,TODAY(),"y"))+DQ16</f>
        <v>34</v>
      </c>
      <c r="B16" s="307">
        <f ca="1">(DATEDIF(кадры!$FR$1,TODAY(),"ym"))+DR16</f>
        <v>17</v>
      </c>
      <c r="C16" s="307">
        <f ca="1">(DATEDIF(кадры!$FR$1,TODAY(),"md"))+DS16</f>
        <v>19</v>
      </c>
      <c r="D16" s="307">
        <f t="shared" ca="1" si="29"/>
        <v>17</v>
      </c>
      <c r="I16" s="327">
        <v>53</v>
      </c>
      <c r="J16" s="328">
        <v>44440</v>
      </c>
      <c r="K16" s="327" t="s">
        <v>842</v>
      </c>
      <c r="L16" s="327">
        <v>339</v>
      </c>
      <c r="M16" s="329">
        <f>J16</f>
        <v>44440</v>
      </c>
      <c r="N16" s="307" t="s">
        <v>1451</v>
      </c>
      <c r="O16" s="307" t="s">
        <v>1240</v>
      </c>
      <c r="P16" s="307" t="s">
        <v>1452</v>
      </c>
      <c r="Q16" s="307" t="s">
        <v>953</v>
      </c>
      <c r="R16" s="307" t="str">
        <f t="shared" ref="R16:R21" si="32">CONCATENATE(LEFT(V16,1),".",LEFT(W16,1),". ",U16)</f>
        <v>М.В. Байгулова</v>
      </c>
      <c r="S16" s="307" t="s">
        <v>1453</v>
      </c>
      <c r="T16" s="491" t="str">
        <f t="shared" ref="T16:T21" si="33">CONCATENATE(U16," ",V16," ",W16)</f>
        <v>Байгулова Марина Васильевна</v>
      </c>
      <c r="U16" s="307" t="s">
        <v>1453</v>
      </c>
      <c r="V16" s="307" t="s">
        <v>56</v>
      </c>
      <c r="W16" s="307" t="s">
        <v>51</v>
      </c>
      <c r="X16" s="307">
        <v>101</v>
      </c>
      <c r="Y16" s="307">
        <v>714</v>
      </c>
      <c r="Z16" s="307" t="s">
        <v>1688</v>
      </c>
      <c r="AA16" s="307" t="s">
        <v>107</v>
      </c>
      <c r="AB16" s="623">
        <v>1</v>
      </c>
      <c r="AC16" s="307" t="s">
        <v>531</v>
      </c>
      <c r="AD16" s="337">
        <f>AE16-40</f>
        <v>0</v>
      </c>
      <c r="AE16" s="337">
        <f>AB16*40</f>
        <v>40</v>
      </c>
      <c r="AF16" s="337">
        <f>AB16</f>
        <v>1</v>
      </c>
      <c r="AG16" s="624">
        <f>SUM(AE16:AE18)</f>
        <v>40</v>
      </c>
      <c r="AH16" s="337">
        <f>SUM(AF16:AF18)</f>
        <v>1</v>
      </c>
      <c r="AI16" s="625">
        <v>1</v>
      </c>
      <c r="AJ16" s="626">
        <f t="shared" si="30"/>
        <v>0</v>
      </c>
      <c r="AP16" s="492">
        <v>22797</v>
      </c>
      <c r="AQ16" s="307">
        <f ca="1">DATEDIF(AP16,TODAY(),"y")</f>
        <v>61</v>
      </c>
      <c r="AR16" s="307" t="s">
        <v>1036</v>
      </c>
      <c r="AS16" s="307" t="s">
        <v>1454</v>
      </c>
      <c r="AT16" s="307">
        <v>3206</v>
      </c>
      <c r="AU16" s="307">
        <v>365795</v>
      </c>
      <c r="AV16" s="307" t="str">
        <f>CONCATENATE(AT16,AU16)</f>
        <v>3206365795</v>
      </c>
      <c r="AW16" s="307" t="s">
        <v>1455</v>
      </c>
      <c r="AX16" s="328">
        <v>39317</v>
      </c>
      <c r="AY16" s="307" t="s">
        <v>721</v>
      </c>
      <c r="AZ16" s="307">
        <v>650023</v>
      </c>
      <c r="BA16" s="307" t="s">
        <v>1456</v>
      </c>
      <c r="BB16" s="307" t="s">
        <v>1440</v>
      </c>
      <c r="BC16" s="328">
        <v>42745</v>
      </c>
      <c r="BD16" s="627"/>
      <c r="BE16" s="628" t="s">
        <v>1458</v>
      </c>
      <c r="BF16" s="326" t="s">
        <v>1459</v>
      </c>
      <c r="BG16" s="326" t="s">
        <v>1460</v>
      </c>
      <c r="BH16" s="326"/>
      <c r="BI16" s="326" t="s">
        <v>1461</v>
      </c>
      <c r="BJ16" s="307" t="s">
        <v>1462</v>
      </c>
      <c r="BK16" s="307" t="s">
        <v>342</v>
      </c>
      <c r="BL16" s="327">
        <f>IF(BK16="ВО",1,2)</f>
        <v>2</v>
      </c>
      <c r="BM16" s="326" t="s">
        <v>1463</v>
      </c>
      <c r="BN16" s="307" t="s">
        <v>354</v>
      </c>
      <c r="BO16" s="307" t="s">
        <v>568</v>
      </c>
      <c r="BQ16" s="307" t="s">
        <v>1464</v>
      </c>
      <c r="BR16" s="328">
        <v>29394</v>
      </c>
      <c r="BS16" s="327">
        <f ca="1">DATEDIF(BR16,TODAY(),"y")</f>
        <v>43</v>
      </c>
      <c r="BT16" s="327"/>
      <c r="BU16" s="327"/>
      <c r="BV16" s="328"/>
      <c r="BW16" s="328"/>
      <c r="BX16" s="327"/>
      <c r="BY16" s="327"/>
      <c r="BZ16" s="327"/>
      <c r="CA16" s="307" t="s">
        <v>1168</v>
      </c>
      <c r="CB16" s="307" t="s">
        <v>1397</v>
      </c>
      <c r="CC16" s="307">
        <v>16</v>
      </c>
      <c r="CD16" s="328"/>
      <c r="CE16" s="328">
        <v>44456</v>
      </c>
      <c r="CF16" s="326"/>
      <c r="CG16" s="326"/>
      <c r="CH16" s="326"/>
      <c r="CI16" s="326"/>
      <c r="CJ16" s="326"/>
      <c r="CL16" s="328"/>
      <c r="CM16" s="327"/>
      <c r="CN16" s="327"/>
      <c r="CO16" s="327"/>
      <c r="CP16" s="327"/>
      <c r="CR16" s="307" t="str">
        <f t="shared" ref="CR16:CR21" si="34">IF(CK16="соотв.",IF(BL16=1,3,IF(BL16=2,2)),IF(CK16="первая",4,IF(CK16="","",5)))</f>
        <v/>
      </c>
      <c r="CZ16" s="328"/>
      <c r="DA16" s="307" t="str">
        <f ca="1">IF(CZ16="","",DATEDIF(CZ16,TODAY(),"y"))</f>
        <v/>
      </c>
      <c r="DE16" s="307" t="s">
        <v>1599</v>
      </c>
      <c r="DF16" s="326" t="s">
        <v>186</v>
      </c>
      <c r="DG16" s="326" t="s">
        <v>175</v>
      </c>
      <c r="DH16" s="326" t="s">
        <v>1411</v>
      </c>
      <c r="DI16" s="307" t="s">
        <v>1474</v>
      </c>
      <c r="DJ16" s="328">
        <v>44440</v>
      </c>
      <c r="DQ16" s="307">
        <v>33</v>
      </c>
      <c r="DR16" s="307">
        <v>12</v>
      </c>
      <c r="DS16" s="307">
        <v>11</v>
      </c>
      <c r="DW16" s="336">
        <f ca="1">IF(D16&gt;=12,A16+1,A16)</f>
        <v>35</v>
      </c>
      <c r="DX16" s="336">
        <f ca="1">IF(D16&gt;=12,(12-D16)*-1,D16)</f>
        <v>5</v>
      </c>
      <c r="DY16" s="336">
        <f ca="1">IF(C16&gt;30,C16-30,C16)</f>
        <v>19</v>
      </c>
      <c r="DZ16" s="336"/>
      <c r="EA16" s="336"/>
      <c r="EB16" s="336"/>
      <c r="EC16" s="307" t="str">
        <f ca="1">DATEDIF(DJ16,TODAY(),"y")&amp;"г. "&amp;DATEDIF(DJ16,TODAY(),"ym")&amp;"мес. "&amp;DATEDIF(DJ16,TODAY(),"md")&amp;"дн."</f>
        <v>2г. 2мес. 8дн.</v>
      </c>
      <c r="ED16" s="307" t="str">
        <f ca="1">DATEDIF(J16,TODAY(),"y")&amp;"г. "&amp;DATEDIF(J16,TODAY(),"ym")&amp;"мес. "&amp;DATEDIF(J16,TODAY(),"md")&amp;"дн."</f>
        <v>2г. 2мес. 8дн.</v>
      </c>
      <c r="EH16" s="336"/>
      <c r="EI16" s="336"/>
      <c r="EJ16" s="336"/>
      <c r="EK16" s="337">
        <v>4220</v>
      </c>
      <c r="EL16" s="687">
        <f t="shared" ref="EL16:EL21" si="35">IF(AC16="ч",AB16,IF(AC16="(ч)",AB16,0))</f>
        <v>0</v>
      </c>
      <c r="EM16" s="337">
        <f t="shared" ref="EM16:EM21" si="36">IF(AC16="ст",AB16,IF(AC16="(ст)",AB16,0))</f>
        <v>1</v>
      </c>
      <c r="EN16" s="338">
        <f t="shared" ref="EN16:EN21" si="37">IF(AB16&gt;0,0.2,0)</f>
        <v>0.2</v>
      </c>
      <c r="EO16" s="338">
        <f>IF(CI16&gt;0,0.1,0)</f>
        <v>0</v>
      </c>
      <c r="EP16" s="337"/>
      <c r="EQ16" s="337"/>
      <c r="ER16" s="338">
        <f>IF(AB16&gt;=0,IF(AA16="повар",12,IF(AA16="уборщик служебных помещений",12,IF(AA16="кухонный рабочий",12,IF(AA16="рабочий по КОРЗ",12,IF(AA16="заведующий производством (шеф-повар)",12,0))))))</f>
        <v>0</v>
      </c>
      <c r="ES16" s="629">
        <f>IF(AB16&gt;=0,IF(AA16="сторож",40,0))</f>
        <v>40</v>
      </c>
      <c r="ET16" s="630">
        <f t="shared" ref="ET16:ET30" si="38">IF(AA16&gt;=0,IF(AB16&gt;0,IF(AA16="учитель (обучение на дому)",0,IF(AA16="учитель","500",0)),0),0)</f>
        <v>0</v>
      </c>
      <c r="EU16" s="630">
        <f t="shared" ref="EU16:EU30" si="39">IF(AK16="",0,IF(AK16="уч. группа2","100",IF(AK16="учебная группа","200",IF(AK16="монтесори","200",IF(AK16="метод. кабинет","100",IF(AK16="мастерская","300",IF(AK16="кабинет5/2","100","200")))))))</f>
        <v>0</v>
      </c>
      <c r="EV16" s="630"/>
      <c r="EW16" s="347">
        <f t="shared" ref="EW16:EW21" si="40">IF(AB16&gt;0,EK16*(1+EO16+EN16),0)</f>
        <v>5064</v>
      </c>
      <c r="EX16" s="631">
        <f>(EW16*EM16)+(EW16*EL16/кадры!$A$1)</f>
        <v>5064</v>
      </c>
      <c r="EY16" s="631"/>
      <c r="EZ16" s="631"/>
      <c r="FA16" s="631">
        <f t="shared" ref="FA16:FA21" si="41">EW16*ER16</f>
        <v>0</v>
      </c>
      <c r="FB16" s="631"/>
      <c r="FC16" s="630">
        <f t="shared" ref="FC16:FE18" si="42">ET16</f>
        <v>0</v>
      </c>
      <c r="FD16" s="630">
        <f t="shared" si="42"/>
        <v>0</v>
      </c>
      <c r="FE16" s="630">
        <f t="shared" si="42"/>
        <v>0</v>
      </c>
      <c r="FF16" s="631">
        <f t="shared" ref="FF16:FF21" si="43">IF(AL16=0,0,8000)</f>
        <v>0</v>
      </c>
      <c r="FG16" s="631" t="str">
        <f ca="1">IF(BS16&lt;3,6189.23,"")</f>
        <v/>
      </c>
      <c r="FH16" s="631"/>
      <c r="FI16" s="631"/>
      <c r="FJ16" s="631"/>
      <c r="FK16" s="631"/>
      <c r="FL16" s="631">
        <f ca="1">SUM(FA16:FK18)+EX16+EX17+EX18</f>
        <v>5064</v>
      </c>
      <c r="FM16" s="631">
        <f ca="1">IF((кадры!$FQ$1-FL16)&lt;0,0,кадры!$FQ$1-FL16)</f>
        <v>11178</v>
      </c>
      <c r="FN16" s="631">
        <f ca="1">FM16+FL16</f>
        <v>16242</v>
      </c>
      <c r="FO16" s="632">
        <f ca="1">FN16*1.3</f>
        <v>21114.600000000002</v>
      </c>
      <c r="FP16" s="631">
        <f ca="1">FO16-(FO16*13/100)</f>
        <v>18369.702000000001</v>
      </c>
      <c r="FQ16" s="633">
        <v>44562</v>
      </c>
      <c r="FR16" s="633">
        <v>44410</v>
      </c>
      <c r="FS16" s="328"/>
    </row>
    <row r="17" spans="1:191" s="637" customFormat="1" ht="16.45" customHeight="1" x14ac:dyDescent="0.3">
      <c r="A17" s="551">
        <f ca="1">(DATEDIF(кадры!$FR$1,TODAY(),"y"))+DQ17</f>
        <v>1</v>
      </c>
      <c r="B17" s="551">
        <f ca="1">(DATEDIF(кадры!$FR$1,TODAY(),"ym"))+DR17</f>
        <v>5</v>
      </c>
      <c r="C17" s="551">
        <f ca="1">(DATEDIF(кадры!$FR$1,TODAY(),"md"))+DS17</f>
        <v>8</v>
      </c>
      <c r="D17" s="551">
        <f t="shared" ca="1" si="29"/>
        <v>5</v>
      </c>
      <c r="E17" s="551"/>
      <c r="F17" s="551"/>
      <c r="G17" s="551"/>
      <c r="H17" s="551"/>
      <c r="I17" s="634">
        <v>53</v>
      </c>
      <c r="J17" s="635"/>
      <c r="K17" s="634"/>
      <c r="L17" s="634"/>
      <c r="M17" s="636"/>
      <c r="N17" s="637" t="str">
        <f>N16</f>
        <v>М.В. Байгуловой</v>
      </c>
      <c r="O17" s="637" t="str">
        <f>O16</f>
        <v>сторожу</v>
      </c>
      <c r="P17" s="637" t="str">
        <f>P16</f>
        <v>М.В. Байгулову</v>
      </c>
      <c r="Q17" s="637" t="str">
        <f>Q16</f>
        <v>сторожа</v>
      </c>
      <c r="R17" s="637" t="str">
        <f t="shared" si="32"/>
        <v>М.В. Байгулова</v>
      </c>
      <c r="S17" s="637" t="s">
        <v>56</v>
      </c>
      <c r="T17" s="637" t="str">
        <f t="shared" si="33"/>
        <v>Байгулова Марина Васильевна</v>
      </c>
      <c r="U17" s="637" t="str">
        <f>U16</f>
        <v>Байгулова</v>
      </c>
      <c r="V17" s="637" t="str">
        <f>V16</f>
        <v>Марина</v>
      </c>
      <c r="W17" s="637" t="str">
        <f>W16</f>
        <v>Васильевна</v>
      </c>
      <c r="X17" s="634"/>
      <c r="Y17" s="638">
        <v>714</v>
      </c>
      <c r="AB17" s="639"/>
      <c r="AD17" s="640"/>
      <c r="AE17" s="640"/>
      <c r="AF17" s="640"/>
      <c r="AG17" s="641"/>
      <c r="AH17" s="640"/>
      <c r="AI17" s="642"/>
      <c r="AJ17" s="643">
        <f t="shared" si="30"/>
        <v>0</v>
      </c>
      <c r="AP17" s="635"/>
      <c r="BC17" s="635"/>
      <c r="BD17" s="644"/>
      <c r="BF17" s="645"/>
      <c r="BG17" s="645"/>
      <c r="BH17" s="645"/>
      <c r="BI17" s="645"/>
      <c r="BL17" s="634">
        <f>BL16</f>
        <v>2</v>
      </c>
      <c r="BM17" s="645"/>
      <c r="BS17" s="634"/>
      <c r="BT17" s="634"/>
      <c r="BU17" s="634"/>
      <c r="BV17" s="635"/>
      <c r="BW17" s="635"/>
      <c r="BX17" s="634"/>
      <c r="BY17" s="634"/>
      <c r="BZ17" s="634"/>
      <c r="CD17" s="635"/>
      <c r="CE17" s="635"/>
      <c r="CF17" s="645"/>
      <c r="CG17" s="645"/>
      <c r="CH17" s="645"/>
      <c r="CI17" s="645"/>
      <c r="CJ17" s="645"/>
      <c r="CK17" s="646"/>
      <c r="CL17" s="635"/>
      <c r="CM17" s="634"/>
      <c r="CN17" s="634"/>
      <c r="CO17" s="634"/>
      <c r="CP17" s="634"/>
      <c r="CR17" s="637" t="str">
        <f t="shared" si="34"/>
        <v/>
      </c>
      <c r="CZ17" s="635"/>
      <c r="DF17" s="645"/>
      <c r="DG17" s="645"/>
      <c r="DH17" s="645"/>
      <c r="DJ17" s="635"/>
      <c r="EK17" s="640">
        <v>0</v>
      </c>
      <c r="EL17" s="688">
        <f t="shared" si="35"/>
        <v>0</v>
      </c>
      <c r="EM17" s="640">
        <f t="shared" si="36"/>
        <v>0</v>
      </c>
      <c r="EN17" s="647">
        <f t="shared" si="37"/>
        <v>0</v>
      </c>
      <c r="EO17" s="647">
        <f>IF(EN17=0.2,EO16,0)</f>
        <v>0</v>
      </c>
      <c r="EP17" s="640"/>
      <c r="EQ17" s="640"/>
      <c r="ER17" s="647">
        <f>IF(AB17&gt;=0,IF(AA17="повар",0.12,IF(AA17="уборщик служебных помещений",0.12,IF(AA17="кухонный рабочий",0.12,IF(AA17="рабочий по КОРЗ",0.12,IF(AA17="зав. производством (шеф-повар)",0.12,0))))))</f>
        <v>0</v>
      </c>
      <c r="ES17" s="648">
        <f>IF(AB17&gt;=0,IF(AA17="сторож",0.4,0))</f>
        <v>0</v>
      </c>
      <c r="ET17" s="649">
        <f t="shared" si="38"/>
        <v>0</v>
      </c>
      <c r="EU17" s="649">
        <f t="shared" si="39"/>
        <v>0</v>
      </c>
      <c r="EV17" s="650"/>
      <c r="EW17" s="651">
        <f t="shared" si="40"/>
        <v>0</v>
      </c>
      <c r="EX17" s="652">
        <f>(EW17*EM17)+(EW17*EL17/кадры!$A$1)</f>
        <v>0</v>
      </c>
      <c r="EY17" s="652">
        <f>EP17*EW16</f>
        <v>0</v>
      </c>
      <c r="EZ17" s="652">
        <f>EW16*EQ17</f>
        <v>0</v>
      </c>
      <c r="FA17" s="652">
        <f t="shared" si="41"/>
        <v>0</v>
      </c>
      <c r="FB17" s="652"/>
      <c r="FC17" s="649">
        <f t="shared" si="42"/>
        <v>0</v>
      </c>
      <c r="FD17" s="649">
        <f t="shared" si="42"/>
        <v>0</v>
      </c>
      <c r="FE17" s="649">
        <f t="shared" si="42"/>
        <v>0</v>
      </c>
      <c r="FF17" s="652">
        <f t="shared" si="43"/>
        <v>0</v>
      </c>
      <c r="FG17" s="652">
        <f>IF(BS17=0,0,IF(AC17&lt;&gt;"Д/О",IF(BS17=0,6189.23,IF(BS17=1,6189.23,IF(BS17=2,6189.23,0))),0))</f>
        <v>0</v>
      </c>
      <c r="FH17" s="652"/>
      <c r="FI17" s="652"/>
      <c r="FJ17" s="652"/>
      <c r="FK17" s="652"/>
      <c r="FL17" s="652"/>
      <c r="FM17" s="652"/>
      <c r="FN17" s="652"/>
      <c r="FO17" s="652"/>
      <c r="FP17" s="652"/>
      <c r="FQ17" s="653"/>
      <c r="FR17" s="653"/>
    </row>
    <row r="18" spans="1:191" s="255" customFormat="1" ht="16.45" customHeight="1" thickBot="1" x14ac:dyDescent="0.35">
      <c r="A18" s="257">
        <f ca="1">(DATEDIF(кадры!$FR$1,TODAY(),"y"))+DQ18</f>
        <v>1</v>
      </c>
      <c r="B18" s="257">
        <f ca="1">(DATEDIF(кадры!$FR$1,TODAY(),"ym"))+DR18</f>
        <v>5</v>
      </c>
      <c r="C18" s="257">
        <f ca="1">(DATEDIF(кадры!$FR$1,TODAY(),"md"))+DS18</f>
        <v>8</v>
      </c>
      <c r="D18" s="257">
        <f t="shared" ca="1" si="29"/>
        <v>5</v>
      </c>
      <c r="E18" s="257"/>
      <c r="F18" s="257"/>
      <c r="G18" s="257"/>
      <c r="H18" s="257"/>
      <c r="I18" s="266">
        <v>53</v>
      </c>
      <c r="J18" s="268"/>
      <c r="K18" s="266"/>
      <c r="M18" s="518"/>
      <c r="N18" s="255" t="str">
        <f>N16</f>
        <v>М.В. Байгуловой</v>
      </c>
      <c r="O18" s="255" t="str">
        <f>O17</f>
        <v>сторожу</v>
      </c>
      <c r="P18" s="255" t="str">
        <f>P16</f>
        <v>М.В. Байгулову</v>
      </c>
      <c r="Q18" s="255" t="str">
        <f>Q16</f>
        <v>сторожа</v>
      </c>
      <c r="R18" s="255" t="str">
        <f t="shared" si="32"/>
        <v>М.В. Байгулова</v>
      </c>
      <c r="S18" s="255" t="s">
        <v>51</v>
      </c>
      <c r="T18" s="255" t="str">
        <f t="shared" si="33"/>
        <v>Байгулова Марина Васильевна</v>
      </c>
      <c r="U18" s="255" t="str">
        <f>U16</f>
        <v>Байгулова</v>
      </c>
      <c r="V18" s="255" t="str">
        <f>V16</f>
        <v>Марина</v>
      </c>
      <c r="W18" s="255" t="str">
        <f>W16</f>
        <v>Васильевна</v>
      </c>
      <c r="X18" s="266"/>
      <c r="Y18" s="270">
        <v>714</v>
      </c>
      <c r="AB18" s="654"/>
      <c r="AE18" s="258"/>
      <c r="AF18" s="258"/>
      <c r="AG18" s="655"/>
      <c r="AH18" s="258"/>
      <c r="AI18" s="656"/>
      <c r="AJ18" s="657">
        <f t="shared" si="30"/>
        <v>0</v>
      </c>
      <c r="AP18" s="268"/>
      <c r="BC18" s="268"/>
      <c r="BD18" s="658"/>
      <c r="BF18" s="267"/>
      <c r="BG18" s="267"/>
      <c r="BH18" s="267"/>
      <c r="BI18" s="267"/>
      <c r="BL18" s="266">
        <f>BL16</f>
        <v>2</v>
      </c>
      <c r="BM18" s="267"/>
      <c r="BS18" s="266"/>
      <c r="BT18" s="266"/>
      <c r="BU18" s="266"/>
      <c r="BV18" s="268"/>
      <c r="BW18" s="268"/>
      <c r="BX18" s="266"/>
      <c r="BY18" s="266"/>
      <c r="BZ18" s="266"/>
      <c r="CD18" s="268"/>
      <c r="CE18" s="268"/>
      <c r="CF18" s="267"/>
      <c r="CG18" s="267"/>
      <c r="CH18" s="267"/>
      <c r="CI18" s="267"/>
      <c r="CJ18" s="267"/>
      <c r="CL18" s="268"/>
      <c r="CM18" s="266"/>
      <c r="CN18" s="266"/>
      <c r="CO18" s="266"/>
      <c r="CP18" s="266"/>
      <c r="CR18" s="255" t="str">
        <f t="shared" si="34"/>
        <v/>
      </c>
      <c r="CZ18" s="268"/>
      <c r="DF18" s="267"/>
      <c r="DG18" s="267"/>
      <c r="DH18" s="267"/>
      <c r="DJ18" s="268"/>
      <c r="EK18" s="258">
        <v>0</v>
      </c>
      <c r="EL18" s="689">
        <f t="shared" si="35"/>
        <v>0</v>
      </c>
      <c r="EM18" s="258">
        <f t="shared" si="36"/>
        <v>0</v>
      </c>
      <c r="EN18" s="272">
        <f t="shared" si="37"/>
        <v>0</v>
      </c>
      <c r="EO18" s="272">
        <f>IF(EN18=0.2,EO16,0)</f>
        <v>0</v>
      </c>
      <c r="EP18" s="258"/>
      <c r="EQ18" s="258"/>
      <c r="ER18" s="272">
        <f>IF(AB18&gt;=0,IF(AA18="повар",0.12,IF(AA18="уборщик служебных помещений",0.12,IF(AA18="кухонный рабочий",0.12,IF(AA18="рабочий по КОРЗ",0.12,IF(AA18="зав. производством (шеф-повар)",0.12,0))))))</f>
        <v>0</v>
      </c>
      <c r="ES18" s="659">
        <f>IF(AB18&gt;=0,IF(AA18="сторож",0.4,0))</f>
        <v>0</v>
      </c>
      <c r="ET18" s="660">
        <f t="shared" si="38"/>
        <v>0</v>
      </c>
      <c r="EU18" s="660">
        <f t="shared" si="39"/>
        <v>0</v>
      </c>
      <c r="EV18" s="661"/>
      <c r="EW18" s="348">
        <f t="shared" si="40"/>
        <v>0</v>
      </c>
      <c r="EX18" s="662">
        <f>(EW18*EM18)+(EW18*EL18/кадры!$A$1)</f>
        <v>0</v>
      </c>
      <c r="EY18" s="662">
        <f>EP18*EW16</f>
        <v>0</v>
      </c>
      <c r="EZ18" s="662">
        <f>EW16*EQ18</f>
        <v>0</v>
      </c>
      <c r="FA18" s="662">
        <f t="shared" si="41"/>
        <v>0</v>
      </c>
      <c r="FB18" s="662"/>
      <c r="FC18" s="660">
        <f t="shared" si="42"/>
        <v>0</v>
      </c>
      <c r="FD18" s="660">
        <f t="shared" si="42"/>
        <v>0</v>
      </c>
      <c r="FE18" s="660">
        <f t="shared" si="42"/>
        <v>0</v>
      </c>
      <c r="FF18" s="662">
        <f t="shared" si="43"/>
        <v>0</v>
      </c>
      <c r="FG18" s="662">
        <f>IF(BS18=0,0,IF(AC18&lt;&gt;"Д/О",IF(BS18=0,6189.23,IF(BS18=1,6189.23,IF(BS18=2,6189.23,0))),0))</f>
        <v>0</v>
      </c>
      <c r="FH18" s="662"/>
      <c r="FI18" s="662"/>
      <c r="FJ18" s="662"/>
      <c r="FK18" s="662"/>
      <c r="FL18" s="662"/>
      <c r="FM18" s="662"/>
      <c r="FN18" s="662"/>
      <c r="FO18" s="662"/>
      <c r="FP18" s="662"/>
      <c r="FQ18" s="663"/>
      <c r="FR18" s="663"/>
    </row>
    <row r="19" spans="1:191" s="307" customFormat="1" ht="79.55" customHeight="1" thickBot="1" x14ac:dyDescent="0.35">
      <c r="A19" s="307">
        <f ca="1">(DATEDIF(кадры!$FR$1,TODAY(),"y"))+DQ19</f>
        <v>2</v>
      </c>
      <c r="B19" s="307">
        <f ca="1">(DATEDIF(кадры!$FR$1,TODAY(),"ym"))+DR19</f>
        <v>6</v>
      </c>
      <c r="C19" s="307">
        <f ca="1">(DATEDIF(кадры!$FR$1,TODAY(),"md"))+DS19</f>
        <v>29</v>
      </c>
      <c r="D19" s="307">
        <f t="shared" ca="1" si="29"/>
        <v>6</v>
      </c>
      <c r="I19" s="327">
        <v>51</v>
      </c>
      <c r="J19" s="328">
        <v>44657</v>
      </c>
      <c r="K19" s="327" t="s">
        <v>842</v>
      </c>
      <c r="L19" s="327">
        <v>355</v>
      </c>
      <c r="M19" s="329">
        <f>J19</f>
        <v>44657</v>
      </c>
      <c r="N19" s="307" t="s">
        <v>1493</v>
      </c>
      <c r="O19" s="307" t="s">
        <v>1242</v>
      </c>
      <c r="P19" s="307" t="s">
        <v>1492</v>
      </c>
      <c r="Q19" s="307" t="s">
        <v>952</v>
      </c>
      <c r="R19" s="307" t="str">
        <f t="shared" si="32"/>
        <v>О.П. Капицина</v>
      </c>
      <c r="S19" s="307" t="s">
        <v>1478</v>
      </c>
      <c r="T19" s="491" t="str">
        <f t="shared" si="33"/>
        <v>Капицина Ольга Петровна</v>
      </c>
      <c r="U19" s="307" t="s">
        <v>1478</v>
      </c>
      <c r="V19" s="307" t="s">
        <v>24</v>
      </c>
      <c r="W19" s="307" t="s">
        <v>43</v>
      </c>
      <c r="X19" s="307">
        <v>101</v>
      </c>
      <c r="Y19" s="307">
        <v>719</v>
      </c>
      <c r="Z19" s="307" t="s">
        <v>1688</v>
      </c>
      <c r="AA19" s="307" t="s">
        <v>91</v>
      </c>
      <c r="AB19" s="623">
        <v>1</v>
      </c>
      <c r="AC19" s="307" t="s">
        <v>531</v>
      </c>
      <c r="AD19" s="337">
        <f>AE19-40</f>
        <v>0</v>
      </c>
      <c r="AE19" s="337">
        <f>AB19*40</f>
        <v>40</v>
      </c>
      <c r="AF19" s="337">
        <f>AB19</f>
        <v>1</v>
      </c>
      <c r="AG19" s="624">
        <f>SUM(AE19:AE21)</f>
        <v>40</v>
      </c>
      <c r="AH19" s="337">
        <f>SUM(AF19:AF21)</f>
        <v>1</v>
      </c>
      <c r="AI19" s="625">
        <v>1</v>
      </c>
      <c r="AJ19" s="626">
        <f>AB19-AI19</f>
        <v>0</v>
      </c>
      <c r="AP19" s="492">
        <v>34037</v>
      </c>
      <c r="AQ19" s="307">
        <f ca="1">DATEDIF(AP19,TODAY(),"y")</f>
        <v>30</v>
      </c>
      <c r="AR19" s="307" t="s">
        <v>1036</v>
      </c>
      <c r="AS19" s="307" t="s">
        <v>1015</v>
      </c>
      <c r="AT19" s="307">
        <v>3216</v>
      </c>
      <c r="AU19" s="307">
        <v>722683</v>
      </c>
      <c r="AV19" s="307" t="str">
        <f>CONCATENATE(AT19,AU19)</f>
        <v>3216722683</v>
      </c>
      <c r="AW19" s="307" t="s">
        <v>1146</v>
      </c>
      <c r="AX19" s="328">
        <v>42642</v>
      </c>
      <c r="AY19" s="307" t="s">
        <v>715</v>
      </c>
      <c r="AZ19" s="307">
        <v>650905</v>
      </c>
      <c r="BA19" s="307" t="s">
        <v>1481</v>
      </c>
      <c r="BB19" s="307" t="s">
        <v>1441</v>
      </c>
      <c r="BC19" s="328">
        <v>43703</v>
      </c>
      <c r="BD19" s="627"/>
      <c r="BE19" s="628" t="s">
        <v>1480</v>
      </c>
      <c r="BF19" s="326" t="s">
        <v>1515</v>
      </c>
      <c r="BG19" s="326" t="s">
        <v>1482</v>
      </c>
      <c r="BH19" s="326"/>
      <c r="BI19" s="326"/>
      <c r="BJ19" s="307" t="s">
        <v>1483</v>
      </c>
      <c r="BK19" s="307" t="s">
        <v>342</v>
      </c>
      <c r="BL19" s="327">
        <f>IF(BK19="ВО",1,2)</f>
        <v>2</v>
      </c>
      <c r="BM19" s="326" t="s">
        <v>86</v>
      </c>
      <c r="BN19" s="307" t="s">
        <v>1671</v>
      </c>
      <c r="BO19" s="307" t="s">
        <v>568</v>
      </c>
      <c r="BQ19" s="307" t="s">
        <v>1484</v>
      </c>
      <c r="BR19" s="328">
        <v>41456</v>
      </c>
      <c r="BS19" s="327">
        <f ca="1">DATEDIF(BR19,TODAY(),"y")</f>
        <v>10</v>
      </c>
      <c r="BT19" s="327"/>
      <c r="BU19" s="327"/>
      <c r="BV19" s="328"/>
      <c r="BW19" s="328"/>
      <c r="BX19" s="327"/>
      <c r="BY19" s="327"/>
      <c r="BZ19" s="327"/>
      <c r="CD19" s="328"/>
      <c r="CE19" s="328"/>
      <c r="CF19" s="326"/>
      <c r="CG19" s="326"/>
      <c r="CH19" s="326"/>
      <c r="CI19" s="326"/>
      <c r="CJ19" s="326"/>
      <c r="CL19" s="328"/>
      <c r="CM19" s="327"/>
      <c r="CN19" s="327"/>
      <c r="CO19" s="327"/>
      <c r="CP19" s="327"/>
      <c r="CR19" s="307" t="str">
        <f t="shared" si="34"/>
        <v/>
      </c>
      <c r="CW19" s="307">
        <v>2</v>
      </c>
      <c r="CX19" s="307" t="s">
        <v>1597</v>
      </c>
      <c r="CY19" s="307" t="s">
        <v>1561</v>
      </c>
      <c r="CZ19" s="328">
        <v>42717</v>
      </c>
      <c r="DA19" s="307">
        <f ca="1">IF(CZ19="","",DATEDIF(CZ19,TODAY(),"y"))</f>
        <v>6</v>
      </c>
      <c r="DE19" s="307" t="s">
        <v>1602</v>
      </c>
      <c r="DF19" s="326" t="s">
        <v>224</v>
      </c>
      <c r="DG19" s="326" t="s">
        <v>182</v>
      </c>
      <c r="DH19" s="326" t="s">
        <v>1603</v>
      </c>
      <c r="DI19" s="307" t="s">
        <v>262</v>
      </c>
      <c r="DJ19" s="328">
        <v>44659</v>
      </c>
      <c r="DQ19" s="307">
        <v>1</v>
      </c>
      <c r="DR19" s="307">
        <v>1</v>
      </c>
      <c r="DS19" s="307">
        <v>21</v>
      </c>
      <c r="DW19" s="336">
        <f ca="1">IF(D19&gt;=12,A19+1,A19)</f>
        <v>2</v>
      </c>
      <c r="DX19" s="336">
        <f ca="1">IF(D19&gt;=12,(12-D19)*-1,D19)</f>
        <v>6</v>
      </c>
      <c r="DY19" s="336">
        <f ca="1">IF(C19&gt;30,C19-30,C19)</f>
        <v>29</v>
      </c>
      <c r="DZ19" s="336"/>
      <c r="EA19" s="336"/>
      <c r="EB19" s="336"/>
      <c r="EC19" s="307" t="str">
        <f ca="1">DATEDIF(DJ19,TODAY(),"y")&amp;"г. "&amp;DATEDIF(DJ19,TODAY(),"ym")&amp;"мес. "&amp;DATEDIF(DJ19,TODAY(),"md")&amp;"дн."</f>
        <v>1г. 7мес. 1дн.</v>
      </c>
      <c r="ED19" s="307" t="str">
        <f ca="1">DATEDIF(J19,TODAY(),"y")&amp;"г. "&amp;DATEDIF(J19,TODAY(),"ym")&amp;"мес. "&amp;DATEDIF(J19,TODAY(),"md")&amp;"дн."</f>
        <v>1г. 7мес. 3дн.</v>
      </c>
      <c r="EH19" s="336"/>
      <c r="EI19" s="336"/>
      <c r="EJ19" s="336"/>
      <c r="EK19" s="337">
        <v>4710</v>
      </c>
      <c r="EL19" s="687">
        <f t="shared" si="35"/>
        <v>0</v>
      </c>
      <c r="EM19" s="337">
        <f t="shared" si="36"/>
        <v>1</v>
      </c>
      <c r="EN19" s="338">
        <f t="shared" si="37"/>
        <v>0.2</v>
      </c>
      <c r="EO19" s="338">
        <f>IF(CI19&gt;0,0.1,0)</f>
        <v>0</v>
      </c>
      <c r="EP19" s="337"/>
      <c r="EQ19" s="337"/>
      <c r="ER19" s="338">
        <f>IF(AB19&gt;=0,IF(AA19="повар",0.12,IF(AA19="уборщик служебных помещений",0.12,IF(AA19="кухонный рабочий",0.12,IF(AA19="рабочий по КОРЗ",0.12,IF(AA19="заведующий производством (шеф-повар)",0.12,0))))))</f>
        <v>0.12</v>
      </c>
      <c r="ES19" s="629">
        <f>IF(AB19&gt;=0,IF(AA19="сторож",40,0))</f>
        <v>0</v>
      </c>
      <c r="ET19" s="630">
        <f t="shared" si="38"/>
        <v>0</v>
      </c>
      <c r="EU19" s="630">
        <f t="shared" si="39"/>
        <v>0</v>
      </c>
      <c r="EV19" s="630"/>
      <c r="EW19" s="347">
        <f t="shared" si="40"/>
        <v>5652</v>
      </c>
      <c r="EX19" s="631">
        <f>(EW19*EM19)+(EW19*EL19/кадры!$A$1)</f>
        <v>5652</v>
      </c>
      <c r="EY19" s="631"/>
      <c r="EZ19" s="631"/>
      <c r="FA19" s="631">
        <f t="shared" si="41"/>
        <v>678.24</v>
      </c>
      <c r="FB19" s="631"/>
      <c r="FC19" s="630">
        <f t="shared" ref="FC19:FE21" si="44">ET19</f>
        <v>0</v>
      </c>
      <c r="FD19" s="630">
        <f t="shared" si="44"/>
        <v>0</v>
      </c>
      <c r="FE19" s="630">
        <f t="shared" si="44"/>
        <v>0</v>
      </c>
      <c r="FF19" s="631">
        <f t="shared" si="43"/>
        <v>0</v>
      </c>
      <c r="FG19" s="631" t="str">
        <f ca="1">IF(BS19&lt;3,6189.23,"")</f>
        <v/>
      </c>
      <c r="FH19" s="631"/>
      <c r="FI19" s="631"/>
      <c r="FJ19" s="631"/>
      <c r="FK19" s="631"/>
      <c r="FL19" s="631">
        <f ca="1">SUM(FA19:FK21)+EX19+EX20+EX21</f>
        <v>6330.24</v>
      </c>
      <c r="FM19" s="631">
        <f ca="1">IF(($FQ$1-FL19)&lt;0,0,$FQ$1-FL19)</f>
        <v>0</v>
      </c>
      <c r="FN19" s="631">
        <f ca="1">FM19+FL19</f>
        <v>6330.24</v>
      </c>
      <c r="FO19" s="632">
        <f ca="1">FN19*1.3</f>
        <v>8229.3119999999999</v>
      </c>
      <c r="FP19" s="631">
        <f ca="1">FO19-(FO19*13/100)</f>
        <v>7159.50144</v>
      </c>
      <c r="FQ19" s="633"/>
      <c r="FR19" s="633"/>
      <c r="FS19" s="328"/>
      <c r="FU19" s="307">
        <f ca="1">кадры!$FU$1-AQ19</f>
        <v>30</v>
      </c>
      <c r="FV19" s="307">
        <f ca="1">кадры!$FV$1+FU19</f>
        <v>2050</v>
      </c>
    </row>
    <row r="20" spans="1:191" s="637" customFormat="1" ht="16.45" customHeight="1" x14ac:dyDescent="0.3">
      <c r="A20" s="551">
        <f ca="1">(DATEDIF(кадры!$FR$1,TODAY(),"y"))+DQ20</f>
        <v>1</v>
      </c>
      <c r="B20" s="551">
        <f ca="1">(DATEDIF(кадры!$FR$1,TODAY(),"ym"))+DR20</f>
        <v>5</v>
      </c>
      <c r="C20" s="551">
        <f ca="1">(DATEDIF(кадры!$FR$1,TODAY(),"md"))+DS20</f>
        <v>8</v>
      </c>
      <c r="D20" s="551">
        <f t="shared" ca="1" si="29"/>
        <v>5</v>
      </c>
      <c r="E20" s="551"/>
      <c r="F20" s="551"/>
      <c r="G20" s="551"/>
      <c r="H20" s="551"/>
      <c r="I20" s="634">
        <v>51</v>
      </c>
      <c r="J20" s="635"/>
      <c r="K20" s="634"/>
      <c r="L20" s="634"/>
      <c r="M20" s="636"/>
      <c r="N20" s="637" t="str">
        <f>N19</f>
        <v>О.П. Капициной</v>
      </c>
      <c r="O20" s="637" t="str">
        <f>O19</f>
        <v>кухонному рабочему</v>
      </c>
      <c r="P20" s="637" t="str">
        <f>P19</f>
        <v>О.П. Капицину</v>
      </c>
      <c r="Q20" s="637" t="str">
        <f>Q19</f>
        <v>кухонного рабочего</v>
      </c>
      <c r="R20" s="637" t="str">
        <f t="shared" si="32"/>
        <v>О.П. Капицина</v>
      </c>
      <c r="S20" s="637" t="s">
        <v>24</v>
      </c>
      <c r="T20" s="637" t="str">
        <f t="shared" si="33"/>
        <v>Капицина Ольга Петровна</v>
      </c>
      <c r="U20" s="637" t="str">
        <f>U19</f>
        <v>Капицина</v>
      </c>
      <c r="V20" s="637" t="str">
        <f>V19</f>
        <v>Ольга</v>
      </c>
      <c r="W20" s="637" t="str">
        <f>W19</f>
        <v>Петровна</v>
      </c>
      <c r="X20" s="634"/>
      <c r="Y20" s="638">
        <v>719</v>
      </c>
      <c r="AB20" s="639"/>
      <c r="AD20" s="640"/>
      <c r="AE20" s="640"/>
      <c r="AF20" s="640"/>
      <c r="AG20" s="641"/>
      <c r="AH20" s="640"/>
      <c r="AI20" s="642"/>
      <c r="AJ20" s="643">
        <f>AB20-AI20</f>
        <v>0</v>
      </c>
      <c r="AP20" s="635"/>
      <c r="BC20" s="635"/>
      <c r="BD20" s="644"/>
      <c r="BF20" s="645"/>
      <c r="BG20" s="645"/>
      <c r="BH20" s="645"/>
      <c r="BI20" s="645"/>
      <c r="BL20" s="634">
        <f>BL19</f>
        <v>2</v>
      </c>
      <c r="BM20" s="645"/>
      <c r="BS20" s="634"/>
      <c r="BT20" s="634"/>
      <c r="BU20" s="634"/>
      <c r="BV20" s="635"/>
      <c r="BW20" s="635"/>
      <c r="BX20" s="634"/>
      <c r="BY20" s="634"/>
      <c r="BZ20" s="634"/>
      <c r="CD20" s="635"/>
      <c r="CE20" s="635"/>
      <c r="CF20" s="645"/>
      <c r="CG20" s="645"/>
      <c r="CH20" s="645"/>
      <c r="CI20" s="645"/>
      <c r="CJ20" s="645"/>
      <c r="CK20" s="646"/>
      <c r="CL20" s="635"/>
      <c r="CM20" s="634"/>
      <c r="CN20" s="634"/>
      <c r="CO20" s="634"/>
      <c r="CP20" s="634"/>
      <c r="CR20" s="637" t="str">
        <f t="shared" si="34"/>
        <v/>
      </c>
      <c r="CX20" s="637" t="s">
        <v>1598</v>
      </c>
      <c r="CY20" s="637" t="s">
        <v>1538</v>
      </c>
      <c r="CZ20" s="635">
        <v>43680</v>
      </c>
      <c r="DA20" s="637">
        <f ca="1">IF(CZ20="","",DATEDIF(CZ20,TODAY(),"y"))</f>
        <v>4</v>
      </c>
      <c r="DF20" s="645"/>
      <c r="DG20" s="645"/>
      <c r="DH20" s="645"/>
      <c r="DJ20" s="635"/>
      <c r="EK20" s="640">
        <v>0</v>
      </c>
      <c r="EL20" s="688">
        <f t="shared" si="35"/>
        <v>0</v>
      </c>
      <c r="EM20" s="640">
        <f t="shared" si="36"/>
        <v>0</v>
      </c>
      <c r="EN20" s="647">
        <f t="shared" si="37"/>
        <v>0</v>
      </c>
      <c r="EO20" s="647">
        <f>IF(EN20=0.2,EO19,0)</f>
        <v>0</v>
      </c>
      <c r="EP20" s="640"/>
      <c r="EQ20" s="640"/>
      <c r="ER20" s="647">
        <f>IF(AB20&gt;=0,IF(AA20="повар",0.12,IF(AA20="уборщик служебных помещений",0.12,IF(AA20="кухонный рабочий",0.12,IF(AA20="рабочий по КОРЗ",0.12,IF(AA20="зав. производством (шеф-повар)",0.12,0))))))</f>
        <v>0</v>
      </c>
      <c r="ES20" s="648">
        <f>IF(AB20&gt;=0,IF(AA20="сторож",0.4,0))</f>
        <v>0</v>
      </c>
      <c r="ET20" s="649">
        <f t="shared" si="38"/>
        <v>0</v>
      </c>
      <c r="EU20" s="649">
        <f t="shared" si="39"/>
        <v>0</v>
      </c>
      <c r="EV20" s="650"/>
      <c r="EW20" s="651">
        <f t="shared" si="40"/>
        <v>0</v>
      </c>
      <c r="EX20" s="652">
        <f>(EW20*EM20)+(EW20*EL20/кадры!$A$1)</f>
        <v>0</v>
      </c>
      <c r="EY20" s="652">
        <f>EP20*EW19</f>
        <v>0</v>
      </c>
      <c r="EZ20" s="652">
        <f>EW19*EQ20</f>
        <v>0</v>
      </c>
      <c r="FA20" s="652">
        <f t="shared" si="41"/>
        <v>0</v>
      </c>
      <c r="FB20" s="652"/>
      <c r="FC20" s="649">
        <f t="shared" si="44"/>
        <v>0</v>
      </c>
      <c r="FD20" s="649">
        <f t="shared" si="44"/>
        <v>0</v>
      </c>
      <c r="FE20" s="649">
        <f t="shared" si="44"/>
        <v>0</v>
      </c>
      <c r="FF20" s="652">
        <f t="shared" si="43"/>
        <v>0</v>
      </c>
      <c r="FG20" s="652">
        <f>IF(BS20=0,0,IF(AC20&lt;&gt;"Д/О",IF(BS20=0,6189.23,IF(BS20=1,6189.23,IF(BS20=2,6189.23,0))),0))</f>
        <v>0</v>
      </c>
      <c r="FH20" s="652"/>
      <c r="FI20" s="652"/>
      <c r="FJ20" s="652"/>
      <c r="FK20" s="652"/>
      <c r="FL20" s="652"/>
      <c r="FM20" s="652"/>
      <c r="FN20" s="652"/>
      <c r="FO20" s="652"/>
      <c r="FP20" s="652"/>
      <c r="FQ20" s="653"/>
      <c r="FR20" s="653"/>
    </row>
    <row r="21" spans="1:191" s="255" customFormat="1" ht="16.45" customHeight="1" thickBot="1" x14ac:dyDescent="0.35">
      <c r="A21" s="257">
        <f ca="1">(DATEDIF(кадры!$FR$1,TODAY(),"y"))+DQ21</f>
        <v>1</v>
      </c>
      <c r="B21" s="257">
        <f ca="1">(DATEDIF(кадры!$FR$1,TODAY(),"ym"))+DR21</f>
        <v>5</v>
      </c>
      <c r="C21" s="257">
        <f ca="1">(DATEDIF(кадры!$FR$1,TODAY(),"md"))+DS21</f>
        <v>8</v>
      </c>
      <c r="D21" s="257">
        <f t="shared" ca="1" si="29"/>
        <v>5</v>
      </c>
      <c r="E21" s="257"/>
      <c r="F21" s="257"/>
      <c r="G21" s="257"/>
      <c r="H21" s="257"/>
      <c r="I21" s="266">
        <v>51</v>
      </c>
      <c r="J21" s="268"/>
      <c r="K21" s="266"/>
      <c r="M21" s="518"/>
      <c r="N21" s="255" t="str">
        <f>N19</f>
        <v>О.П. Капициной</v>
      </c>
      <c r="O21" s="255" t="str">
        <f>O20</f>
        <v>кухонному рабочему</v>
      </c>
      <c r="P21" s="255" t="str">
        <f>P19</f>
        <v>О.П. Капицину</v>
      </c>
      <c r="Q21" s="255" t="str">
        <f>Q19</f>
        <v>кухонного рабочего</v>
      </c>
      <c r="R21" s="255" t="str">
        <f t="shared" si="32"/>
        <v>О.П. Капицина</v>
      </c>
      <c r="S21" s="255" t="s">
        <v>43</v>
      </c>
      <c r="T21" s="255" t="str">
        <f t="shared" si="33"/>
        <v>Капицина Ольга Петровна</v>
      </c>
      <c r="U21" s="255" t="str">
        <f>U19</f>
        <v>Капицина</v>
      </c>
      <c r="V21" s="255" t="str">
        <f>V19</f>
        <v>Ольга</v>
      </c>
      <c r="W21" s="255" t="str">
        <f>W19</f>
        <v>Петровна</v>
      </c>
      <c r="X21" s="266"/>
      <c r="Y21" s="270">
        <v>719</v>
      </c>
      <c r="AB21" s="654"/>
      <c r="AE21" s="258"/>
      <c r="AF21" s="258"/>
      <c r="AG21" s="655"/>
      <c r="AH21" s="258"/>
      <c r="AI21" s="656"/>
      <c r="AJ21" s="657">
        <f>AB21-AI21</f>
        <v>0</v>
      </c>
      <c r="AP21" s="268"/>
      <c r="BC21" s="268"/>
      <c r="BD21" s="658"/>
      <c r="BF21" s="267"/>
      <c r="BG21" s="267"/>
      <c r="BH21" s="267"/>
      <c r="BI21" s="267"/>
      <c r="BL21" s="266">
        <f>BL19</f>
        <v>2</v>
      </c>
      <c r="BM21" s="267"/>
      <c r="BS21" s="266"/>
      <c r="BT21" s="266"/>
      <c r="BU21" s="266"/>
      <c r="BV21" s="268"/>
      <c r="BW21" s="268"/>
      <c r="BX21" s="266"/>
      <c r="BY21" s="266"/>
      <c r="BZ21" s="266"/>
      <c r="CD21" s="268"/>
      <c r="CE21" s="268"/>
      <c r="CF21" s="267"/>
      <c r="CG21" s="267"/>
      <c r="CH21" s="267"/>
      <c r="CI21" s="267"/>
      <c r="CJ21" s="267"/>
      <c r="CL21" s="268"/>
      <c r="CM21" s="266"/>
      <c r="CN21" s="266"/>
      <c r="CO21" s="266"/>
      <c r="CP21" s="266"/>
      <c r="CR21" s="255" t="str">
        <f t="shared" si="34"/>
        <v/>
      </c>
      <c r="CZ21" s="268"/>
      <c r="DF21" s="267"/>
      <c r="DG21" s="267"/>
      <c r="DH21" s="267"/>
      <c r="DJ21" s="268"/>
      <c r="EK21" s="258">
        <v>0</v>
      </c>
      <c r="EL21" s="689">
        <f t="shared" si="35"/>
        <v>0</v>
      </c>
      <c r="EM21" s="258">
        <f t="shared" si="36"/>
        <v>0</v>
      </c>
      <c r="EN21" s="272">
        <f t="shared" si="37"/>
        <v>0</v>
      </c>
      <c r="EO21" s="272">
        <f>IF(EN21=0.2,EO19,0)</f>
        <v>0</v>
      </c>
      <c r="EP21" s="258"/>
      <c r="EQ21" s="258"/>
      <c r="ER21" s="272">
        <f>IF(AB21&gt;=0,IF(AA21="повар",0.12,IF(AA21="уборщик служебных помещений",0.12,IF(AA21="кухонный рабочий",0.12,IF(AA21="рабочий по КОРЗ",0.12,IF(AA21="зав. производством (шеф-повар)",0.12,0))))))</f>
        <v>0</v>
      </c>
      <c r="ES21" s="659">
        <f>IF(AB21&gt;=0,IF(AA21="сторож",0.4,0))</f>
        <v>0</v>
      </c>
      <c r="ET21" s="660">
        <f t="shared" si="38"/>
        <v>0</v>
      </c>
      <c r="EU21" s="660">
        <f t="shared" si="39"/>
        <v>0</v>
      </c>
      <c r="EV21" s="661"/>
      <c r="EW21" s="348">
        <f t="shared" si="40"/>
        <v>0</v>
      </c>
      <c r="EX21" s="662">
        <f>(EW21*EM21)+(EW21*EL21/кадры!$A$1)</f>
        <v>0</v>
      </c>
      <c r="EY21" s="662">
        <f>EP21*EW19</f>
        <v>0</v>
      </c>
      <c r="EZ21" s="662">
        <f>EW19*EQ21</f>
        <v>0</v>
      </c>
      <c r="FA21" s="662">
        <f t="shared" si="41"/>
        <v>0</v>
      </c>
      <c r="FB21" s="662"/>
      <c r="FC21" s="660">
        <f t="shared" si="44"/>
        <v>0</v>
      </c>
      <c r="FD21" s="660">
        <f t="shared" si="44"/>
        <v>0</v>
      </c>
      <c r="FE21" s="660">
        <f t="shared" si="44"/>
        <v>0</v>
      </c>
      <c r="FF21" s="662">
        <f t="shared" si="43"/>
        <v>0</v>
      </c>
      <c r="FG21" s="662">
        <f>IF(BS21=0,0,IF(AC21&lt;&gt;"Д/О",IF(BS21=0,6189.23,IF(BS21=1,6189.23,IF(BS21=2,6189.23,0))),0))</f>
        <v>0</v>
      </c>
      <c r="FH21" s="662"/>
      <c r="FI21" s="662"/>
      <c r="FJ21" s="662"/>
      <c r="FK21" s="662"/>
      <c r="FL21" s="662"/>
      <c r="FM21" s="662"/>
      <c r="FN21" s="662"/>
      <c r="FO21" s="662"/>
      <c r="FP21" s="662"/>
      <c r="FQ21" s="663"/>
      <c r="FR21" s="663"/>
    </row>
    <row r="22" spans="1:191" s="307" customFormat="1" ht="79.55" customHeight="1" thickBot="1" x14ac:dyDescent="0.3">
      <c r="A22" s="307">
        <f ca="1">(DATEDIF(кадры!$FR$1,TODAY(),"y"))+DQ22</f>
        <v>33</v>
      </c>
      <c r="B22" s="307">
        <f ca="1">(DATEDIF(кадры!$FR$1,TODAY(),"ym"))+DR22</f>
        <v>14</v>
      </c>
      <c r="C22" s="307">
        <f ca="1">(DATEDIF(кадры!$FR$1,TODAY(),"md"))+DS22</f>
        <v>10</v>
      </c>
      <c r="D22" s="307">
        <f t="shared" ca="1" si="29"/>
        <v>14</v>
      </c>
      <c r="I22" s="327">
        <v>43</v>
      </c>
      <c r="J22" s="328">
        <v>44805</v>
      </c>
      <c r="K22" s="327" t="s">
        <v>1068</v>
      </c>
      <c r="L22" s="327">
        <v>363</v>
      </c>
      <c r="M22" s="329">
        <f>J22</f>
        <v>44805</v>
      </c>
      <c r="N22" s="307" t="s">
        <v>1612</v>
      </c>
      <c r="O22" s="307" t="s">
        <v>1237</v>
      </c>
      <c r="P22" s="307" t="s">
        <v>1611</v>
      </c>
      <c r="Q22" s="307" t="s">
        <v>944</v>
      </c>
      <c r="R22" s="307" t="str">
        <f t="shared" ref="R22:R30" si="45">CONCATENATE(LEFT(V22,1),".",LEFT(W22,1),". ",U22)</f>
        <v>И.Н. Тележанина</v>
      </c>
      <c r="S22" s="307" t="s">
        <v>1610</v>
      </c>
      <c r="T22" s="491" t="str">
        <f t="shared" ref="T22:T30" si="46">CONCATENATE(U22," ",V22," ",W22)</f>
        <v>Тележанина Ирина Николаевна</v>
      </c>
      <c r="U22" s="307" t="s">
        <v>1610</v>
      </c>
      <c r="V22" s="307" t="s">
        <v>27</v>
      </c>
      <c r="W22" s="307" t="s">
        <v>25</v>
      </c>
      <c r="X22" s="307">
        <v>101</v>
      </c>
      <c r="Y22" s="307">
        <v>726</v>
      </c>
      <c r="Z22" s="307" t="s">
        <v>1686</v>
      </c>
      <c r="AA22" s="307" t="s">
        <v>15</v>
      </c>
      <c r="AB22" s="623">
        <v>1.8</v>
      </c>
      <c r="AC22" s="307" t="s">
        <v>531</v>
      </c>
      <c r="AD22" s="337">
        <f>AE22-25</f>
        <v>20</v>
      </c>
      <c r="AE22" s="337">
        <f>AB22*25</f>
        <v>45</v>
      </c>
      <c r="AF22" s="337">
        <f>AB22</f>
        <v>1.8</v>
      </c>
      <c r="AG22" s="624">
        <f>SUM(AE22:AE24)</f>
        <v>45</v>
      </c>
      <c r="AH22" s="337">
        <f>SUM(AF22:AF24)</f>
        <v>1.8</v>
      </c>
      <c r="AI22" s="625"/>
      <c r="AJ22" s="626">
        <f t="shared" ref="AJ22:AJ30" si="47">AB22-AI22</f>
        <v>1.8</v>
      </c>
      <c r="AK22" s="307" t="s">
        <v>1009</v>
      </c>
      <c r="AM22" s="307" t="s">
        <v>1511</v>
      </c>
      <c r="AP22" s="492">
        <v>25576</v>
      </c>
      <c r="AQ22" s="307">
        <f ca="1">DATEDIF(AP22,TODAY(),"y")</f>
        <v>53</v>
      </c>
      <c r="AR22" s="307" t="s">
        <v>1036</v>
      </c>
      <c r="AS22" s="307" t="s">
        <v>1613</v>
      </c>
      <c r="AT22" s="307">
        <v>3214</v>
      </c>
      <c r="AU22" s="307">
        <v>532747</v>
      </c>
      <c r="AV22" s="307" t="str">
        <f>CONCATENATE(AT22,AU22)</f>
        <v>3214532747</v>
      </c>
      <c r="AW22" s="307" t="s">
        <v>1614</v>
      </c>
      <c r="AX22" s="328">
        <v>42034</v>
      </c>
      <c r="AY22" s="307" t="s">
        <v>1615</v>
      </c>
      <c r="AZ22" s="307">
        <v>650000</v>
      </c>
      <c r="BA22" s="307" t="s">
        <v>1616</v>
      </c>
      <c r="BB22" s="307" t="s">
        <v>1617</v>
      </c>
      <c r="BC22" s="328">
        <v>33864</v>
      </c>
      <c r="BD22" s="627" t="s">
        <v>479</v>
      </c>
      <c r="BE22" s="628" t="s">
        <v>1626</v>
      </c>
      <c r="BF22" s="326" t="s">
        <v>1618</v>
      </c>
      <c r="BG22" s="326" t="s">
        <v>1619</v>
      </c>
      <c r="BH22" s="326"/>
      <c r="BI22" s="326"/>
      <c r="BJ22" s="307" t="s">
        <v>1620</v>
      </c>
      <c r="BK22" s="307" t="s">
        <v>342</v>
      </c>
      <c r="BL22" s="327">
        <f>IF(BK22="ВО",1,2)</f>
        <v>2</v>
      </c>
      <c r="BM22" s="326" t="s">
        <v>642</v>
      </c>
      <c r="BN22" s="307" t="s">
        <v>340</v>
      </c>
      <c r="BO22" s="307" t="s">
        <v>568</v>
      </c>
      <c r="BQ22" s="307" t="s">
        <v>1621</v>
      </c>
      <c r="BR22" s="328">
        <v>32689</v>
      </c>
      <c r="BS22" s="327">
        <f ca="1">DATEDIF(BR22,TODAY(),"y")</f>
        <v>34</v>
      </c>
      <c r="BT22" s="327"/>
      <c r="BU22" s="327" t="s">
        <v>1682</v>
      </c>
      <c r="BV22" s="333" t="s">
        <v>1683</v>
      </c>
      <c r="BW22" s="328">
        <v>44711</v>
      </c>
      <c r="BX22" s="328">
        <v>45012</v>
      </c>
      <c r="BY22" s="327">
        <v>3029727</v>
      </c>
      <c r="BZ22" s="327">
        <v>1560</v>
      </c>
      <c r="CA22" s="307" t="s">
        <v>1622</v>
      </c>
      <c r="CB22" s="307" t="s">
        <v>1623</v>
      </c>
      <c r="CC22" s="307">
        <v>72</v>
      </c>
      <c r="CD22" s="328"/>
      <c r="CE22" s="328">
        <v>44685</v>
      </c>
      <c r="CF22" s="326" t="s">
        <v>1624</v>
      </c>
      <c r="CG22" s="326"/>
      <c r="CH22" s="326"/>
      <c r="CI22" s="326"/>
      <c r="CJ22" s="326"/>
      <c r="CK22" s="307" t="s">
        <v>31</v>
      </c>
      <c r="CL22" s="328">
        <v>44643</v>
      </c>
      <c r="CM22" s="327" t="s">
        <v>1625</v>
      </c>
      <c r="CN22" s="327">
        <v>23</v>
      </c>
      <c r="CO22" s="327" t="s">
        <v>181</v>
      </c>
      <c r="CP22" s="327" t="s">
        <v>1603</v>
      </c>
      <c r="CQ22" s="307">
        <f ca="1">DATEDIF(CL22,TODAY(),"y")</f>
        <v>1</v>
      </c>
      <c r="CR22" s="307">
        <f t="shared" ref="CR22:CR30" si="48">IF(CK22="соотв.",IF(BL22=1,3,IF(BL22=2,2)),IF(CK22="первая",4,IF(CK22="","",5)))</f>
        <v>4</v>
      </c>
      <c r="CZ22" s="328"/>
      <c r="DA22" s="307" t="str">
        <f ca="1">IF(CZ22="","",DATEDIF(CZ22,TODAY(),"y"))</f>
        <v/>
      </c>
      <c r="DF22" s="326" t="s">
        <v>156</v>
      </c>
      <c r="DG22" s="326" t="s">
        <v>175</v>
      </c>
      <c r="DH22" s="326" t="s">
        <v>1603</v>
      </c>
      <c r="DI22" s="307" t="s">
        <v>1652</v>
      </c>
      <c r="DJ22" s="328">
        <v>44806</v>
      </c>
      <c r="DQ22" s="307">
        <v>32</v>
      </c>
      <c r="DR22" s="307">
        <v>9</v>
      </c>
      <c r="DS22" s="307">
        <v>2</v>
      </c>
      <c r="DT22" s="307">
        <v>26</v>
      </c>
      <c r="DU22" s="307">
        <v>7</v>
      </c>
      <c r="DV22" s="307">
        <v>11</v>
      </c>
      <c r="DW22" s="336">
        <f ca="1">IF(D22&gt;=12,A22+1,A22)</f>
        <v>34</v>
      </c>
      <c r="DX22" s="336">
        <f ca="1">IF(D22&gt;=12,(12-D22)*-1,D22)</f>
        <v>2</v>
      </c>
      <c r="DY22" s="336">
        <f ca="1">IF(C22&gt;30,C22-30,C22)</f>
        <v>10</v>
      </c>
      <c r="DZ22" s="336"/>
      <c r="EA22" s="336"/>
      <c r="EB22" s="336"/>
      <c r="EC22" s="307" t="str">
        <f ca="1">DATEDIF(DJ22,TODAY(),"y")&amp;"г. "&amp;DATEDIF(DJ22,TODAY(),"ym")&amp;"мес. "&amp;DATEDIF(DJ22,TODAY(),"md")&amp;"дн."</f>
        <v>1г. 2мес. 7дн.</v>
      </c>
      <c r="ED22" s="307" t="str">
        <f ca="1">DATEDIF(J22,TODAY(),"y")&amp;"г. "&amp;DATEDIF(J22,TODAY(),"ym")&amp;"мес. "&amp;DATEDIF(J22,TODAY(),"md")&amp;"дн."</f>
        <v>1г. 2мес. 8дн.</v>
      </c>
      <c r="EH22" s="336"/>
      <c r="EI22" s="336"/>
      <c r="EJ22" s="336"/>
      <c r="EK22" s="337">
        <v>11996</v>
      </c>
      <c r="EL22" s="687">
        <f t="shared" ref="EL22:EL30" si="49">IF(AC22="ч",AB22,IF(AC22="(ч)",AB22,0))</f>
        <v>0</v>
      </c>
      <c r="EM22" s="337">
        <f t="shared" ref="EM22:EM30" si="50">IF(AC22="ст",AB22,IF(AC22="(ст)",AB22,0))</f>
        <v>1.8</v>
      </c>
      <c r="EN22" s="338">
        <f t="shared" ref="EN22:EN30" si="51">IF(AB22&gt;0,0.2,0)</f>
        <v>0.2</v>
      </c>
      <c r="EO22" s="338">
        <f>IF(CI22&gt;0,0.1,0)</f>
        <v>0</v>
      </c>
      <c r="EP22" s="337"/>
      <c r="EQ22" s="337"/>
      <c r="ER22" s="338">
        <f>IF(AB22&gt;=0,IF(AA22="повар",12,IF(AA22="уборщик служебных помещений",12,IF(AA22="кухонный рабочий",12,IF(AA22="рабочий по КОРЗ",12,IF(AA22="заведующий производством (шеф-повар)",12,0))))))</f>
        <v>0</v>
      </c>
      <c r="ES22" s="629">
        <f>IF(AB22&gt;=0,IF(AA22="сторож",40,0))</f>
        <v>0</v>
      </c>
      <c r="ET22" s="630">
        <f t="shared" si="38"/>
        <v>0</v>
      </c>
      <c r="EU22" s="630" t="str">
        <f t="shared" si="39"/>
        <v>100</v>
      </c>
      <c r="EV22" s="630"/>
      <c r="EW22" s="347">
        <f t="shared" ref="EW22:EW30" si="52">IF(AB22&gt;0,EK22*(1+EO22+EN22),0)</f>
        <v>14395.199999999999</v>
      </c>
      <c r="EX22" s="631">
        <f>(EW22*EM22)+(EW22*EL22/кадры!$A$1)</f>
        <v>25911.359999999997</v>
      </c>
      <c r="EY22" s="631"/>
      <c r="EZ22" s="631"/>
      <c r="FA22" s="631">
        <f t="shared" ref="FA22:FA30" si="53">EW22*ER22</f>
        <v>0</v>
      </c>
      <c r="FB22" s="631"/>
      <c r="FC22" s="630">
        <f t="shared" ref="FC22:FC30" si="54">ET22</f>
        <v>0</v>
      </c>
      <c r="FD22" s="630" t="str">
        <f t="shared" ref="FD22:FD30" si="55">EU22</f>
        <v>100</v>
      </c>
      <c r="FE22" s="630">
        <f t="shared" ref="FE22:FE30" si="56">EV22</f>
        <v>0</v>
      </c>
      <c r="FF22" s="631">
        <f t="shared" ref="FF22:FF30" si="57">IF(AL22=0,0,8000)</f>
        <v>0</v>
      </c>
      <c r="FG22" s="631" t="str">
        <f ca="1">IF(BS22&lt;3,6189.23,"")</f>
        <v/>
      </c>
      <c r="FH22" s="631"/>
      <c r="FI22" s="631"/>
      <c r="FJ22" s="631"/>
      <c r="FK22" s="631"/>
      <c r="FL22" s="631">
        <f ca="1">SUM(FA22:FK24)+EX22+EX23+EX24</f>
        <v>25911.359999999997</v>
      </c>
      <c r="FM22" s="631">
        <f ca="1">IF((кадры!$FQ$1-FL22)&lt;0,0,кадры!$FQ$1-FL22)</f>
        <v>0</v>
      </c>
      <c r="FN22" s="631">
        <f ca="1">FM22+FL22</f>
        <v>25911.359999999997</v>
      </c>
      <c r="FO22" s="632">
        <f ca="1">FN22*1.3</f>
        <v>33684.767999999996</v>
      </c>
      <c r="FP22" s="631">
        <f ca="1">FO22-(FO22*13/100)</f>
        <v>29305.748159999996</v>
      </c>
      <c r="FQ22" s="633">
        <v>44440</v>
      </c>
      <c r="FR22" s="633">
        <v>43843</v>
      </c>
      <c r="FS22" s="328"/>
      <c r="GI22" s="925">
        <v>796901397</v>
      </c>
    </row>
    <row r="23" spans="1:191" s="637" customFormat="1" ht="16.45" customHeight="1" x14ac:dyDescent="0.3">
      <c r="A23" s="551">
        <f ca="1">(DATEDIF(кадры!$FR$1,TODAY(),"y"))+DQ23</f>
        <v>1</v>
      </c>
      <c r="B23" s="551">
        <f ca="1">(DATEDIF(кадры!$FR$1,TODAY(),"ym"))+DR23</f>
        <v>5</v>
      </c>
      <c r="C23" s="551">
        <f ca="1">(DATEDIF(кадры!$FR$1,TODAY(),"md"))+DS23</f>
        <v>8</v>
      </c>
      <c r="D23" s="551">
        <f t="shared" ca="1" si="29"/>
        <v>5</v>
      </c>
      <c r="E23" s="551"/>
      <c r="F23" s="551"/>
      <c r="G23" s="551"/>
      <c r="H23" s="551"/>
      <c r="I23" s="634">
        <v>43</v>
      </c>
      <c r="J23" s="635"/>
      <c r="K23" s="634"/>
      <c r="L23" s="926"/>
      <c r="M23" s="927"/>
      <c r="N23" s="637" t="str">
        <f>N22</f>
        <v>И.Н. Тележаниной</v>
      </c>
      <c r="O23" s="637" t="str">
        <f>O22</f>
        <v>воспитателю</v>
      </c>
      <c r="P23" s="637" t="str">
        <f>P22</f>
        <v>И.Н. Тележанину</v>
      </c>
      <c r="Q23" s="637" t="str">
        <f>Q22</f>
        <v>воспитателя</v>
      </c>
      <c r="R23" s="637" t="str">
        <f t="shared" si="45"/>
        <v>И.Н. Тележанина</v>
      </c>
      <c r="S23" s="637" t="s">
        <v>27</v>
      </c>
      <c r="T23" s="637" t="str">
        <f t="shared" si="46"/>
        <v>Тележанина Ирина Николаевна</v>
      </c>
      <c r="U23" s="637" t="str">
        <f>U22</f>
        <v>Тележанина</v>
      </c>
      <c r="V23" s="637" t="str">
        <f>V22</f>
        <v>Ирина</v>
      </c>
      <c r="W23" s="637" t="str">
        <f>W22</f>
        <v>Николаевна</v>
      </c>
      <c r="X23" s="634"/>
      <c r="Y23" s="638">
        <v>726</v>
      </c>
      <c r="Z23" s="928" t="s">
        <v>1684</v>
      </c>
      <c r="AA23" s="928" t="s">
        <v>7</v>
      </c>
      <c r="AB23" s="639"/>
      <c r="AD23" s="640"/>
      <c r="AE23" s="640"/>
      <c r="AF23" s="640"/>
      <c r="AG23" s="641"/>
      <c r="AH23" s="640"/>
      <c r="AI23" s="642"/>
      <c r="AJ23" s="643">
        <f t="shared" si="47"/>
        <v>0</v>
      </c>
      <c r="AP23" s="635"/>
      <c r="BC23" s="635"/>
      <c r="BD23" s="644"/>
      <c r="BF23" s="645"/>
      <c r="BG23" s="645"/>
      <c r="BH23" s="645"/>
      <c r="BI23" s="645"/>
      <c r="BL23" s="634">
        <f>BL22</f>
        <v>2</v>
      </c>
      <c r="BM23" s="645"/>
      <c r="BS23" s="634"/>
      <c r="BT23" s="634"/>
      <c r="BU23" s="634"/>
      <c r="BV23" s="635"/>
      <c r="BW23" s="635"/>
      <c r="BX23" s="634"/>
      <c r="BY23" s="634"/>
      <c r="BZ23" s="634"/>
      <c r="CD23" s="635"/>
      <c r="CE23" s="635"/>
      <c r="CF23" s="645"/>
      <c r="CG23" s="645"/>
      <c r="CH23" s="645"/>
      <c r="CI23" s="645"/>
      <c r="CJ23" s="645"/>
      <c r="CK23" s="646" t="str">
        <f t="shared" ref="CK23:CP23" si="58">CK22</f>
        <v>первая</v>
      </c>
      <c r="CL23" s="635">
        <f t="shared" si="58"/>
        <v>44643</v>
      </c>
      <c r="CM23" s="634" t="str">
        <f t="shared" si="58"/>
        <v>679</v>
      </c>
      <c r="CN23" s="634">
        <f t="shared" si="58"/>
        <v>23</v>
      </c>
      <c r="CO23" s="634" t="str">
        <f t="shared" si="58"/>
        <v>03</v>
      </c>
      <c r="CP23" s="634" t="str">
        <f t="shared" si="58"/>
        <v>2022</v>
      </c>
      <c r="CQ23" s="637">
        <f ca="1">DATEDIF(CL22,TODAY(),"y")</f>
        <v>1</v>
      </c>
      <c r="CR23" s="637">
        <f t="shared" si="48"/>
        <v>4</v>
      </c>
      <c r="CZ23" s="635"/>
      <c r="DA23" s="637" t="str">
        <f ca="1">IF(CZ23="","",DATEDIF(CZ23,TODAY(),"y"))</f>
        <v/>
      </c>
      <c r="DF23" s="645"/>
      <c r="DG23" s="645"/>
      <c r="DH23" s="645"/>
      <c r="DJ23" s="635"/>
      <c r="EK23" s="640">
        <v>0</v>
      </c>
      <c r="EL23" s="688">
        <f t="shared" si="49"/>
        <v>0</v>
      </c>
      <c r="EM23" s="640">
        <f t="shared" si="50"/>
        <v>0</v>
      </c>
      <c r="EN23" s="647">
        <f t="shared" si="51"/>
        <v>0</v>
      </c>
      <c r="EO23" s="647">
        <f>IF(EN23=0.2,EO22,0)</f>
        <v>0</v>
      </c>
      <c r="EP23" s="640"/>
      <c r="EQ23" s="640"/>
      <c r="ER23" s="647">
        <f>IF(AB23&gt;=0,IF(AA23="повар",0.12,IF(AA23="уборщик служебных помещений",0.12,IF(AA23="кухонный рабочий",0.12,IF(AA23="рабочий по КОРЗ",0.12,IF(AA23="зав. производством (шеф-повар)",0.12,0))))))</f>
        <v>0</v>
      </c>
      <c r="ES23" s="648">
        <f>IF(AB23&gt;=0,IF(AA23="сторож",0.4,0))</f>
        <v>0</v>
      </c>
      <c r="ET23" s="649">
        <f t="shared" si="38"/>
        <v>0</v>
      </c>
      <c r="EU23" s="649">
        <f t="shared" si="39"/>
        <v>0</v>
      </c>
      <c r="EV23" s="650"/>
      <c r="EW23" s="929">
        <f t="shared" si="52"/>
        <v>0</v>
      </c>
      <c r="EX23" s="652">
        <f>(EW23*EM23)+(EW23*EL23/кадры!$A$1)</f>
        <v>0</v>
      </c>
      <c r="EY23" s="652">
        <f>EP23*EW22</f>
        <v>0</v>
      </c>
      <c r="EZ23" s="652">
        <f>EW22*EQ23</f>
        <v>0</v>
      </c>
      <c r="FA23" s="652">
        <f t="shared" si="53"/>
        <v>0</v>
      </c>
      <c r="FB23" s="652"/>
      <c r="FC23" s="649">
        <f t="shared" si="54"/>
        <v>0</v>
      </c>
      <c r="FD23" s="649">
        <f t="shared" si="55"/>
        <v>0</v>
      </c>
      <c r="FE23" s="649">
        <f t="shared" si="56"/>
        <v>0</v>
      </c>
      <c r="FF23" s="652">
        <f t="shared" si="57"/>
        <v>0</v>
      </c>
      <c r="FG23" s="652">
        <f>IF(BS23=0,0,IF(AC23&lt;&gt;"Д/О",IF(BS23=0,6189.23,IF(BS23=1,6189.23,IF(BS23=2,6189.23,0))),0))</f>
        <v>0</v>
      </c>
      <c r="FH23" s="652"/>
      <c r="FI23" s="652"/>
      <c r="FJ23" s="652"/>
      <c r="FK23" s="652"/>
      <c r="FL23" s="652"/>
      <c r="FM23" s="652"/>
      <c r="FN23" s="652"/>
      <c r="FO23" s="652"/>
      <c r="FP23" s="652"/>
      <c r="FQ23" s="653"/>
      <c r="FR23" s="653"/>
    </row>
    <row r="24" spans="1:191" s="255" customFormat="1" ht="16.45" customHeight="1" thickBot="1" x14ac:dyDescent="0.35">
      <c r="A24" s="257">
        <f ca="1">(DATEDIF(кадры!$FR$1,TODAY(),"y"))+DQ24</f>
        <v>1</v>
      </c>
      <c r="B24" s="257">
        <f ca="1">(DATEDIF(кадры!$FR$1,TODAY(),"ym"))+DR24</f>
        <v>5</v>
      </c>
      <c r="C24" s="257">
        <f ca="1">(DATEDIF(кадры!$FR$1,TODAY(),"md"))+DS24</f>
        <v>8</v>
      </c>
      <c r="D24" s="257">
        <f t="shared" ca="1" si="29"/>
        <v>5</v>
      </c>
      <c r="E24" s="257"/>
      <c r="F24" s="257"/>
      <c r="G24" s="257"/>
      <c r="H24" s="257"/>
      <c r="I24" s="266">
        <v>43</v>
      </c>
      <c r="J24" s="268"/>
      <c r="K24" s="266"/>
      <c r="L24" s="930"/>
      <c r="M24" s="931"/>
      <c r="N24" s="255" t="str">
        <f>N22</f>
        <v>И.Н. Тележаниной</v>
      </c>
      <c r="O24" s="255" t="str">
        <f>O23</f>
        <v>воспитателю</v>
      </c>
      <c r="P24" s="255" t="str">
        <f>P22</f>
        <v>И.Н. Тележанину</v>
      </c>
      <c r="Q24" s="255" t="str">
        <f>Q22</f>
        <v>воспитателя</v>
      </c>
      <c r="R24" s="255" t="str">
        <f t="shared" si="45"/>
        <v>И.Н. Тележанина</v>
      </c>
      <c r="S24" s="255" t="s">
        <v>25</v>
      </c>
      <c r="T24" s="255" t="str">
        <f t="shared" si="46"/>
        <v>Тележанина Ирина Николаевна</v>
      </c>
      <c r="U24" s="255" t="str">
        <f>U22</f>
        <v>Тележанина</v>
      </c>
      <c r="V24" s="255" t="str">
        <f>V22</f>
        <v>Ирина</v>
      </c>
      <c r="W24" s="255" t="str">
        <f>W22</f>
        <v>Николаевна</v>
      </c>
      <c r="X24" s="266"/>
      <c r="Y24" s="270">
        <v>726</v>
      </c>
      <c r="Z24" s="932"/>
      <c r="AA24" s="932"/>
      <c r="AB24" s="654"/>
      <c r="AE24" s="258"/>
      <c r="AF24" s="258"/>
      <c r="AG24" s="655"/>
      <c r="AH24" s="258"/>
      <c r="AI24" s="656"/>
      <c r="AJ24" s="657">
        <f t="shared" si="47"/>
        <v>0</v>
      </c>
      <c r="AP24" s="268"/>
      <c r="BC24" s="268"/>
      <c r="BD24" s="658"/>
      <c r="BF24" s="267"/>
      <c r="BG24" s="267"/>
      <c r="BH24" s="267"/>
      <c r="BI24" s="267"/>
      <c r="BL24" s="266">
        <f>BL22</f>
        <v>2</v>
      </c>
      <c r="BM24" s="267"/>
      <c r="BS24" s="266"/>
      <c r="BT24" s="266"/>
      <c r="BU24" s="266"/>
      <c r="BV24" s="268"/>
      <c r="BW24" s="268"/>
      <c r="BX24" s="266"/>
      <c r="BY24" s="266"/>
      <c r="BZ24" s="266"/>
      <c r="CD24" s="268"/>
      <c r="CE24" s="268"/>
      <c r="CF24" s="267"/>
      <c r="CG24" s="267"/>
      <c r="CH24" s="267"/>
      <c r="CI24" s="267"/>
      <c r="CJ24" s="267"/>
      <c r="CL24" s="268"/>
      <c r="CM24" s="266"/>
      <c r="CN24" s="266"/>
      <c r="CO24" s="266"/>
      <c r="CP24" s="266"/>
      <c r="CR24" s="255" t="str">
        <f t="shared" si="48"/>
        <v/>
      </c>
      <c r="CZ24" s="268"/>
      <c r="DF24" s="267"/>
      <c r="DG24" s="267"/>
      <c r="DH24" s="267"/>
      <c r="DJ24" s="268"/>
      <c r="EK24" s="258">
        <v>11996</v>
      </c>
      <c r="EL24" s="689">
        <f t="shared" si="49"/>
        <v>0</v>
      </c>
      <c r="EM24" s="258">
        <f t="shared" si="50"/>
        <v>0</v>
      </c>
      <c r="EN24" s="272">
        <f t="shared" si="51"/>
        <v>0</v>
      </c>
      <c r="EO24" s="272">
        <f>IF(EN24=0.2,EO22,0)</f>
        <v>0</v>
      </c>
      <c r="EP24" s="933">
        <f>EK24/EK22*AB24*100</f>
        <v>0</v>
      </c>
      <c r="EQ24" s="258"/>
      <c r="ER24" s="272">
        <f>IF(AB24&gt;=0,IF(AA24="повар",0.12,IF(AA24="уборщик служебных помещений",0.12,IF(AA24="кухонный рабочий",0.12,IF(AA24="рабочий по КОРЗ",0.12,IF(AA24="зав. производством (шеф-повар)",0.12,0))))))</f>
        <v>0</v>
      </c>
      <c r="ES24" s="659">
        <f>IF(AB24&gt;=0,IF(AA24="сторож",0.4,0))</f>
        <v>0</v>
      </c>
      <c r="ET24" s="660">
        <f t="shared" si="38"/>
        <v>0</v>
      </c>
      <c r="EU24" s="660">
        <f t="shared" si="39"/>
        <v>0</v>
      </c>
      <c r="EV24" s="661"/>
      <c r="EW24" s="934">
        <f t="shared" si="52"/>
        <v>0</v>
      </c>
      <c r="EX24" s="662">
        <f>(EW24*EM24)+(EW24*EL24/кадры!$A$1)</f>
        <v>0</v>
      </c>
      <c r="EY24" s="662">
        <f>EP24*EW22</f>
        <v>0</v>
      </c>
      <c r="EZ24" s="662">
        <f>EW22*EQ24</f>
        <v>0</v>
      </c>
      <c r="FA24" s="662">
        <f t="shared" si="53"/>
        <v>0</v>
      </c>
      <c r="FB24" s="662"/>
      <c r="FC24" s="660">
        <f t="shared" si="54"/>
        <v>0</v>
      </c>
      <c r="FD24" s="660">
        <f t="shared" si="55"/>
        <v>0</v>
      </c>
      <c r="FE24" s="660">
        <f t="shared" si="56"/>
        <v>0</v>
      </c>
      <c r="FF24" s="662">
        <f t="shared" si="57"/>
        <v>0</v>
      </c>
      <c r="FG24" s="662">
        <f>IF(BS24=0,0,IF(AC24&lt;&gt;"Д/О",IF(BS24=0,6189.23,IF(BS24=1,6189.23,IF(BS24=2,6189.23,0))),0))</f>
        <v>0</v>
      </c>
      <c r="FH24" s="662"/>
      <c r="FI24" s="662"/>
      <c r="FJ24" s="662"/>
      <c r="FK24" s="662"/>
      <c r="FL24" s="662"/>
      <c r="FM24" s="662"/>
      <c r="FN24" s="662"/>
      <c r="FO24" s="662"/>
      <c r="FP24" s="662"/>
      <c r="FQ24" s="663"/>
      <c r="FR24" s="663"/>
    </row>
    <row r="25" spans="1:191" s="307" customFormat="1" ht="79.55" customHeight="1" thickBot="1" x14ac:dyDescent="0.35">
      <c r="A25" s="307">
        <f ca="1">(DATEDIF(кадры!$FR$1,TODAY(),"y"))+DQ25</f>
        <v>2</v>
      </c>
      <c r="B25" s="307">
        <f ca="1">(DATEDIF(кадры!$FR$1,TODAY(),"ym"))+DR25</f>
        <v>6</v>
      </c>
      <c r="C25" s="307">
        <f ca="1">(DATEDIF(кадры!$FR$1,TODAY(),"md"))+DS25</f>
        <v>29</v>
      </c>
      <c r="D25" s="307">
        <f t="shared" ca="1" si="29"/>
        <v>6</v>
      </c>
      <c r="I25" s="327">
        <v>51</v>
      </c>
      <c r="J25" s="328">
        <v>44657</v>
      </c>
      <c r="K25" s="327" t="s">
        <v>842</v>
      </c>
      <c r="L25" s="327">
        <v>355</v>
      </c>
      <c r="M25" s="329">
        <f>J25</f>
        <v>44657</v>
      </c>
      <c r="N25" s="307" t="s">
        <v>1493</v>
      </c>
      <c r="O25" s="307" t="s">
        <v>1242</v>
      </c>
      <c r="P25" s="307" t="s">
        <v>1492</v>
      </c>
      <c r="Q25" s="307" t="s">
        <v>952</v>
      </c>
      <c r="R25" s="307" t="str">
        <f t="shared" si="45"/>
        <v>О.П. Капицина</v>
      </c>
      <c r="S25" s="307" t="s">
        <v>1478</v>
      </c>
      <c r="T25" s="491" t="str">
        <f t="shared" si="46"/>
        <v>Капицина Ольга Петровна</v>
      </c>
      <c r="U25" s="307" t="s">
        <v>1478</v>
      </c>
      <c r="V25" s="307" t="s">
        <v>24</v>
      </c>
      <c r="W25" s="307" t="s">
        <v>43</v>
      </c>
      <c r="X25" s="307">
        <v>101</v>
      </c>
      <c r="Y25" s="307">
        <v>719</v>
      </c>
      <c r="Z25" s="307" t="s">
        <v>1688</v>
      </c>
      <c r="AA25" s="307" t="s">
        <v>91</v>
      </c>
      <c r="AB25" s="623">
        <v>1</v>
      </c>
      <c r="AC25" s="307" t="s">
        <v>531</v>
      </c>
      <c r="AD25" s="337">
        <f>AE25-40</f>
        <v>0</v>
      </c>
      <c r="AE25" s="337">
        <f>AB25*40</f>
        <v>40</v>
      </c>
      <c r="AF25" s="337">
        <f>AB25</f>
        <v>1</v>
      </c>
      <c r="AG25" s="624">
        <f>SUM(AE25:AE27)</f>
        <v>40</v>
      </c>
      <c r="AH25" s="337">
        <f>SUM(AF25:AF27)</f>
        <v>1</v>
      </c>
      <c r="AI25" s="625">
        <v>1</v>
      </c>
      <c r="AJ25" s="626">
        <f t="shared" si="47"/>
        <v>0</v>
      </c>
      <c r="AP25" s="492">
        <v>34037</v>
      </c>
      <c r="AQ25" s="307">
        <f ca="1">DATEDIF(AP25,TODAY(),"y")</f>
        <v>30</v>
      </c>
      <c r="AR25" s="307" t="s">
        <v>1036</v>
      </c>
      <c r="AS25" s="307" t="s">
        <v>1015</v>
      </c>
      <c r="AT25" s="307">
        <v>3216</v>
      </c>
      <c r="AU25" s="307">
        <v>722683</v>
      </c>
      <c r="AV25" s="307" t="str">
        <f>CONCATENATE(AT25,AU25)</f>
        <v>3216722683</v>
      </c>
      <c r="AW25" s="307" t="s">
        <v>1146</v>
      </c>
      <c r="AX25" s="328">
        <v>42642</v>
      </c>
      <c r="AY25" s="307" t="s">
        <v>715</v>
      </c>
      <c r="AZ25" s="307">
        <v>650905</v>
      </c>
      <c r="BA25" s="307" t="s">
        <v>1481</v>
      </c>
      <c r="BB25" s="307" t="s">
        <v>1441</v>
      </c>
      <c r="BC25" s="328">
        <v>43703</v>
      </c>
      <c r="BD25" s="627"/>
      <c r="BE25" s="628" t="s">
        <v>1480</v>
      </c>
      <c r="BF25" s="326" t="s">
        <v>1515</v>
      </c>
      <c r="BG25" s="326" t="s">
        <v>1482</v>
      </c>
      <c r="BH25" s="326"/>
      <c r="BI25" s="326"/>
      <c r="BJ25" s="307" t="s">
        <v>1483</v>
      </c>
      <c r="BK25" s="307" t="s">
        <v>342</v>
      </c>
      <c r="BL25" s="327">
        <f>IF(BK25="ВО",1,2)</f>
        <v>2</v>
      </c>
      <c r="BM25" s="326" t="s">
        <v>86</v>
      </c>
      <c r="BN25" s="307" t="s">
        <v>1671</v>
      </c>
      <c r="BO25" s="307" t="s">
        <v>568</v>
      </c>
      <c r="BQ25" s="307" t="s">
        <v>1484</v>
      </c>
      <c r="BR25" s="328">
        <v>41456</v>
      </c>
      <c r="BS25" s="327">
        <f ca="1">DATEDIF(BR25,TODAY(),"y")</f>
        <v>10</v>
      </c>
      <c r="BT25" s="327"/>
      <c r="BU25" s="327"/>
      <c r="BV25" s="328"/>
      <c r="BW25" s="328"/>
      <c r="BX25" s="327"/>
      <c r="BY25" s="327"/>
      <c r="BZ25" s="327"/>
      <c r="CD25" s="328"/>
      <c r="CE25" s="328"/>
      <c r="CF25" s="326"/>
      <c r="CG25" s="326"/>
      <c r="CH25" s="326"/>
      <c r="CI25" s="326"/>
      <c r="CJ25" s="326"/>
      <c r="CK25" s="326"/>
      <c r="CL25" s="326"/>
      <c r="CM25" s="326"/>
      <c r="CN25" s="327"/>
      <c r="CO25" s="327"/>
      <c r="CP25" s="327"/>
      <c r="CR25" s="307" t="str">
        <f t="shared" si="48"/>
        <v/>
      </c>
      <c r="CW25" s="307">
        <v>2</v>
      </c>
      <c r="CX25" s="307" t="s">
        <v>1597</v>
      </c>
      <c r="CY25" s="307" t="s">
        <v>1561</v>
      </c>
      <c r="CZ25" s="328">
        <v>42717</v>
      </c>
      <c r="DA25" s="307">
        <f ca="1">IF(CZ25="","",DATEDIF(CZ25,TODAY(),"y"))</f>
        <v>6</v>
      </c>
      <c r="DE25" s="307" t="s">
        <v>1602</v>
      </c>
      <c r="DF25" s="326" t="s">
        <v>224</v>
      </c>
      <c r="DG25" s="326" t="s">
        <v>182</v>
      </c>
      <c r="DH25" s="326" t="s">
        <v>1603</v>
      </c>
      <c r="DI25" s="307" t="s">
        <v>262</v>
      </c>
      <c r="DJ25" s="328">
        <v>44659</v>
      </c>
      <c r="DQ25" s="307">
        <v>1</v>
      </c>
      <c r="DR25" s="307">
        <v>1</v>
      </c>
      <c r="DS25" s="307">
        <v>21</v>
      </c>
      <c r="DW25" s="336">
        <f ca="1">IF(D25&gt;=12,A25+1,A25)</f>
        <v>2</v>
      </c>
      <c r="DX25" s="336">
        <f ca="1">IF(D25&gt;=12,(12-D25)*-1,D25)</f>
        <v>6</v>
      </c>
      <c r="DY25" s="336">
        <f ca="1">IF(C25&gt;30,C25-30,C25)</f>
        <v>29</v>
      </c>
      <c r="DZ25" s="336"/>
      <c r="EA25" s="336"/>
      <c r="EB25" s="336"/>
      <c r="EC25" s="307" t="str">
        <f ca="1">DATEDIF(DJ25,TODAY(),"y")&amp;"г. "&amp;DATEDIF(DJ25,TODAY(),"ym")&amp;"мес. "&amp;DATEDIF(DJ25,TODAY(),"md")&amp;"дн."</f>
        <v>1г. 7мес. 1дн.</v>
      </c>
      <c r="ED25" s="307" t="str">
        <f ca="1">DATEDIF(J25,TODAY(),"y")&amp;"г. "&amp;DATEDIF(J25,TODAY(),"ym")&amp;"мес. "&amp;DATEDIF(J25,TODAY(),"md")&amp;"дн."</f>
        <v>1г. 7мес. 3дн.</v>
      </c>
      <c r="EH25" s="336"/>
      <c r="EI25" s="336"/>
      <c r="EJ25" s="336"/>
      <c r="EK25" s="337">
        <v>4710</v>
      </c>
      <c r="EL25" s="687">
        <f t="shared" si="49"/>
        <v>0</v>
      </c>
      <c r="EM25" s="337">
        <f t="shared" si="50"/>
        <v>1</v>
      </c>
      <c r="EN25" s="338">
        <f t="shared" si="51"/>
        <v>0.2</v>
      </c>
      <c r="EO25" s="338">
        <f>IF(CI25&gt;0,0.1,0)</f>
        <v>0</v>
      </c>
      <c r="EP25" s="337"/>
      <c r="EQ25" s="337"/>
      <c r="ER25" s="338">
        <f>IF(AB25&gt;=0,IF(AA25="повар",0.12,IF(AA25="уборщик служебных помещений",0.12,IF(AA25="кухонный рабочий",0.12,IF(AA25="рабочий по КОРЗ",0.12,IF(AA25="заведующий производством (шеф-повар)",0.12,0))))))</f>
        <v>0.12</v>
      </c>
      <c r="ES25" s="629">
        <f>IF(AB25&gt;=0,IF(AA25="сторож",40,0))</f>
        <v>0</v>
      </c>
      <c r="ET25" s="630">
        <f t="shared" si="38"/>
        <v>0</v>
      </c>
      <c r="EU25" s="630">
        <f t="shared" si="39"/>
        <v>0</v>
      </c>
      <c r="EV25" s="630"/>
      <c r="EW25" s="347">
        <f t="shared" si="52"/>
        <v>5652</v>
      </c>
      <c r="EX25" s="631">
        <f>(EW25*EM25)+(EW25*EL25/кадры!$A$1)</f>
        <v>5652</v>
      </c>
      <c r="EY25" s="631"/>
      <c r="EZ25" s="631"/>
      <c r="FA25" s="631">
        <f t="shared" si="53"/>
        <v>678.24</v>
      </c>
      <c r="FB25" s="631"/>
      <c r="FC25" s="630">
        <f t="shared" si="54"/>
        <v>0</v>
      </c>
      <c r="FD25" s="630">
        <f t="shared" si="55"/>
        <v>0</v>
      </c>
      <c r="FE25" s="630">
        <f t="shared" si="56"/>
        <v>0</v>
      </c>
      <c r="FF25" s="631">
        <f t="shared" si="57"/>
        <v>0</v>
      </c>
      <c r="FG25" s="631" t="str">
        <f ca="1">IF(BS25&lt;3,6189.23,"")</f>
        <v/>
      </c>
      <c r="FH25" s="631"/>
      <c r="FI25" s="631"/>
      <c r="FJ25" s="631"/>
      <c r="FK25" s="631"/>
      <c r="FL25" s="631">
        <f ca="1">SUM(FA25:FK27)+EX25+EX26+EX27</f>
        <v>6330.24</v>
      </c>
      <c r="FM25" s="631">
        <f ca="1">IF((кадры!$FQ$1-FL25)&lt;0,0,кадры!$FQ$1-FL25)</f>
        <v>9911.76</v>
      </c>
      <c r="FN25" s="631">
        <f ca="1">FM25+FL25</f>
        <v>16242</v>
      </c>
      <c r="FO25" s="632">
        <f ca="1">FN25*1.3</f>
        <v>21114.600000000002</v>
      </c>
      <c r="FP25" s="631">
        <f ca="1">FO25-(FO25*13/100)</f>
        <v>18369.702000000001</v>
      </c>
      <c r="FQ25" s="633"/>
      <c r="FR25" s="633"/>
      <c r="FS25" s="328"/>
      <c r="FU25" s="307">
        <f ca="1">кадры!$FU$1-AQ25</f>
        <v>30</v>
      </c>
      <c r="FV25" s="307">
        <f ca="1">кадры!$FV$1+FU25</f>
        <v>2050</v>
      </c>
    </row>
    <row r="26" spans="1:191" s="637" customFormat="1" ht="16.45" customHeight="1" x14ac:dyDescent="0.3">
      <c r="A26" s="551">
        <f ca="1">(DATEDIF(кадры!$FR$1,TODAY(),"y"))+DQ26</f>
        <v>1</v>
      </c>
      <c r="B26" s="551">
        <f ca="1">(DATEDIF(кадры!$FR$1,TODAY(),"ym"))+DR26</f>
        <v>5</v>
      </c>
      <c r="C26" s="551">
        <f ca="1">(DATEDIF(кадры!$FR$1,TODAY(),"md"))+DS26</f>
        <v>8</v>
      </c>
      <c r="D26" s="551">
        <f t="shared" ca="1" si="29"/>
        <v>5</v>
      </c>
      <c r="E26" s="551"/>
      <c r="F26" s="551"/>
      <c r="G26" s="551"/>
      <c r="H26" s="551"/>
      <c r="I26" s="634">
        <v>51</v>
      </c>
      <c r="J26" s="635"/>
      <c r="K26" s="634"/>
      <c r="L26" s="634"/>
      <c r="M26" s="636"/>
      <c r="N26" s="637" t="str">
        <f>N25</f>
        <v>О.П. Капициной</v>
      </c>
      <c r="O26" s="637" t="str">
        <f>O25</f>
        <v>кухонному рабочему</v>
      </c>
      <c r="P26" s="637" t="str">
        <f>P25</f>
        <v>О.П. Капицину</v>
      </c>
      <c r="Q26" s="637" t="str">
        <f>Q25</f>
        <v>кухонного рабочего</v>
      </c>
      <c r="R26" s="637" t="str">
        <f t="shared" si="45"/>
        <v>О.П. Капицина</v>
      </c>
      <c r="S26" s="637" t="s">
        <v>24</v>
      </c>
      <c r="T26" s="637" t="str">
        <f t="shared" si="46"/>
        <v>Капицина Ольга Петровна</v>
      </c>
      <c r="U26" s="637" t="str">
        <f>U25</f>
        <v>Капицина</v>
      </c>
      <c r="V26" s="637" t="str">
        <f>V25</f>
        <v>Ольга</v>
      </c>
      <c r="W26" s="637" t="str">
        <f>W25</f>
        <v>Петровна</v>
      </c>
      <c r="X26" s="634"/>
      <c r="Y26" s="638">
        <v>719</v>
      </c>
      <c r="AB26" s="639"/>
      <c r="AD26" s="640"/>
      <c r="AE26" s="640"/>
      <c r="AF26" s="640"/>
      <c r="AG26" s="641"/>
      <c r="AH26" s="640"/>
      <c r="AI26" s="642"/>
      <c r="AJ26" s="643">
        <f t="shared" si="47"/>
        <v>0</v>
      </c>
      <c r="AP26" s="635"/>
      <c r="BC26" s="635"/>
      <c r="BD26" s="644"/>
      <c r="BF26" s="645"/>
      <c r="BG26" s="645"/>
      <c r="BH26" s="645"/>
      <c r="BI26" s="645"/>
      <c r="BL26" s="634">
        <f>BL25</f>
        <v>2</v>
      </c>
      <c r="BM26" s="645"/>
      <c r="BS26" s="634"/>
      <c r="BT26" s="634"/>
      <c r="BU26" s="634"/>
      <c r="BV26" s="635"/>
      <c r="BW26" s="635"/>
      <c r="BX26" s="634"/>
      <c r="BY26" s="634"/>
      <c r="BZ26" s="634"/>
      <c r="CD26" s="635"/>
      <c r="CE26" s="635"/>
      <c r="CF26" s="645"/>
      <c r="CG26" s="645"/>
      <c r="CH26" s="645"/>
      <c r="CI26" s="645"/>
      <c r="CJ26" s="645"/>
      <c r="CK26" s="646"/>
      <c r="CL26" s="635"/>
      <c r="CM26" s="634"/>
      <c r="CN26" s="634"/>
      <c r="CO26" s="634"/>
      <c r="CP26" s="634"/>
      <c r="CR26" s="637" t="str">
        <f t="shared" si="48"/>
        <v/>
      </c>
      <c r="CX26" s="637" t="s">
        <v>1598</v>
      </c>
      <c r="CY26" s="637" t="s">
        <v>1538</v>
      </c>
      <c r="CZ26" s="635">
        <v>43680</v>
      </c>
      <c r="DA26" s="637">
        <f ca="1">IF(CZ26="","",DATEDIF(CZ26,TODAY(),"y"))</f>
        <v>4</v>
      </c>
      <c r="DF26" s="645"/>
      <c r="DG26" s="645"/>
      <c r="DH26" s="645"/>
      <c r="DJ26" s="635"/>
      <c r="EK26" s="640">
        <v>0</v>
      </c>
      <c r="EL26" s="688">
        <f t="shared" si="49"/>
        <v>0</v>
      </c>
      <c r="EM26" s="640">
        <f t="shared" si="50"/>
        <v>0</v>
      </c>
      <c r="EN26" s="647">
        <f t="shared" si="51"/>
        <v>0</v>
      </c>
      <c r="EO26" s="647">
        <f>IF(EN26=0.2,EO25,0)</f>
        <v>0</v>
      </c>
      <c r="EP26" s="640"/>
      <c r="EQ26" s="640"/>
      <c r="ER26" s="647">
        <f>IF(AB26&gt;=0,IF(AA26="повар",0.12,IF(AA26="уборщик служебных помещений",0.12,IF(AA26="кухонный рабочий",0.12,IF(AA26="рабочий по КОРЗ",0.12,IF(AA26="зав. производством (шеф-повар)",0.12,0))))))</f>
        <v>0</v>
      </c>
      <c r="ES26" s="648">
        <f>IF(AB26&gt;=0,IF(AA26="сторож",0.4,0))</f>
        <v>0</v>
      </c>
      <c r="ET26" s="649">
        <f t="shared" si="38"/>
        <v>0</v>
      </c>
      <c r="EU26" s="649">
        <f t="shared" si="39"/>
        <v>0</v>
      </c>
      <c r="EV26" s="650"/>
      <c r="EW26" s="651">
        <f t="shared" si="52"/>
        <v>0</v>
      </c>
      <c r="EX26" s="652">
        <f>(EW26*EM26)+(EW26*EL26/кадры!$A$1)</f>
        <v>0</v>
      </c>
      <c r="EY26" s="652">
        <f>EP26*EW25</f>
        <v>0</v>
      </c>
      <c r="EZ26" s="652">
        <f>EW25*EQ26</f>
        <v>0</v>
      </c>
      <c r="FA26" s="652">
        <f t="shared" si="53"/>
        <v>0</v>
      </c>
      <c r="FB26" s="652"/>
      <c r="FC26" s="649">
        <f t="shared" si="54"/>
        <v>0</v>
      </c>
      <c r="FD26" s="649">
        <f t="shared" si="55"/>
        <v>0</v>
      </c>
      <c r="FE26" s="649">
        <f t="shared" si="56"/>
        <v>0</v>
      </c>
      <c r="FF26" s="652">
        <f t="shared" si="57"/>
        <v>0</v>
      </c>
      <c r="FG26" s="652">
        <f>IF(BS26=0,0,IF(AC26&lt;&gt;"Д/О",IF(BS26=0,6189.23,IF(BS26=1,6189.23,IF(BS26=2,6189.23,0))),0))</f>
        <v>0</v>
      </c>
      <c r="FH26" s="652"/>
      <c r="FI26" s="652"/>
      <c r="FJ26" s="652"/>
      <c r="FK26" s="652"/>
      <c r="FL26" s="652"/>
      <c r="FM26" s="652"/>
      <c r="FN26" s="652"/>
      <c r="FO26" s="652"/>
      <c r="FP26" s="652"/>
      <c r="FQ26" s="653"/>
      <c r="FR26" s="653"/>
    </row>
    <row r="27" spans="1:191" s="255" customFormat="1" ht="16.45" customHeight="1" thickBot="1" x14ac:dyDescent="0.35">
      <c r="A27" s="257">
        <f ca="1">(DATEDIF(кадры!$FR$1,TODAY(),"y"))+DQ27</f>
        <v>1</v>
      </c>
      <c r="B27" s="257">
        <f ca="1">(DATEDIF(кадры!$FR$1,TODAY(),"ym"))+DR27</f>
        <v>5</v>
      </c>
      <c r="C27" s="257">
        <f ca="1">(DATEDIF(кадры!$FR$1,TODAY(),"md"))+DS27</f>
        <v>8</v>
      </c>
      <c r="D27" s="257">
        <f t="shared" ca="1" si="29"/>
        <v>5</v>
      </c>
      <c r="E27" s="257"/>
      <c r="F27" s="257"/>
      <c r="G27" s="257"/>
      <c r="H27" s="257"/>
      <c r="I27" s="266">
        <v>51</v>
      </c>
      <c r="J27" s="268"/>
      <c r="K27" s="266"/>
      <c r="M27" s="518"/>
      <c r="N27" s="255" t="str">
        <f>N25</f>
        <v>О.П. Капициной</v>
      </c>
      <c r="O27" s="255" t="str">
        <f>O26</f>
        <v>кухонному рабочему</v>
      </c>
      <c r="P27" s="255" t="str">
        <f>P25</f>
        <v>О.П. Капицину</v>
      </c>
      <c r="Q27" s="255" t="str">
        <f>Q25</f>
        <v>кухонного рабочего</v>
      </c>
      <c r="R27" s="255" t="str">
        <f t="shared" si="45"/>
        <v>О.П. Капицина</v>
      </c>
      <c r="S27" s="255" t="s">
        <v>43</v>
      </c>
      <c r="T27" s="255" t="str">
        <f t="shared" si="46"/>
        <v>Капицина Ольга Петровна</v>
      </c>
      <c r="U27" s="255" t="str">
        <f>U25</f>
        <v>Капицина</v>
      </c>
      <c r="V27" s="255" t="str">
        <f>V25</f>
        <v>Ольга</v>
      </c>
      <c r="W27" s="255" t="str">
        <f>W25</f>
        <v>Петровна</v>
      </c>
      <c r="X27" s="266"/>
      <c r="Y27" s="270">
        <v>719</v>
      </c>
      <c r="AB27" s="654"/>
      <c r="AE27" s="258"/>
      <c r="AF27" s="258"/>
      <c r="AG27" s="655"/>
      <c r="AH27" s="258"/>
      <c r="AI27" s="656"/>
      <c r="AJ27" s="657">
        <f t="shared" si="47"/>
        <v>0</v>
      </c>
      <c r="AP27" s="268"/>
      <c r="BC27" s="268"/>
      <c r="BD27" s="658"/>
      <c r="BF27" s="267"/>
      <c r="BG27" s="267"/>
      <c r="BH27" s="267"/>
      <c r="BI27" s="267"/>
      <c r="BL27" s="266">
        <f>BL25</f>
        <v>2</v>
      </c>
      <c r="BM27" s="267"/>
      <c r="BS27" s="266"/>
      <c r="BT27" s="266"/>
      <c r="BU27" s="266"/>
      <c r="BV27" s="268"/>
      <c r="BW27" s="268"/>
      <c r="BX27" s="266"/>
      <c r="BY27" s="266"/>
      <c r="BZ27" s="266"/>
      <c r="CD27" s="268"/>
      <c r="CE27" s="268"/>
      <c r="CF27" s="267"/>
      <c r="CG27" s="267"/>
      <c r="CH27" s="267"/>
      <c r="CI27" s="267"/>
      <c r="CJ27" s="267"/>
      <c r="CL27" s="268"/>
      <c r="CM27" s="266"/>
      <c r="CN27" s="266"/>
      <c r="CO27" s="266"/>
      <c r="CP27" s="266"/>
      <c r="CR27" s="255" t="str">
        <f t="shared" si="48"/>
        <v/>
      </c>
      <c r="CZ27" s="268"/>
      <c r="DF27" s="267"/>
      <c r="DG27" s="267"/>
      <c r="DH27" s="267"/>
      <c r="DJ27" s="268"/>
      <c r="EK27" s="258">
        <v>0</v>
      </c>
      <c r="EL27" s="689">
        <f t="shared" si="49"/>
        <v>0</v>
      </c>
      <c r="EM27" s="258">
        <f t="shared" si="50"/>
        <v>0</v>
      </c>
      <c r="EN27" s="272">
        <f t="shared" si="51"/>
        <v>0</v>
      </c>
      <c r="EO27" s="272">
        <f>IF(EN27=0.2,EO25,0)</f>
        <v>0</v>
      </c>
      <c r="EP27" s="258"/>
      <c r="EQ27" s="258"/>
      <c r="ER27" s="272">
        <f>IF(AB27&gt;=0,IF(AA27="повар",0.12,IF(AA27="уборщик служебных помещений",0.12,IF(AA27="кухонный рабочий",0.12,IF(AA27="рабочий по КОРЗ",0.12,IF(AA27="зав. производством (шеф-повар)",0.12,0))))))</f>
        <v>0</v>
      </c>
      <c r="ES27" s="659">
        <f>IF(AB27&gt;=0,IF(AA27="сторож",0.4,0))</f>
        <v>0</v>
      </c>
      <c r="ET27" s="660">
        <f t="shared" si="38"/>
        <v>0</v>
      </c>
      <c r="EU27" s="660">
        <f t="shared" si="39"/>
        <v>0</v>
      </c>
      <c r="EV27" s="661"/>
      <c r="EW27" s="348">
        <f t="shared" si="52"/>
        <v>0</v>
      </c>
      <c r="EX27" s="662">
        <f>(EW27*EM27)+(EW27*EL27/кадры!$A$1)</f>
        <v>0</v>
      </c>
      <c r="EY27" s="662">
        <f>EP27*EW25</f>
        <v>0</v>
      </c>
      <c r="EZ27" s="662">
        <f>EW25*EQ27</f>
        <v>0</v>
      </c>
      <c r="FA27" s="662">
        <f t="shared" si="53"/>
        <v>0</v>
      </c>
      <c r="FB27" s="662"/>
      <c r="FC27" s="660">
        <f t="shared" si="54"/>
        <v>0</v>
      </c>
      <c r="FD27" s="660">
        <f t="shared" si="55"/>
        <v>0</v>
      </c>
      <c r="FE27" s="660">
        <f t="shared" si="56"/>
        <v>0</v>
      </c>
      <c r="FF27" s="662">
        <f t="shared" si="57"/>
        <v>0</v>
      </c>
      <c r="FG27" s="662">
        <f>IF(BS27=0,0,IF(AC27&lt;&gt;"Д/О",IF(BS27=0,6189.23,IF(BS27=1,6189.23,IF(BS27=2,6189.23,0))),0))</f>
        <v>0</v>
      </c>
      <c r="FH27" s="662"/>
      <c r="FI27" s="662"/>
      <c r="FJ27" s="662"/>
      <c r="FK27" s="662"/>
      <c r="FL27" s="662"/>
      <c r="FM27" s="662"/>
      <c r="FN27" s="662"/>
      <c r="FO27" s="662"/>
      <c r="FP27" s="662"/>
      <c r="FQ27" s="663"/>
      <c r="FR27" s="663"/>
    </row>
    <row r="28" spans="1:191" s="307" customFormat="1" ht="79.55" customHeight="1" thickBot="1" x14ac:dyDescent="0.3">
      <c r="A28" s="307">
        <f ca="1">(DATEDIF(кадры!$FR$1,TODAY(),"y"))+DQ28</f>
        <v>61</v>
      </c>
      <c r="B28" s="307">
        <f ca="1">(DATEDIF(кадры!$FR$1,TODAY(),"ym"))+DR28</f>
        <v>15</v>
      </c>
      <c r="C28" s="307">
        <f ca="1">(DATEDIF(кадры!$FR$1,TODAY(),"md"))+DS28</f>
        <v>9</v>
      </c>
      <c r="D28" s="307">
        <f t="shared" ca="1" si="29"/>
        <v>15</v>
      </c>
      <c r="I28" s="327">
        <v>49</v>
      </c>
      <c r="J28" s="328">
        <v>44819</v>
      </c>
      <c r="K28" s="327" t="s">
        <v>1068</v>
      </c>
      <c r="L28" s="327">
        <v>373</v>
      </c>
      <c r="M28" s="329"/>
      <c r="N28" s="307" t="s">
        <v>962</v>
      </c>
      <c r="O28" s="307" t="s">
        <v>1238</v>
      </c>
      <c r="P28" s="307" t="s">
        <v>1278</v>
      </c>
      <c r="Q28" s="307" t="s">
        <v>1299</v>
      </c>
      <c r="R28" s="307" t="str">
        <f t="shared" si="45"/>
        <v>Л.А. Корякина</v>
      </c>
      <c r="S28" s="307" t="s">
        <v>63</v>
      </c>
      <c r="T28" s="491" t="str">
        <f t="shared" si="46"/>
        <v>Корякина Лидия Афанасьевна</v>
      </c>
      <c r="U28" s="307" t="s">
        <v>63</v>
      </c>
      <c r="V28" s="307" t="s">
        <v>65</v>
      </c>
      <c r="W28" s="307" t="s">
        <v>66</v>
      </c>
      <c r="X28" s="307">
        <v>101</v>
      </c>
      <c r="Y28" s="307">
        <v>257</v>
      </c>
      <c r="Z28" s="307" t="s">
        <v>1687</v>
      </c>
      <c r="AA28" s="307" t="s">
        <v>64</v>
      </c>
      <c r="AB28" s="623">
        <v>1</v>
      </c>
      <c r="AC28" s="307" t="s">
        <v>531</v>
      </c>
      <c r="AD28" s="337">
        <f>AE28-39</f>
        <v>0</v>
      </c>
      <c r="AE28" s="337">
        <f>AB28*39</f>
        <v>39</v>
      </c>
      <c r="AF28" s="337">
        <f>AB28</f>
        <v>1</v>
      </c>
      <c r="AG28" s="624">
        <f>SUM(AE28:AE30)</f>
        <v>39</v>
      </c>
      <c r="AH28" s="337">
        <f>SUM(AF28:AF30)</f>
        <v>1</v>
      </c>
      <c r="AI28" s="623">
        <v>1</v>
      </c>
      <c r="AJ28" s="626">
        <f t="shared" si="47"/>
        <v>0</v>
      </c>
      <c r="AP28" s="492">
        <v>15523</v>
      </c>
      <c r="AQ28" s="307">
        <f ca="1">DATEDIF(AP28,TODAY(),"y")</f>
        <v>81</v>
      </c>
      <c r="AR28" s="307" t="s">
        <v>1036</v>
      </c>
      <c r="AS28" s="307" t="s">
        <v>1169</v>
      </c>
      <c r="AT28" s="307">
        <v>3204</v>
      </c>
      <c r="AU28" s="307" t="s">
        <v>762</v>
      </c>
      <c r="AV28" s="307" t="str">
        <f>CONCATENATE(AT28,AU28)</f>
        <v>3204302050</v>
      </c>
      <c r="AW28" s="307" t="s">
        <v>1170</v>
      </c>
      <c r="AX28" s="328" t="s">
        <v>763</v>
      </c>
      <c r="AY28" s="307" t="s">
        <v>716</v>
      </c>
      <c r="AZ28" s="307">
        <v>650025</v>
      </c>
      <c r="BA28" s="307" t="s">
        <v>1171</v>
      </c>
      <c r="BB28" s="307" t="s">
        <v>1441</v>
      </c>
      <c r="BC28" s="328">
        <v>26442</v>
      </c>
      <c r="BD28" s="627">
        <v>203</v>
      </c>
      <c r="BE28" s="628" t="s">
        <v>488</v>
      </c>
      <c r="BF28" s="326" t="s">
        <v>1172</v>
      </c>
      <c r="BG28" s="326" t="s">
        <v>1173</v>
      </c>
      <c r="BH28" s="326"/>
      <c r="BI28" s="326" t="s">
        <v>1174</v>
      </c>
      <c r="BJ28" s="307" t="s">
        <v>1175</v>
      </c>
      <c r="BK28" s="307" t="s">
        <v>342</v>
      </c>
      <c r="BL28" s="327">
        <f>IF(BK28="ВО",1,2)</f>
        <v>2</v>
      </c>
      <c r="BM28" s="326" t="s">
        <v>1176</v>
      </c>
      <c r="BN28" s="307" t="s">
        <v>348</v>
      </c>
      <c r="BO28" s="307" t="s">
        <v>568</v>
      </c>
      <c r="BQ28" s="307" t="s">
        <v>1177</v>
      </c>
      <c r="BR28" s="328">
        <v>22465</v>
      </c>
      <c r="BS28" s="327">
        <f ca="1">DATEDIF(BR28,TODAY(),"y")</f>
        <v>62</v>
      </c>
      <c r="BT28" s="327"/>
      <c r="BU28" s="327"/>
      <c r="BV28" s="328"/>
      <c r="BW28" s="328"/>
      <c r="BX28" s="327"/>
      <c r="BY28" s="327"/>
      <c r="BZ28" s="327"/>
      <c r="CA28" s="307" t="s">
        <v>1178</v>
      </c>
      <c r="CB28" s="307" t="s">
        <v>1179</v>
      </c>
      <c r="CD28" s="328"/>
      <c r="CE28" s="328">
        <v>40980</v>
      </c>
      <c r="CF28" s="326" t="s">
        <v>1180</v>
      </c>
      <c r="CG28" s="326"/>
      <c r="CH28" s="326"/>
      <c r="CI28" s="326"/>
      <c r="CJ28" s="326"/>
      <c r="CL28" s="328"/>
      <c r="CM28" s="327"/>
      <c r="CN28" s="327"/>
      <c r="CO28" s="327"/>
      <c r="CP28" s="327"/>
      <c r="CR28" s="307" t="str">
        <f t="shared" si="48"/>
        <v/>
      </c>
      <c r="CZ28" s="328"/>
      <c r="DA28" s="307" t="str">
        <f ca="1">IF(CZ28="","",DATEDIF(CZ28,TODAY(),"y"))</f>
        <v/>
      </c>
      <c r="DE28" s="307" t="s">
        <v>158</v>
      </c>
      <c r="DF28" s="326" t="s">
        <v>156</v>
      </c>
      <c r="DG28" s="326" t="s">
        <v>157</v>
      </c>
      <c r="DH28" s="326" t="s">
        <v>159</v>
      </c>
      <c r="DI28" s="307" t="s">
        <v>173</v>
      </c>
      <c r="DJ28" s="328">
        <v>36403</v>
      </c>
      <c r="DQ28" s="307">
        <v>60</v>
      </c>
      <c r="DR28" s="307">
        <v>10</v>
      </c>
      <c r="DS28" s="307">
        <v>1</v>
      </c>
      <c r="DW28" s="336">
        <f ca="1">IF(D28&gt;=12,A28+1,A28)</f>
        <v>62</v>
      </c>
      <c r="DX28" s="336">
        <f ca="1">IF(D28&gt;=12,(12-D28)*-1,D28)</f>
        <v>3</v>
      </c>
      <c r="DY28" s="336">
        <f ca="1">IF(C28&gt;30,C28-30,C28)</f>
        <v>9</v>
      </c>
      <c r="DZ28" s="336"/>
      <c r="EA28" s="336"/>
      <c r="EB28" s="336"/>
      <c r="EC28" s="307" t="str">
        <f ca="1">DATEDIF(DJ28,TODAY(),"y")&amp;"г. "&amp;DATEDIF(DJ28,TODAY(),"ym")&amp;"мес. "&amp;DATEDIF(DJ28,TODAY(),"md")&amp;"дн."</f>
        <v>24г. 2мес. 9дн.</v>
      </c>
      <c r="ED28" s="307" t="str">
        <f ca="1">DATEDIF(J28,TODAY(),"y")&amp;"г. "&amp;DATEDIF(J28,TODAY(),"ym")&amp;"мес. "&amp;DATEDIF(J28,TODAY(),"md")&amp;"дн."</f>
        <v>1г. 1мес. 25дн.</v>
      </c>
      <c r="EE28" s="307">
        <v>54</v>
      </c>
      <c r="EF28" s="307">
        <v>11</v>
      </c>
      <c r="EG28" s="307">
        <v>16</v>
      </c>
      <c r="EH28" s="336"/>
      <c r="EI28" s="336"/>
      <c r="EJ28" s="336"/>
      <c r="EK28" s="337">
        <v>6056</v>
      </c>
      <c r="EL28" s="687">
        <f t="shared" si="49"/>
        <v>0</v>
      </c>
      <c r="EM28" s="337">
        <f t="shared" si="50"/>
        <v>1</v>
      </c>
      <c r="EN28" s="338">
        <f t="shared" si="51"/>
        <v>0.2</v>
      </c>
      <c r="EO28" s="338">
        <f>IF(CI28&gt;0,0.1,0)</f>
        <v>0</v>
      </c>
      <c r="EP28" s="337"/>
      <c r="EQ28" s="337"/>
      <c r="ER28" s="338">
        <f>IF(AB28&gt;=0,IF(AA28="повар",12,IF(AA28="уборщик служебных помещений",12,IF(AA28="кухонный рабочий",12,IF(AA28="рабочий по КОРЗ",12,IF(AA28="заведующий производством (шеф-повар)",12,0))))))</f>
        <v>0</v>
      </c>
      <c r="ES28" s="629">
        <f>IF(AB28&gt;=0,IF(AA28="сторож",40,0))</f>
        <v>0</v>
      </c>
      <c r="ET28" s="630">
        <f t="shared" si="38"/>
        <v>0</v>
      </c>
      <c r="EU28" s="630">
        <f t="shared" si="39"/>
        <v>0</v>
      </c>
      <c r="EV28" s="630"/>
      <c r="EW28" s="347">
        <f t="shared" si="52"/>
        <v>7267.2</v>
      </c>
      <c r="EX28" s="631">
        <f>(EW28*EM28)+(EW28*EL28/кадры!$A$1)</f>
        <v>7267.2</v>
      </c>
      <c r="EY28" s="631"/>
      <c r="EZ28" s="631"/>
      <c r="FA28" s="631">
        <f t="shared" si="53"/>
        <v>0</v>
      </c>
      <c r="FB28" s="631"/>
      <c r="FC28" s="630">
        <f t="shared" si="54"/>
        <v>0</v>
      </c>
      <c r="FD28" s="630">
        <f t="shared" si="55"/>
        <v>0</v>
      </c>
      <c r="FE28" s="630">
        <f t="shared" si="56"/>
        <v>0</v>
      </c>
      <c r="FF28" s="631">
        <f t="shared" si="57"/>
        <v>0</v>
      </c>
      <c r="FG28" s="631" t="str">
        <f ca="1">IF(BS28&lt;3,6189.23,"")</f>
        <v/>
      </c>
      <c r="FH28" s="631"/>
      <c r="FI28" s="631">
        <f>1885</f>
        <v>1885</v>
      </c>
      <c r="FJ28" s="631"/>
      <c r="FK28" s="631"/>
      <c r="FL28" s="631">
        <f ca="1">SUM(FA28:FK30)+EX28+EX29+EX30</f>
        <v>9152.2000000000007</v>
      </c>
      <c r="FM28" s="631">
        <f ca="1">IF((кадры!$FQ$1-FL28)&lt;0,0,кадры!$FQ$1-FL28)</f>
        <v>7089.7999999999993</v>
      </c>
      <c r="FN28" s="631">
        <f ca="1">FM28+FL28</f>
        <v>16242</v>
      </c>
      <c r="FO28" s="632">
        <f ca="1">FN28*1.3</f>
        <v>21114.600000000002</v>
      </c>
      <c r="FP28" s="631">
        <f ca="1">FO28-(FO28*13/100)</f>
        <v>18369.702000000001</v>
      </c>
      <c r="FQ28" s="633">
        <v>44562</v>
      </c>
      <c r="FR28" s="633">
        <v>43980</v>
      </c>
      <c r="FS28" s="328"/>
      <c r="GI28" s="925"/>
    </row>
    <row r="29" spans="1:191" s="637" customFormat="1" ht="16.45" customHeight="1" x14ac:dyDescent="0.3">
      <c r="A29" s="551">
        <f ca="1">(DATEDIF(кадры!$FR$1,TODAY(),"y"))+DQ29</f>
        <v>1</v>
      </c>
      <c r="B29" s="551">
        <f ca="1">(DATEDIF(кадры!$FR$1,TODAY(),"ym"))+DR29</f>
        <v>5</v>
      </c>
      <c r="C29" s="551">
        <f ca="1">(DATEDIF(кадры!$FR$1,TODAY(),"md"))+DS29</f>
        <v>8</v>
      </c>
      <c r="D29" s="551">
        <f t="shared" ca="1" si="29"/>
        <v>5</v>
      </c>
      <c r="E29" s="551"/>
      <c r="F29" s="551"/>
      <c r="G29" s="551"/>
      <c r="H29" s="551"/>
      <c r="I29" s="634">
        <v>49</v>
      </c>
      <c r="J29" s="635"/>
      <c r="K29" s="634"/>
      <c r="L29" s="634"/>
      <c r="M29" s="636"/>
      <c r="N29" s="637" t="s">
        <v>962</v>
      </c>
      <c r="O29" s="637" t="str">
        <f>O28</f>
        <v>медицинской сестре диетической</v>
      </c>
      <c r="P29" s="637" t="str">
        <f>P28</f>
        <v>Л.А. Корякину</v>
      </c>
      <c r="Q29" s="637" t="str">
        <f>Q28</f>
        <v>медицинскую сестру диетическую</v>
      </c>
      <c r="R29" s="637" t="str">
        <f t="shared" si="45"/>
        <v>Л.А. Корякина</v>
      </c>
      <c r="S29" s="637" t="s">
        <v>65</v>
      </c>
      <c r="T29" s="637" t="str">
        <f t="shared" si="46"/>
        <v>Корякина Лидия Афанасьевна</v>
      </c>
      <c r="U29" s="637" t="s">
        <v>63</v>
      </c>
      <c r="V29" s="637" t="s">
        <v>65</v>
      </c>
      <c r="W29" s="637" t="s">
        <v>66</v>
      </c>
      <c r="X29" s="634"/>
      <c r="Y29" s="638">
        <v>257</v>
      </c>
      <c r="AB29" s="639"/>
      <c r="AD29" s="640"/>
      <c r="AE29" s="640"/>
      <c r="AF29" s="640"/>
      <c r="AG29" s="641"/>
      <c r="AH29" s="640"/>
      <c r="AI29" s="639"/>
      <c r="AJ29" s="643">
        <f t="shared" si="47"/>
        <v>0</v>
      </c>
      <c r="AP29" s="635"/>
      <c r="BC29" s="635"/>
      <c r="BD29" s="644"/>
      <c r="BF29" s="645"/>
      <c r="BG29" s="645"/>
      <c r="BH29" s="645"/>
      <c r="BI29" s="645"/>
      <c r="BL29" s="634">
        <f>BL28</f>
        <v>2</v>
      </c>
      <c r="BM29" s="645"/>
      <c r="BS29" s="634"/>
      <c r="BT29" s="634"/>
      <c r="BU29" s="634"/>
      <c r="BV29" s="635"/>
      <c r="BW29" s="635"/>
      <c r="BX29" s="634"/>
      <c r="BY29" s="634"/>
      <c r="BZ29" s="634"/>
      <c r="CD29" s="635"/>
      <c r="CE29" s="635"/>
      <c r="CF29" s="645"/>
      <c r="CG29" s="645"/>
      <c r="CH29" s="645"/>
      <c r="CI29" s="645"/>
      <c r="CJ29" s="645"/>
      <c r="CK29" s="646"/>
      <c r="CL29" s="635"/>
      <c r="CM29" s="634"/>
      <c r="CN29" s="634"/>
      <c r="CO29" s="634"/>
      <c r="CP29" s="634"/>
      <c r="CR29" s="637" t="str">
        <f t="shared" si="48"/>
        <v/>
      </c>
      <c r="CZ29" s="635"/>
      <c r="DE29" s="637" t="s">
        <v>1574</v>
      </c>
      <c r="DF29" s="645" t="s">
        <v>511</v>
      </c>
      <c r="DG29" s="645" t="s">
        <v>194</v>
      </c>
      <c r="DH29" s="645" t="s">
        <v>1575</v>
      </c>
      <c r="DI29" s="637">
        <v>863</v>
      </c>
      <c r="DJ29" s="635">
        <v>27597</v>
      </c>
      <c r="EK29" s="640">
        <v>0</v>
      </c>
      <c r="EL29" s="688">
        <f t="shared" si="49"/>
        <v>0</v>
      </c>
      <c r="EM29" s="640">
        <f t="shared" si="50"/>
        <v>0</v>
      </c>
      <c r="EN29" s="647">
        <f t="shared" si="51"/>
        <v>0</v>
      </c>
      <c r="EO29" s="647">
        <f>IF(EN29=0.2,EO28,0)</f>
        <v>0</v>
      </c>
      <c r="EP29" s="640"/>
      <c r="EQ29" s="640"/>
      <c r="ER29" s="647">
        <f>IF(AB29&gt;=0,IF(AA29="повар",0.12,IF(AA29="уборщик служебных помещений",0.12,IF(AA29="кухонный рабочий",0.12,IF(AA29="рабочий по КОРЗ",0.12,IF(AA29="зав. производством (шеф-повар)",0.12,0))))))</f>
        <v>0</v>
      </c>
      <c r="ES29" s="648">
        <f>IF(AB29&gt;=0,IF(AA29="сторож",0.4,0))</f>
        <v>0</v>
      </c>
      <c r="ET29" s="649">
        <f t="shared" si="38"/>
        <v>0</v>
      </c>
      <c r="EU29" s="649">
        <f t="shared" si="39"/>
        <v>0</v>
      </c>
      <c r="EV29" s="650"/>
      <c r="EW29" s="651">
        <f t="shared" si="52"/>
        <v>0</v>
      </c>
      <c r="EX29" s="652">
        <f>(EW29*EM29)+(EW29*EL29/кадры!$A$1)</f>
        <v>0</v>
      </c>
      <c r="EY29" s="652">
        <f>EP29*EW28</f>
        <v>0</v>
      </c>
      <c r="EZ29" s="652">
        <f>EW28*EQ29</f>
        <v>0</v>
      </c>
      <c r="FA29" s="652">
        <f t="shared" si="53"/>
        <v>0</v>
      </c>
      <c r="FB29" s="652"/>
      <c r="FC29" s="649">
        <f t="shared" si="54"/>
        <v>0</v>
      </c>
      <c r="FD29" s="649">
        <f t="shared" si="55"/>
        <v>0</v>
      </c>
      <c r="FE29" s="649">
        <f t="shared" si="56"/>
        <v>0</v>
      </c>
      <c r="FF29" s="652">
        <f t="shared" si="57"/>
        <v>0</v>
      </c>
      <c r="FG29" s="652">
        <f>IF(BS29=0,0,IF(AC29&lt;&gt;"Д/О",IF(BS29=0,6189.23,IF(BS29=1,6189.23,IF(BS29=2,6189.23,0))),0))</f>
        <v>0</v>
      </c>
      <c r="FH29" s="652"/>
      <c r="FI29" s="652"/>
      <c r="FJ29" s="652"/>
      <c r="FK29" s="652"/>
      <c r="FL29" s="652"/>
      <c r="FM29" s="652"/>
      <c r="FN29" s="652"/>
      <c r="FO29" s="652"/>
      <c r="FP29" s="652"/>
      <c r="FQ29" s="653"/>
      <c r="FR29" s="653"/>
    </row>
    <row r="30" spans="1:191" s="255" customFormat="1" ht="16.45" customHeight="1" thickBot="1" x14ac:dyDescent="0.35">
      <c r="A30" s="257">
        <f ca="1">(DATEDIF(кадры!$FR$1,TODAY(),"y"))+DQ30</f>
        <v>1</v>
      </c>
      <c r="B30" s="257">
        <f ca="1">(DATEDIF(кадры!$FR$1,TODAY(),"ym"))+DR30</f>
        <v>5</v>
      </c>
      <c r="C30" s="257">
        <f ca="1">(DATEDIF(кадры!$FR$1,TODAY(),"md"))+DS30</f>
        <v>8</v>
      </c>
      <c r="D30" s="257">
        <f t="shared" ca="1" si="29"/>
        <v>5</v>
      </c>
      <c r="E30" s="257"/>
      <c r="F30" s="257"/>
      <c r="G30" s="257"/>
      <c r="H30" s="257"/>
      <c r="I30" s="266">
        <v>49</v>
      </c>
      <c r="J30" s="268"/>
      <c r="K30" s="266"/>
      <c r="M30" s="518" t="s">
        <v>1633</v>
      </c>
      <c r="N30" s="255" t="s">
        <v>962</v>
      </c>
      <c r="O30" s="255" t="str">
        <f>O29</f>
        <v>медицинской сестре диетической</v>
      </c>
      <c r="P30" s="255" t="str">
        <f>P28</f>
        <v>Л.А. Корякину</v>
      </c>
      <c r="Q30" s="255" t="str">
        <f>Q28</f>
        <v>медицинскую сестру диетическую</v>
      </c>
      <c r="R30" s="255" t="str">
        <f t="shared" si="45"/>
        <v>Л.А. Корякина</v>
      </c>
      <c r="S30" s="255" t="s">
        <v>66</v>
      </c>
      <c r="T30" s="255" t="str">
        <f t="shared" si="46"/>
        <v>Корякина Лидия Афанасьевна</v>
      </c>
      <c r="U30" s="255" t="s">
        <v>63</v>
      </c>
      <c r="V30" s="255" t="s">
        <v>65</v>
      </c>
      <c r="W30" s="255" t="s">
        <v>66</v>
      </c>
      <c r="X30" s="266"/>
      <c r="Y30" s="270">
        <v>257</v>
      </c>
      <c r="AB30" s="654"/>
      <c r="AE30" s="258"/>
      <c r="AF30" s="258"/>
      <c r="AG30" s="655"/>
      <c r="AH30" s="258"/>
      <c r="AI30" s="654"/>
      <c r="AJ30" s="657">
        <f t="shared" si="47"/>
        <v>0</v>
      </c>
      <c r="AP30" s="268"/>
      <c r="BC30" s="268"/>
      <c r="BD30" s="658"/>
      <c r="BF30" s="267"/>
      <c r="BG30" s="267"/>
      <c r="BH30" s="267"/>
      <c r="BI30" s="267"/>
      <c r="BL30" s="266">
        <f>BL28</f>
        <v>2</v>
      </c>
      <c r="BM30" s="267"/>
      <c r="BS30" s="266"/>
      <c r="BT30" s="266"/>
      <c r="BU30" s="266"/>
      <c r="BV30" s="268"/>
      <c r="BW30" s="268"/>
      <c r="BX30" s="266"/>
      <c r="BY30" s="266"/>
      <c r="BZ30" s="266"/>
      <c r="CD30" s="268"/>
      <c r="CE30" s="268"/>
      <c r="CF30" s="267"/>
      <c r="CG30" s="267"/>
      <c r="CH30" s="267"/>
      <c r="CI30" s="267"/>
      <c r="CJ30" s="267"/>
      <c r="CL30" s="268"/>
      <c r="CM30" s="266"/>
      <c r="CN30" s="266"/>
      <c r="CO30" s="266"/>
      <c r="CP30" s="266"/>
      <c r="CR30" s="255" t="str">
        <f t="shared" si="48"/>
        <v/>
      </c>
      <c r="CZ30" s="268"/>
      <c r="DF30" s="267"/>
      <c r="DG30" s="267"/>
      <c r="DH30" s="267"/>
      <c r="DJ30" s="268"/>
      <c r="EK30" s="258">
        <v>0</v>
      </c>
      <c r="EL30" s="689">
        <f t="shared" si="49"/>
        <v>0</v>
      </c>
      <c r="EM30" s="258">
        <f t="shared" si="50"/>
        <v>0</v>
      </c>
      <c r="EN30" s="272">
        <f t="shared" si="51"/>
        <v>0</v>
      </c>
      <c r="EO30" s="272">
        <f>IF(EN30=0.2,EO28,0)</f>
        <v>0</v>
      </c>
      <c r="EP30" s="258"/>
      <c r="EQ30" s="258"/>
      <c r="ER30" s="272">
        <f>IF(AB30&gt;=0,IF(AA30="повар",0.12,IF(AA30="уборщик служебных помещений",0.12,IF(AA30="кухонный рабочий",0.12,IF(AA30="рабочий по КОРЗ",0.12,IF(AA30="зав. производством (шеф-повар)",0.12,0))))))</f>
        <v>0</v>
      </c>
      <c r="ES30" s="659">
        <f>IF(AB30&gt;=0,IF(AA30="сторож",0.4,0))</f>
        <v>0</v>
      </c>
      <c r="ET30" s="660">
        <f t="shared" si="38"/>
        <v>0</v>
      </c>
      <c r="EU30" s="660">
        <f t="shared" si="39"/>
        <v>0</v>
      </c>
      <c r="EV30" s="661"/>
      <c r="EW30" s="348">
        <f t="shared" si="52"/>
        <v>0</v>
      </c>
      <c r="EX30" s="662">
        <f>(EW30*EM30)+(EW30*EL30/кадры!$A$1)</f>
        <v>0</v>
      </c>
      <c r="EY30" s="662">
        <f>EP30*EW28</f>
        <v>0</v>
      </c>
      <c r="EZ30" s="662">
        <f>EW28*EQ30</f>
        <v>0</v>
      </c>
      <c r="FA30" s="662">
        <f t="shared" si="53"/>
        <v>0</v>
      </c>
      <c r="FB30" s="662"/>
      <c r="FC30" s="660">
        <f t="shared" si="54"/>
        <v>0</v>
      </c>
      <c r="FD30" s="660">
        <f t="shared" si="55"/>
        <v>0</v>
      </c>
      <c r="FE30" s="660">
        <f t="shared" si="56"/>
        <v>0</v>
      </c>
      <c r="FF30" s="662">
        <f t="shared" si="57"/>
        <v>0</v>
      </c>
      <c r="FG30" s="662">
        <f>IF(BS30=0,0,IF(AC30&lt;&gt;"Д/О",IF(BS30=0,6189.23,IF(BS30=1,6189.23,IF(BS30=2,6189.23,0))),0))</f>
        <v>0</v>
      </c>
      <c r="FH30" s="662"/>
      <c r="FI30" s="662"/>
      <c r="FJ30" s="662"/>
      <c r="FK30" s="662"/>
      <c r="FL30" s="662"/>
      <c r="FM30" s="662"/>
      <c r="FN30" s="662"/>
      <c r="FO30" s="662"/>
      <c r="FP30" s="662"/>
      <c r="FQ30" s="663"/>
      <c r="FR30" s="663"/>
    </row>
    <row r="31" spans="1:191" s="307" customFormat="1" ht="79.55" customHeight="1" thickBot="1" x14ac:dyDescent="0.3">
      <c r="A31" s="307" t="e">
        <f ca="1">(DATEDIF($FR$1,TODAY(),"y"))+DQ31</f>
        <v>#NUM!</v>
      </c>
      <c r="B31" s="307" t="e">
        <f ca="1">(DATEDIF($FR$1,TODAY(),"ym"))+DR31</f>
        <v>#NUM!</v>
      </c>
      <c r="C31" s="307" t="e">
        <f ca="1">(DATEDIF($FR$1,TODAY(),"md"))+DS31</f>
        <v>#NUM!</v>
      </c>
      <c r="D31" s="307" t="e">
        <f t="shared" ca="1" si="29"/>
        <v>#NUM!</v>
      </c>
      <c r="I31" s="327">
        <v>21</v>
      </c>
      <c r="J31" s="328">
        <v>43341</v>
      </c>
      <c r="K31" s="327" t="s">
        <v>1068</v>
      </c>
      <c r="L31" s="327">
        <v>288</v>
      </c>
      <c r="M31" s="329">
        <v>43341</v>
      </c>
      <c r="N31" s="311" t="s">
        <v>946</v>
      </c>
      <c r="O31" s="311" t="s">
        <v>1236</v>
      </c>
      <c r="P31" s="311" t="s">
        <v>1280</v>
      </c>
      <c r="Q31" s="311" t="s">
        <v>943</v>
      </c>
      <c r="R31" s="311" t="str">
        <f>CONCATENATE(LEFT(V31,1),".",LEFT(W31,1),". ",U31)</f>
        <v>Е.А. Савинцева</v>
      </c>
      <c r="S31" s="307" t="s">
        <v>445</v>
      </c>
      <c r="T31" s="491" t="str">
        <f>CONCATENATE(U31," ",V31," ",W31)</f>
        <v>Савинцева Елена Алексеевна</v>
      </c>
      <c r="U31" s="307" t="s">
        <v>445</v>
      </c>
      <c r="V31" s="307" t="s">
        <v>21</v>
      </c>
      <c r="W31" s="307" t="s">
        <v>48</v>
      </c>
      <c r="X31" s="307">
        <v>101</v>
      </c>
      <c r="Y31" s="307">
        <v>309</v>
      </c>
      <c r="Z31" s="307" t="s">
        <v>1684</v>
      </c>
      <c r="AA31" s="307" t="s">
        <v>7</v>
      </c>
      <c r="AB31" s="623">
        <v>25</v>
      </c>
      <c r="AC31" s="307" t="s">
        <v>532</v>
      </c>
      <c r="AD31" s="337">
        <f>AB31-18</f>
        <v>7</v>
      </c>
      <c r="AE31" s="337">
        <f>AB31</f>
        <v>25</v>
      </c>
      <c r="AF31" s="337">
        <f>AB31/18</f>
        <v>1.3888888888888888</v>
      </c>
      <c r="AG31" s="624">
        <f>SUM(AE31:AE33)</f>
        <v>51</v>
      </c>
      <c r="AH31" s="337">
        <f>SUM(AF31:AF33)</f>
        <v>2.833333333333333</v>
      </c>
      <c r="AI31" s="623">
        <v>25</v>
      </c>
      <c r="AJ31" s="626">
        <f>AB31-AI31</f>
        <v>0</v>
      </c>
      <c r="AK31" s="307" t="s">
        <v>1009</v>
      </c>
      <c r="AL31" s="307" t="s">
        <v>1307</v>
      </c>
      <c r="AM31" s="307">
        <v>13</v>
      </c>
      <c r="AN31" s="307" t="s">
        <v>1632</v>
      </c>
      <c r="AO31" s="307" t="s">
        <v>1511</v>
      </c>
      <c r="AP31" s="492">
        <v>29226</v>
      </c>
      <c r="AQ31" s="307">
        <f ca="1">DATEDIF(AP31,TODAY(),"y")</f>
        <v>43</v>
      </c>
      <c r="AR31" s="307" t="s">
        <v>1036</v>
      </c>
      <c r="AS31" s="307" t="s">
        <v>1137</v>
      </c>
      <c r="AT31" s="307">
        <v>3217</v>
      </c>
      <c r="AU31" s="307">
        <v>819369</v>
      </c>
      <c r="AV31" s="307" t="str">
        <f>CONCATENATE(AT31,AU31)</f>
        <v>3217819369</v>
      </c>
      <c r="AW31" s="307" t="s">
        <v>717</v>
      </c>
      <c r="AX31" s="328">
        <v>42947</v>
      </c>
      <c r="AY31" s="307" t="s">
        <v>718</v>
      </c>
      <c r="AZ31" s="307">
        <v>650070</v>
      </c>
      <c r="BA31" s="307" t="s">
        <v>1304</v>
      </c>
      <c r="BB31" s="307" t="s">
        <v>1441</v>
      </c>
      <c r="BC31" s="328">
        <v>44041</v>
      </c>
      <c r="BD31" s="627">
        <v>220</v>
      </c>
      <c r="BE31" s="628" t="s">
        <v>448</v>
      </c>
      <c r="BF31" s="326" t="s">
        <v>449</v>
      </c>
      <c r="BG31" s="326" t="s">
        <v>450</v>
      </c>
      <c r="BH31" s="326"/>
      <c r="BI31" s="326" t="s">
        <v>1202</v>
      </c>
      <c r="BJ31" s="307" t="s">
        <v>597</v>
      </c>
      <c r="BK31" s="307" t="s">
        <v>339</v>
      </c>
      <c r="BL31" s="327">
        <f>IF(BK31="ВО",1,2)</f>
        <v>1</v>
      </c>
      <c r="BM31" s="326" t="s">
        <v>642</v>
      </c>
      <c r="BN31" s="307" t="s">
        <v>340</v>
      </c>
      <c r="BO31" s="307" t="s">
        <v>568</v>
      </c>
      <c r="BQ31" s="307" t="s">
        <v>576</v>
      </c>
      <c r="BR31" s="328">
        <v>37778</v>
      </c>
      <c r="BS31" s="327">
        <f ca="1">DATEDIF(BR31,TODAY(),"y")</f>
        <v>20</v>
      </c>
      <c r="BT31" s="327"/>
      <c r="BU31" s="327" t="s">
        <v>1002</v>
      </c>
      <c r="BV31" s="333" t="s">
        <v>1008</v>
      </c>
      <c r="BW31" s="328"/>
      <c r="BX31" s="327">
        <v>2021</v>
      </c>
      <c r="BY31" s="327">
        <v>60263</v>
      </c>
      <c r="BZ31" s="327">
        <v>580</v>
      </c>
      <c r="CA31" s="307" t="s">
        <v>1922</v>
      </c>
      <c r="CB31" s="307" t="s">
        <v>1923</v>
      </c>
      <c r="CC31" s="307">
        <v>144</v>
      </c>
      <c r="CD31" s="328">
        <v>45026</v>
      </c>
      <c r="CE31" s="328">
        <v>45056</v>
      </c>
      <c r="CF31" s="326" t="s">
        <v>1921</v>
      </c>
      <c r="CG31" s="326"/>
      <c r="CH31" s="326"/>
      <c r="CI31" s="326"/>
      <c r="CJ31" s="326"/>
      <c r="CK31" s="307" t="s">
        <v>3</v>
      </c>
      <c r="CL31" s="328">
        <v>43761</v>
      </c>
      <c r="CM31" s="327">
        <v>1969</v>
      </c>
      <c r="CN31" s="327">
        <v>23</v>
      </c>
      <c r="CO31" s="327">
        <v>10</v>
      </c>
      <c r="CP31" s="327">
        <v>2019</v>
      </c>
      <c r="CQ31" s="307">
        <f ca="1">DATEDIF(CL31,TODAY(),"y")</f>
        <v>4</v>
      </c>
      <c r="CR31" s="307">
        <f>IF(CK31="соотв.",IF(BL31=1,3,IF(BL31=2,2)),IF(CK31="первая",4,IF(CK31="","",5)))</f>
        <v>5</v>
      </c>
      <c r="CW31" s="307">
        <v>2</v>
      </c>
      <c r="CX31" s="307" t="s">
        <v>698</v>
      </c>
      <c r="CY31" s="307" t="s">
        <v>1538</v>
      </c>
      <c r="CZ31" s="328">
        <v>39539</v>
      </c>
      <c r="DA31" s="307">
        <f ca="1">IF(CZ31="","",DATEDIF(CZ31,TODAY(),"y"))</f>
        <v>15</v>
      </c>
      <c r="DE31" s="307" t="s">
        <v>447</v>
      </c>
      <c r="DF31" s="326" t="s">
        <v>174</v>
      </c>
      <c r="DG31" s="326" t="s">
        <v>157</v>
      </c>
      <c r="DH31" s="326" t="s">
        <v>260</v>
      </c>
      <c r="DI31" s="307" t="s">
        <v>235</v>
      </c>
      <c r="DJ31" s="328">
        <v>43341</v>
      </c>
      <c r="DQ31" s="307">
        <v>22</v>
      </c>
      <c r="DR31" s="307">
        <v>11</v>
      </c>
      <c r="DS31" s="307">
        <v>14</v>
      </c>
      <c r="DT31" s="307">
        <v>21</v>
      </c>
      <c r="DU31" s="307">
        <v>11</v>
      </c>
      <c r="DV31" s="307">
        <v>14</v>
      </c>
      <c r="DW31" s="336" t="e">
        <f ca="1">IF(D31&gt;=12,A31+1,A31)</f>
        <v>#NUM!</v>
      </c>
      <c r="DX31" s="336" t="e">
        <f ca="1">IF(D31&gt;=12,(12-D31)*-1,D31)</f>
        <v>#NUM!</v>
      </c>
      <c r="DY31" s="336" t="e">
        <f ca="1">IF(C31&gt;30,C31-30,C31)</f>
        <v>#NUM!</v>
      </c>
      <c r="DZ31" s="336"/>
      <c r="EA31" s="336"/>
      <c r="EB31" s="336"/>
      <c r="EC31" s="307" t="str">
        <f ca="1">DATEDIF(DJ31,TODAY(),"y")&amp;"г. "&amp;DATEDIF(DJ31,TODAY(),"ym")&amp;"мес. "&amp;DATEDIF(DJ31,TODAY(),"md")&amp;"дн."</f>
        <v>5г. 2мес. 11дн.</v>
      </c>
      <c r="ED31" s="307" t="str">
        <f ca="1">DATEDIF(J31,TODAY(),"y")&amp;"г. "&amp;DATEDIF(J31,TODAY(),"ym")&amp;"мес. "&amp;DATEDIF(J31,TODAY(),"md")&amp;"дн."</f>
        <v>5г. 2мес. 11дн.</v>
      </c>
      <c r="EE31" s="307">
        <v>20</v>
      </c>
      <c r="EF31" s="307">
        <v>11</v>
      </c>
      <c r="EG31" s="307">
        <v>14</v>
      </c>
      <c r="EH31" s="336">
        <v>20</v>
      </c>
      <c r="EI31" s="336">
        <v>11</v>
      </c>
      <c r="EJ31" s="336">
        <v>14</v>
      </c>
      <c r="EK31" s="337">
        <v>12940</v>
      </c>
      <c r="EL31" s="687">
        <f>IF(AC31="ч",AB31,IF(AC31="(ч)",AB31,0))</f>
        <v>25</v>
      </c>
      <c r="EM31" s="337">
        <f>IF(AC31="ст",AB31,IF(AC31="(ст)",AB31,0))</f>
        <v>0</v>
      </c>
      <c r="EN31" s="338">
        <f>IF(AB31&gt;0,0.2,0)</f>
        <v>0.2</v>
      </c>
      <c r="EO31" s="338">
        <f>IF(CI31&gt;0,0.1,0)</f>
        <v>0</v>
      </c>
      <c r="EP31" s="337"/>
      <c r="EQ31" s="337"/>
      <c r="ER31" s="338">
        <f>IF(AB31&gt;=0,IF(AA31="повар",12,IF(AA31="уборщик служебных помещений",12,IF(AA31="кухонный рабочий",12,IF(AA31="рабочий по КОРЗ",12,IF(AA31="заведующий производством (шеф-повар)",12,0))))))</f>
        <v>0</v>
      </c>
      <c r="ES31" s="629">
        <f>IF(AB31&gt;=0,IF(AA31="сторож",40,0))</f>
        <v>0</v>
      </c>
      <c r="ET31" s="630" t="str">
        <f>IF(AA31&gt;=0,IF(AB31&gt;0,IF(AA31="учитель (обучение на дому)",0,IF(AA31="учитель","500",0)),0),0)</f>
        <v>500</v>
      </c>
      <c r="EU31" s="630" t="str">
        <f>IF(AK31="",0,IF(AK31="уч. группа2","100",IF(AK31="учебная группа","200",IF(AK31="монтесори","200",IF(AK31="метод. кабинет","100",IF(AK31="мастерская","300",IF(AK31="кабинет5/2","100","200")))))))</f>
        <v>100</v>
      </c>
      <c r="EV31" s="630"/>
      <c r="EW31" s="347">
        <f>IF(AB31&gt;0,EK31*(1+EO31+EN31),0)</f>
        <v>15528</v>
      </c>
      <c r="EX31" s="631">
        <f ca="1">(EW31*EM31)+(EW31*EL31/$A$1)</f>
        <v>7922.4489795918371</v>
      </c>
      <c r="EY31" s="631"/>
      <c r="EZ31" s="631"/>
      <c r="FA31" s="631">
        <f>EW31*ER31</f>
        <v>0</v>
      </c>
      <c r="FB31" s="631"/>
      <c r="FC31" s="630" t="str">
        <f t="shared" ref="FC31:FE33" si="59">ET31</f>
        <v>500</v>
      </c>
      <c r="FD31" s="630" t="str">
        <f t="shared" si="59"/>
        <v>100</v>
      </c>
      <c r="FE31" s="630">
        <f t="shared" si="59"/>
        <v>0</v>
      </c>
      <c r="FF31" s="631">
        <f>IF(AL31=0,0,8000)</f>
        <v>8000</v>
      </c>
      <c r="FG31" s="631" t="str">
        <f ca="1">IF(BS31&lt;3,6189.23,"")</f>
        <v/>
      </c>
      <c r="FH31" s="631"/>
      <c r="FI31" s="631"/>
      <c r="FJ31" s="631"/>
      <c r="FK31" s="631"/>
      <c r="FL31" s="631">
        <f ca="1">SUM(FA31:FK33)+EX31+EX32+EX33</f>
        <v>24161.795918367348</v>
      </c>
      <c r="FM31" s="631">
        <f ca="1">IF(($FQ$1-FL31)&lt;0,0,$FQ$1-FL31)</f>
        <v>0</v>
      </c>
      <c r="FN31" s="631">
        <f ca="1">FM31+FL31</f>
        <v>24161.795918367348</v>
      </c>
      <c r="FO31" s="632">
        <f ca="1">FN31*1.3</f>
        <v>31410.334693877554</v>
      </c>
      <c r="FP31" s="631">
        <f ca="1">FO31-(FO31*13/100)</f>
        <v>27326.991183673472</v>
      </c>
      <c r="FQ31" s="633">
        <v>44511</v>
      </c>
      <c r="FR31" s="633">
        <v>43978</v>
      </c>
      <c r="FS31" s="328"/>
      <c r="GC31" s="307">
        <v>1</v>
      </c>
      <c r="GI31" s="925">
        <v>689110093</v>
      </c>
    </row>
    <row r="32" spans="1:191" s="519" customFormat="1" ht="16.45" customHeight="1" x14ac:dyDescent="0.3">
      <c r="A32" s="551" t="e">
        <f ca="1">(DATEDIF($FR$1,TODAY(),"y"))+DQ32</f>
        <v>#NUM!</v>
      </c>
      <c r="B32" s="551" t="e">
        <f ca="1">(DATEDIF($FR$1,TODAY(),"ym"))+DR32</f>
        <v>#NUM!</v>
      </c>
      <c r="C32" s="551" t="e">
        <f ca="1">(DATEDIF($FR$1,TODAY(),"md"))+DS32</f>
        <v>#NUM!</v>
      </c>
      <c r="D32" s="551" t="e">
        <f t="shared" ca="1" si="29"/>
        <v>#NUM!</v>
      </c>
      <c r="E32" s="551"/>
      <c r="F32" s="551"/>
      <c r="G32" s="551"/>
      <c r="H32" s="551"/>
      <c r="I32" s="575">
        <v>21</v>
      </c>
      <c r="J32" s="576"/>
      <c r="K32" s="575"/>
      <c r="L32" s="575"/>
      <c r="M32" s="577"/>
      <c r="N32" s="519" t="s">
        <v>946</v>
      </c>
      <c r="O32" s="519" t="str">
        <f>O31</f>
        <v>учителю</v>
      </c>
      <c r="P32" s="519" t="str">
        <f>P31</f>
        <v>Е.А. Савинцеву</v>
      </c>
      <c r="Q32" s="519" t="str">
        <f>Q31</f>
        <v>учителя</v>
      </c>
      <c r="R32" s="519" t="str">
        <f>CONCATENATE(LEFT(V32,1),".",LEFT(W32,1),". ",U32)</f>
        <v>Е.А. Савинцева</v>
      </c>
      <c r="S32" s="519" t="s">
        <v>21</v>
      </c>
      <c r="T32" s="519" t="str">
        <f>CONCATENATE(U32," ",V32," ",W32)</f>
        <v>Савинцева Елена Алексеевна</v>
      </c>
      <c r="U32" s="519" t="s">
        <v>445</v>
      </c>
      <c r="V32" s="519" t="s">
        <v>21</v>
      </c>
      <c r="W32" s="519" t="s">
        <v>48</v>
      </c>
      <c r="X32" s="575"/>
      <c r="Y32" s="578">
        <v>309</v>
      </c>
      <c r="Z32" s="519" t="s">
        <v>1686</v>
      </c>
      <c r="AA32" s="519" t="s">
        <v>15</v>
      </c>
      <c r="AB32" s="608"/>
      <c r="AC32" s="519" t="s">
        <v>531</v>
      </c>
      <c r="AD32" s="556">
        <f>AE32-25</f>
        <v>-25</v>
      </c>
      <c r="AE32" s="556">
        <f>AB32*25</f>
        <v>0</v>
      </c>
      <c r="AF32" s="556">
        <f>AB32</f>
        <v>0</v>
      </c>
      <c r="AG32" s="579"/>
      <c r="AH32" s="556"/>
      <c r="AI32" s="608"/>
      <c r="AJ32" s="580">
        <f>AB32-AI32</f>
        <v>0</v>
      </c>
      <c r="AM32" s="519" t="s">
        <v>826</v>
      </c>
      <c r="AN32" s="519" t="s">
        <v>1344</v>
      </c>
      <c r="AO32" s="519" t="s">
        <v>1306</v>
      </c>
      <c r="AP32" s="576"/>
      <c r="BC32" s="576"/>
      <c r="BD32" s="531"/>
      <c r="BF32" s="581"/>
      <c r="BG32" s="581"/>
      <c r="BH32" s="581"/>
      <c r="BI32" s="581"/>
      <c r="BJ32" s="519" t="s">
        <v>597</v>
      </c>
      <c r="BK32" s="519" t="s">
        <v>339</v>
      </c>
      <c r="BL32" s="575">
        <f>BL31</f>
        <v>1</v>
      </c>
      <c r="BM32" s="622" t="s">
        <v>1672</v>
      </c>
      <c r="BN32" s="519" t="s">
        <v>347</v>
      </c>
      <c r="BO32" s="519" t="s">
        <v>568</v>
      </c>
      <c r="BQ32" s="519" t="s">
        <v>607</v>
      </c>
      <c r="BR32" s="519">
        <v>41081</v>
      </c>
      <c r="BS32" s="575">
        <f ca="1">DATEDIF(BR32,TODAY(),"y")</f>
        <v>11</v>
      </c>
      <c r="BT32" s="575" t="s">
        <v>639</v>
      </c>
      <c r="BU32" s="575"/>
      <c r="BV32" s="576"/>
      <c r="BW32" s="576"/>
      <c r="BX32" s="575"/>
      <c r="BY32" s="575"/>
      <c r="BZ32" s="575"/>
      <c r="CA32" s="519" t="s">
        <v>1922</v>
      </c>
      <c r="CB32" s="519" t="s">
        <v>1924</v>
      </c>
      <c r="CC32" s="519">
        <v>144</v>
      </c>
      <c r="CD32" s="576">
        <v>45022</v>
      </c>
      <c r="CE32" s="576">
        <v>45056</v>
      </c>
      <c r="CF32" s="581" t="s">
        <v>1925</v>
      </c>
      <c r="CG32" s="581"/>
      <c r="CH32" s="581"/>
      <c r="CI32" s="581"/>
      <c r="CJ32" s="581"/>
      <c r="CK32" s="582" t="str">
        <f>CK31</f>
        <v>высшая</v>
      </c>
      <c r="CL32" s="576">
        <f>CL31</f>
        <v>43761</v>
      </c>
      <c r="CM32" s="575">
        <f>CM31</f>
        <v>1969</v>
      </c>
      <c r="CN32" s="575">
        <f>CN31</f>
        <v>23</v>
      </c>
      <c r="CO32" s="575">
        <v>10</v>
      </c>
      <c r="CP32" s="575">
        <v>2019</v>
      </c>
      <c r="CQ32" s="519">
        <f ca="1">DATEDIF(CL32,TODAY(),"y")</f>
        <v>4</v>
      </c>
      <c r="CR32" s="519">
        <f>IF(CK32="соотв.",IF(BL32=1,3,IF(BL32=2,2)),IF(CK32="первая",4,IF(CK32="","",5)))</f>
        <v>5</v>
      </c>
      <c r="CX32" s="519" t="s">
        <v>697</v>
      </c>
      <c r="CY32" s="519" t="s">
        <v>1561</v>
      </c>
      <c r="CZ32" s="576">
        <v>38403</v>
      </c>
      <c r="DA32" s="519">
        <f ca="1">IF(CZ32="","",DATEDIF(CZ32,TODAY(),"y"))</f>
        <v>18</v>
      </c>
      <c r="DF32" s="581"/>
      <c r="DG32" s="581"/>
      <c r="DH32" s="581"/>
      <c r="DJ32" s="576"/>
      <c r="DT32" s="583"/>
      <c r="DU32" s="583"/>
      <c r="DV32" s="583"/>
      <c r="EC32" s="583"/>
      <c r="ED32" s="583"/>
      <c r="EK32" s="560">
        <v>12940</v>
      </c>
      <c r="EL32" s="684">
        <f>IF(AC32="ч",AB32,IF(AC32="(ч)",AB32,0))</f>
        <v>0</v>
      </c>
      <c r="EM32" s="556">
        <f>IF(AC32="ст",AB32,IF(AC32="(ст)",AB32,0))</f>
        <v>0</v>
      </c>
      <c r="EN32" s="584">
        <f>IF(AB32&gt;0,0.2,0)</f>
        <v>0</v>
      </c>
      <c r="EO32" s="584">
        <f>IF(EN32=0.2,EO31,0)</f>
        <v>0</v>
      </c>
      <c r="EP32" s="556"/>
      <c r="EQ32" s="556"/>
      <c r="ER32" s="584">
        <f>IF(AB32&gt;=0,IF(AA32="повар",0.12,IF(AA32="уборщик служебных помещений",0.12,IF(AA32="кухонный рабочий",0.12,IF(AA32="рабочий по КОРЗ",0.12,IF(AA32="зав. производством (шеф-повар)",0.12,0))))))</f>
        <v>0</v>
      </c>
      <c r="ES32" s="614">
        <f>IF(AB32&gt;=0,IF(AA32="сторож",0.4,0))</f>
        <v>0</v>
      </c>
      <c r="ET32" s="528">
        <f>IF(AA32&gt;=0,IF(AB32&gt;0,IF(AA32="учитель (обучение на дому)",0,IF(AA32="учитель","500",0)),0),0)</f>
        <v>0</v>
      </c>
      <c r="EU32" s="528">
        <f>IF(AK32="",0,IF(AK32="уч. группа2","100",IF(AK32="учебная группа","200",IF(AK32="монтесори","200",IF(AK32="метод. кабинет","100",IF(AK32="мастерская","300",IF(AK32="кабинет5/2","100","200")))))))</f>
        <v>0</v>
      </c>
      <c r="EV32" s="617"/>
      <c r="EW32" s="554">
        <f>IF(AB32&gt;0,EK32*(1+EO32+EN32),0)</f>
        <v>0</v>
      </c>
      <c r="EX32" s="564">
        <f ca="1">(EW32*EM32)+(EW32*EL32/$A$1)</f>
        <v>0</v>
      </c>
      <c r="EY32" s="564">
        <f>EP32*EW31</f>
        <v>0</v>
      </c>
      <c r="EZ32" s="564">
        <f>EW31*EQ32</f>
        <v>0</v>
      </c>
      <c r="FA32" s="564">
        <f>EW32*ER32</f>
        <v>0</v>
      </c>
      <c r="FB32" s="564"/>
      <c r="FC32" s="528">
        <f t="shared" si="59"/>
        <v>0</v>
      </c>
      <c r="FD32" s="528">
        <f t="shared" si="59"/>
        <v>0</v>
      </c>
      <c r="FE32" s="528">
        <f t="shared" si="59"/>
        <v>0</v>
      </c>
      <c r="FF32" s="564">
        <f>IF(AL32=0,0,8000)</f>
        <v>0</v>
      </c>
      <c r="FG32" s="564">
        <f ca="1">IF(BS32=0,0,IF(AC32&lt;&gt;"Д/О",IF(BS32=0,6189.23,IF(BS32=1,6189.23,IF(BS32=2,6189.23,0))),0))</f>
        <v>0</v>
      </c>
      <c r="FH32" s="564"/>
      <c r="FI32" s="564"/>
      <c r="FJ32" s="564"/>
      <c r="FK32" s="564"/>
      <c r="FL32" s="564"/>
      <c r="FM32" s="564"/>
      <c r="FN32" s="564"/>
      <c r="FO32" s="564"/>
      <c r="FP32" s="588"/>
      <c r="FQ32" s="585"/>
      <c r="FR32" s="585"/>
    </row>
    <row r="33" spans="1:191" s="254" customFormat="1" ht="16.45" customHeight="1" thickBot="1" x14ac:dyDescent="0.35">
      <c r="A33" s="533" t="e">
        <f ca="1">(DATEDIF($FR$1,TODAY(),"y"))+DQ33</f>
        <v>#NUM!</v>
      </c>
      <c r="B33" s="533" t="e">
        <f ca="1">(DATEDIF($FR$1,TODAY(),"ym"))+DR33</f>
        <v>#NUM!</v>
      </c>
      <c r="C33" s="533" t="e">
        <f ca="1">(DATEDIF($FR$1,TODAY(),"md"))+DS33</f>
        <v>#NUM!</v>
      </c>
      <c r="D33" s="533" t="e">
        <f t="shared" ca="1" si="29"/>
        <v>#NUM!</v>
      </c>
      <c r="E33" s="533"/>
      <c r="F33" s="533"/>
      <c r="G33" s="533"/>
      <c r="H33" s="533"/>
      <c r="I33" s="260">
        <v>21</v>
      </c>
      <c r="J33" s="261"/>
      <c r="K33" s="260"/>
      <c r="L33" s="254">
        <f>L31</f>
        <v>288</v>
      </c>
      <c r="M33" s="437">
        <f>M31</f>
        <v>43341</v>
      </c>
      <c r="N33" s="254" t="s">
        <v>946</v>
      </c>
      <c r="O33" s="254" t="str">
        <f>O32</f>
        <v>учителю</v>
      </c>
      <c r="P33" s="254" t="str">
        <f>P31</f>
        <v>Е.А. Савинцеву</v>
      </c>
      <c r="Q33" s="254" t="str">
        <f>Q31</f>
        <v>учителя</v>
      </c>
      <c r="R33" s="254" t="str">
        <f>CONCATENATE(LEFT(V33,1),".",LEFT(W33,1),". ",U33)</f>
        <v>Е.А. Савинцева</v>
      </c>
      <c r="S33" s="254" t="s">
        <v>48</v>
      </c>
      <c r="T33" s="254" t="str">
        <f>CONCATENATE(U33," ",V33," ",W33)</f>
        <v>Савинцева Елена Алексеевна</v>
      </c>
      <c r="U33" s="254" t="s">
        <v>445</v>
      </c>
      <c r="V33" s="254" t="s">
        <v>21</v>
      </c>
      <c r="W33" s="254" t="s">
        <v>48</v>
      </c>
      <c r="X33" s="260"/>
      <c r="Y33" s="262">
        <v>309</v>
      </c>
      <c r="Z33" s="254" t="s">
        <v>1684</v>
      </c>
      <c r="AA33" s="254" t="s">
        <v>1374</v>
      </c>
      <c r="AB33" s="609">
        <v>26</v>
      </c>
      <c r="AC33" s="254" t="s">
        <v>532</v>
      </c>
      <c r="AD33" s="254">
        <f>AE33-18</f>
        <v>8</v>
      </c>
      <c r="AE33" s="256">
        <f>AB33</f>
        <v>26</v>
      </c>
      <c r="AF33" s="256">
        <f>AB33/18</f>
        <v>1.4444444444444444</v>
      </c>
      <c r="AG33" s="538"/>
      <c r="AH33" s="256"/>
      <c r="AI33" s="609">
        <v>26</v>
      </c>
      <c r="AJ33" s="539">
        <f>AB33-AI33</f>
        <v>0</v>
      </c>
      <c r="AN33" s="254" t="s">
        <v>1631</v>
      </c>
      <c r="AO33" s="254" t="s">
        <v>825</v>
      </c>
      <c r="AP33" s="261"/>
      <c r="BC33" s="261"/>
      <c r="BD33" s="524"/>
      <c r="BF33" s="259"/>
      <c r="BG33" s="259"/>
      <c r="BH33" s="259"/>
      <c r="BI33" s="259"/>
      <c r="BJ33" s="254" t="s">
        <v>652</v>
      </c>
      <c r="BK33" s="254" t="s">
        <v>342</v>
      </c>
      <c r="BL33" s="260">
        <f>BL31</f>
        <v>1</v>
      </c>
      <c r="BM33" s="259" t="s">
        <v>642</v>
      </c>
      <c r="BN33" s="254" t="s">
        <v>340</v>
      </c>
      <c r="BO33" s="254" t="s">
        <v>568</v>
      </c>
      <c r="BQ33" s="254" t="s">
        <v>653</v>
      </c>
      <c r="BR33" s="254">
        <v>36312</v>
      </c>
      <c r="BS33" s="260">
        <f ca="1">DATEDIF(BR33,TODAY(),"y")</f>
        <v>24</v>
      </c>
      <c r="BT33" s="260"/>
      <c r="BU33" s="260"/>
      <c r="BV33" s="261"/>
      <c r="BW33" s="261"/>
      <c r="BX33" s="260"/>
      <c r="BY33" s="260"/>
      <c r="BZ33" s="260"/>
      <c r="CD33" s="261"/>
      <c r="CE33" s="261"/>
      <c r="CF33" s="259"/>
      <c r="CG33" s="259"/>
      <c r="CH33" s="259"/>
      <c r="CI33" s="259"/>
      <c r="CJ33" s="259"/>
      <c r="CK33" s="254" t="str">
        <f t="shared" ref="CK33:CP33" si="60">CK31</f>
        <v>высшая</v>
      </c>
      <c r="CL33" s="261">
        <f t="shared" si="60"/>
        <v>43761</v>
      </c>
      <c r="CM33" s="260">
        <f t="shared" si="60"/>
        <v>1969</v>
      </c>
      <c r="CN33" s="260">
        <f t="shared" si="60"/>
        <v>23</v>
      </c>
      <c r="CO33" s="260">
        <f t="shared" si="60"/>
        <v>10</v>
      </c>
      <c r="CP33" s="260">
        <f t="shared" si="60"/>
        <v>2019</v>
      </c>
      <c r="CQ33" s="254">
        <f ca="1">DATEDIF(CL32,TODAY(),"y")</f>
        <v>4</v>
      </c>
      <c r="CR33" s="254">
        <f>IF(CK33="соотв.",IF(BL33=1,3,IF(BL33=2,2)),IF(CK33="первая",4,IF(CK33="","",5)))</f>
        <v>5</v>
      </c>
      <c r="CZ33" s="261"/>
      <c r="DF33" s="259"/>
      <c r="DG33" s="259"/>
      <c r="DH33" s="259"/>
      <c r="DJ33" s="261"/>
      <c r="EK33" s="559">
        <v>12940</v>
      </c>
      <c r="EL33" s="685">
        <f>IF(AC33="ч",AB33,IF(AC33="(ч)",AB33,0))</f>
        <v>26</v>
      </c>
      <c r="EM33" s="256">
        <f>IF(AC33="ст",AB33,IF(AC33="(ст)",AB33,0))</f>
        <v>0</v>
      </c>
      <c r="EN33" s="264">
        <f>IF(AB33&gt;0,0.2,0)</f>
        <v>0.2</v>
      </c>
      <c r="EO33" s="264">
        <f>IF(EN33=0.2,EO31,0)</f>
        <v>0</v>
      </c>
      <c r="EP33" s="256"/>
      <c r="EQ33" s="256"/>
      <c r="ER33" s="264">
        <f>IF(AB33&gt;=0,IF(AA33="повар",0.12,IF(AA33="уборщик служебных помещений",0.12,IF(AA33="кухонный рабочий",0.12,IF(AA33="рабочий по КОРЗ",0.12,IF(AA33="зав. производством (шеф-повар)",0.12,0))))))</f>
        <v>0</v>
      </c>
      <c r="ES33" s="615">
        <f>IF(AB33&gt;=0,IF(AA33="сторож",0.4,0))</f>
        <v>0</v>
      </c>
      <c r="ET33" s="569">
        <f>IF(AA33&gt;=0,IF(AB33&gt;0,IF(AA33="учитель (обучение на дому)",0,IF(AA33="учитель","500",0)),0),0)</f>
        <v>0</v>
      </c>
      <c r="EU33" s="569">
        <f>IF(AK33="",0,IF(AK33="уч. группа2","100",IF(AK33="учебная группа","200",IF(AK33="монтесори","200",IF(AK33="метод. кабинет","100",IF(AK33="мастерская","300",IF(AK33="кабинет5/2","100","200")))))))</f>
        <v>0</v>
      </c>
      <c r="EV33" s="618"/>
      <c r="EW33" s="555">
        <f>IF(AB33&gt;0,EK33*(1+EO33+EN33),0)</f>
        <v>15528</v>
      </c>
      <c r="EX33" s="566">
        <f ca="1">(EW33*EM33)+(EW33*EL33/$A$1)</f>
        <v>8239.3469387755104</v>
      </c>
      <c r="EY33" s="566">
        <f>EP33*EW31</f>
        <v>0</v>
      </c>
      <c r="EZ33" s="566">
        <f>EW31*EQ33</f>
        <v>0</v>
      </c>
      <c r="FA33" s="566">
        <f>EW33*ER33</f>
        <v>0</v>
      </c>
      <c r="FB33" s="566"/>
      <c r="FC33" s="569">
        <f t="shared" si="59"/>
        <v>0</v>
      </c>
      <c r="FD33" s="569">
        <f t="shared" si="59"/>
        <v>0</v>
      </c>
      <c r="FE33" s="569">
        <f t="shared" si="59"/>
        <v>0</v>
      </c>
      <c r="FF33" s="566">
        <f>IF(AL33=0,0,8000)</f>
        <v>0</v>
      </c>
      <c r="FG33" s="566">
        <f ca="1">IF(BS33=0,0,IF(AC33&lt;&gt;"Д/О",IF(BS33=0,6189.23,IF(BS33=1,6189.23,IF(BS33=2,6189.23,0))),0))</f>
        <v>0</v>
      </c>
      <c r="FH33" s="566"/>
      <c r="FI33" s="566"/>
      <c r="FJ33" s="566"/>
      <c r="FK33" s="566"/>
      <c r="FL33" s="566"/>
      <c r="FM33" s="566"/>
      <c r="FN33" s="566"/>
      <c r="FO33" s="566"/>
      <c r="FP33" s="589"/>
      <c r="FQ33" s="570"/>
      <c r="FR33" s="570"/>
    </row>
    <row r="34" spans="1:191" s="307" customFormat="1" ht="79.55" customHeight="1" thickBot="1" x14ac:dyDescent="0.35">
      <c r="A34" s="307">
        <f ca="1">(DATEDIF(кадры!$FR$1,TODAY(),"y"))+DQ34</f>
        <v>5</v>
      </c>
      <c r="B34" s="307">
        <f ca="1">(DATEDIF(кадры!$FR$1,TODAY(),"ym"))+DR34</f>
        <v>14</v>
      </c>
      <c r="C34" s="307">
        <f ca="1">(DATEDIF(кадры!$FR$1,TODAY(),"md"))+DS34</f>
        <v>12</v>
      </c>
      <c r="D34" s="307">
        <f t="shared" ca="1" si="29"/>
        <v>14</v>
      </c>
      <c r="I34" s="327">
        <v>19</v>
      </c>
      <c r="J34" s="328">
        <v>43341</v>
      </c>
      <c r="K34" s="327" t="s">
        <v>1068</v>
      </c>
      <c r="L34" s="327">
        <v>287</v>
      </c>
      <c r="M34" s="329">
        <v>43341</v>
      </c>
      <c r="N34" s="307" t="s">
        <v>964</v>
      </c>
      <c r="O34" s="307" t="s">
        <v>1236</v>
      </c>
      <c r="P34" s="307" t="s">
        <v>1281</v>
      </c>
      <c r="Q34" s="307" t="s">
        <v>943</v>
      </c>
      <c r="R34" s="307" t="str">
        <f t="shared" ref="R34:R39" si="61">CONCATENATE(LEFT(V34,1),".",LEFT(W34,1),". ",U34)</f>
        <v>Е.С. Шишова</v>
      </c>
      <c r="S34" s="307" t="s">
        <v>361</v>
      </c>
      <c r="T34" s="491" t="str">
        <f t="shared" ref="T34:T39" si="62">CONCATENATE(U34," ",V34," ",W34)</f>
        <v>Шишова Евгения Сергеевна</v>
      </c>
      <c r="U34" s="307" t="s">
        <v>361</v>
      </c>
      <c r="V34" s="307" t="s">
        <v>362</v>
      </c>
      <c r="W34" s="307" t="s">
        <v>32</v>
      </c>
      <c r="X34" s="307">
        <v>101</v>
      </c>
      <c r="Y34" s="307">
        <v>315</v>
      </c>
      <c r="Z34" s="307" t="s">
        <v>1684</v>
      </c>
      <c r="AA34" s="307" t="s">
        <v>7</v>
      </c>
      <c r="AB34" s="623">
        <v>27</v>
      </c>
      <c r="AC34" s="307" t="s">
        <v>532</v>
      </c>
      <c r="AD34" s="337">
        <f>AB34-18</f>
        <v>9</v>
      </c>
      <c r="AE34" s="337">
        <f>AB34</f>
        <v>27</v>
      </c>
      <c r="AF34" s="337">
        <f>AB34/18</f>
        <v>1.5</v>
      </c>
      <c r="AG34" s="624">
        <f>SUM(AE34:AE36)</f>
        <v>27</v>
      </c>
      <c r="AH34" s="337">
        <f>SUM(AF34:AF36)</f>
        <v>1.5</v>
      </c>
      <c r="AI34" s="623">
        <v>27</v>
      </c>
      <c r="AJ34" s="626">
        <f t="shared" ref="AJ34:AJ39" si="63">AB34-AI34</f>
        <v>0</v>
      </c>
      <c r="AK34" s="307" t="s">
        <v>1009</v>
      </c>
      <c r="AL34" s="307" t="s">
        <v>1630</v>
      </c>
      <c r="AM34" s="307">
        <v>10</v>
      </c>
      <c r="AP34" s="492">
        <v>35129</v>
      </c>
      <c r="AQ34" s="307">
        <f ca="1">DATEDIF(AP34,TODAY(),"y")</f>
        <v>27</v>
      </c>
      <c r="AR34" s="307" t="s">
        <v>1036</v>
      </c>
      <c r="AS34" s="307" t="s">
        <v>1015</v>
      </c>
      <c r="AT34" s="307">
        <v>3215</v>
      </c>
      <c r="AU34" s="307">
        <v>654617</v>
      </c>
      <c r="AV34" s="307" t="str">
        <f>CONCATENATE(AT34,AU34)</f>
        <v>3215654617</v>
      </c>
      <c r="AW34" s="307" t="s">
        <v>1116</v>
      </c>
      <c r="AX34" s="328">
        <v>42451</v>
      </c>
      <c r="AY34" s="307" t="s">
        <v>718</v>
      </c>
      <c r="AZ34" s="307">
        <v>650003</v>
      </c>
      <c r="BA34" s="307" t="s">
        <v>1117</v>
      </c>
      <c r="BB34" s="307" t="s">
        <v>1439</v>
      </c>
      <c r="BC34" s="328">
        <v>43783</v>
      </c>
      <c r="BD34" s="627">
        <v>261</v>
      </c>
      <c r="BE34" s="628" t="s">
        <v>441</v>
      </c>
      <c r="BF34" s="326" t="s">
        <v>443</v>
      </c>
      <c r="BG34" s="326" t="s">
        <v>442</v>
      </c>
      <c r="BH34" s="326"/>
      <c r="BI34" s="326" t="s">
        <v>1118</v>
      </c>
      <c r="BJ34" s="307" t="s">
        <v>575</v>
      </c>
      <c r="BK34" s="307" t="s">
        <v>342</v>
      </c>
      <c r="BL34" s="327">
        <f>IF(BK34="ВО",1,2)</f>
        <v>2</v>
      </c>
      <c r="BM34" s="326" t="s">
        <v>642</v>
      </c>
      <c r="BN34" s="307" t="s">
        <v>340</v>
      </c>
      <c r="BO34" s="307" t="s">
        <v>568</v>
      </c>
      <c r="BQ34" s="326" t="s">
        <v>1640</v>
      </c>
      <c r="BR34" s="328">
        <v>42914</v>
      </c>
      <c r="BS34" s="327">
        <f ca="1">DATEDIF(BR34,TODAY(),"y")</f>
        <v>6</v>
      </c>
      <c r="BT34" s="327"/>
      <c r="BU34" s="327" t="s">
        <v>1219</v>
      </c>
      <c r="BV34" s="328" t="s">
        <v>1220</v>
      </c>
      <c r="BW34" s="328"/>
      <c r="BX34" s="327">
        <v>2019</v>
      </c>
      <c r="BY34" s="327">
        <v>612409817874</v>
      </c>
      <c r="BZ34" s="327"/>
      <c r="CA34" s="307" t="s">
        <v>1003</v>
      </c>
      <c r="CB34" s="307" t="s">
        <v>1398</v>
      </c>
      <c r="CC34" s="307">
        <v>150</v>
      </c>
      <c r="CD34" s="328">
        <v>44727</v>
      </c>
      <c r="CE34" s="328">
        <v>44762</v>
      </c>
      <c r="CF34" s="326"/>
      <c r="CG34" s="326"/>
      <c r="CH34" s="326"/>
      <c r="CI34" s="326"/>
      <c r="CJ34" s="326"/>
      <c r="CK34" s="307" t="s">
        <v>3</v>
      </c>
      <c r="CL34" s="328">
        <v>44979</v>
      </c>
      <c r="CM34" s="327">
        <v>536</v>
      </c>
      <c r="CN34" s="327">
        <v>22</v>
      </c>
      <c r="CO34" s="327">
        <v>2</v>
      </c>
      <c r="CP34" s="327">
        <v>2023</v>
      </c>
      <c r="CQ34" s="307">
        <f ca="1">DATEDIF(CL34,TODAY(),"y")</f>
        <v>0</v>
      </c>
      <c r="CR34" s="307">
        <f t="shared" ref="CR34:CR39" si="64">IF(CK34="соотв.",IF(BL34=1,3,IF(BL34=2,2)),IF(CK34="первая",4,IF(CK34="","",5)))</f>
        <v>5</v>
      </c>
      <c r="CW34" s="307">
        <v>1</v>
      </c>
      <c r="CX34" s="307" t="s">
        <v>695</v>
      </c>
      <c r="CY34" s="307" t="s">
        <v>1538</v>
      </c>
      <c r="CZ34" s="328">
        <v>42300</v>
      </c>
      <c r="DA34" s="307">
        <f ca="1">IF(CZ34="","",DATEDIF(CZ34,TODAY(),"y"))</f>
        <v>8</v>
      </c>
      <c r="DB34" s="307" t="s">
        <v>700</v>
      </c>
      <c r="DE34" s="307" t="s">
        <v>440</v>
      </c>
      <c r="DF34" s="326" t="s">
        <v>174</v>
      </c>
      <c r="DG34" s="326" t="s">
        <v>157</v>
      </c>
      <c r="DH34" s="326" t="s">
        <v>260</v>
      </c>
      <c r="DI34" s="307" t="s">
        <v>220</v>
      </c>
      <c r="DJ34" s="328">
        <v>43341</v>
      </c>
      <c r="DQ34" s="307">
        <v>4</v>
      </c>
      <c r="DR34" s="307">
        <v>9</v>
      </c>
      <c r="DS34" s="307">
        <v>4</v>
      </c>
      <c r="DT34" s="307">
        <v>3</v>
      </c>
      <c r="DU34" s="307">
        <v>9</v>
      </c>
      <c r="DV34" s="307">
        <v>4</v>
      </c>
      <c r="DW34" s="336">
        <f ca="1">IF(D34&gt;=12,A34+1,A34)</f>
        <v>6</v>
      </c>
      <c r="DX34" s="336">
        <f ca="1">IF(D34&gt;=12,(12-D34)*-1,D34)</f>
        <v>2</v>
      </c>
      <c r="DY34" s="336">
        <f ca="1">IF(C34&gt;30,C34-30,C34)</f>
        <v>12</v>
      </c>
      <c r="DZ34" s="336"/>
      <c r="EA34" s="336"/>
      <c r="EB34" s="336"/>
      <c r="EC34" s="307" t="str">
        <f ca="1">DATEDIF(DJ34,TODAY(),"y")&amp;"г. "&amp;DATEDIF(DJ34,TODAY(),"ym")&amp;"мес. "&amp;DATEDIF(DJ34,TODAY(),"md")&amp;"дн."</f>
        <v>5г. 2мес. 11дн.</v>
      </c>
      <c r="ED34" s="307" t="str">
        <f ca="1">DATEDIF(J34,TODAY(),"y")&amp;"г. "&amp;DATEDIF(J34,TODAY(),"ym")&amp;"мес. "&amp;DATEDIF(J34,TODAY(),"md")&amp;"дн."</f>
        <v>5г. 2мес. 11дн.</v>
      </c>
      <c r="EE34" s="307">
        <v>2</v>
      </c>
      <c r="EF34" s="307">
        <v>9</v>
      </c>
      <c r="EG34" s="307">
        <v>4</v>
      </c>
      <c r="EH34" s="336">
        <v>2</v>
      </c>
      <c r="EI34" s="336">
        <v>9</v>
      </c>
      <c r="EJ34" s="336">
        <v>4</v>
      </c>
      <c r="EK34" s="337">
        <v>12940</v>
      </c>
      <c r="EL34" s="687">
        <f t="shared" ref="EL34:EL39" si="65">IF(AC34="ч",AB34,IF(AC34="(ч)",AB34,0))</f>
        <v>27</v>
      </c>
      <c r="EM34" s="337">
        <f t="shared" ref="EM34:EM39" si="66">IF(AC34="ст",AB34,IF(AC34="(ст)",AB34,0))</f>
        <v>0</v>
      </c>
      <c r="EN34" s="338">
        <f t="shared" ref="EN34:EN39" si="67">IF(AB34&gt;0,0.2,0)</f>
        <v>0.2</v>
      </c>
      <c r="EO34" s="338">
        <f>IF(CI34&gt;0,0.1,0)</f>
        <v>0</v>
      </c>
      <c r="EP34" s="337"/>
      <c r="EQ34" s="337"/>
      <c r="ER34" s="338">
        <f>IF(AB34&gt;=0,IF(AA34="повар",12,IF(AA34="уборщик служебных помещений",12,IF(AA34="кухонный рабочий",12,IF(AA34="рабочий по КОРЗ",12,IF(AA34="заведующий производством (шеф-повар)",12,0))))))</f>
        <v>0</v>
      </c>
      <c r="ES34" s="629">
        <f>IF(AB34&gt;=0,IF(AA34="сторож",40,0))</f>
        <v>0</v>
      </c>
      <c r="ET34" s="630" t="str">
        <f t="shared" ref="ET34:ET39" si="68">IF(AA34&gt;=0,IF(AB34&gt;0,IF(AA34="учитель (обучение на дому)",0,IF(AA34="учитель","500",0)),0),0)</f>
        <v>500</v>
      </c>
      <c r="EU34" s="630" t="str">
        <f t="shared" ref="EU34:EU39" si="69">IF(AK34="",0,IF(AK34="уч. группа2","100",IF(AK34="учебная группа","200",IF(AK34="монтесори","200",IF(AK34="метод. кабинет","100",IF(AK34="мастерская","300",IF(AK34="кабинет5/2","100","200")))))))</f>
        <v>100</v>
      </c>
      <c r="EV34" s="630"/>
      <c r="EW34" s="347">
        <f t="shared" ref="EW34:EW39" si="70">IF(AB34&gt;0,EK34*(1+EO34+EN34),0)</f>
        <v>15528</v>
      </c>
      <c r="EX34" s="631">
        <f>(EW34*EM34)+(EW34*EL34/кадры!$A$1)</f>
        <v>23292</v>
      </c>
      <c r="EY34" s="631"/>
      <c r="EZ34" s="631"/>
      <c r="FA34" s="631">
        <f t="shared" ref="FA34:FA39" si="71">EW34*ER34</f>
        <v>0</v>
      </c>
      <c r="FB34" s="631"/>
      <c r="FC34" s="630" t="str">
        <f t="shared" ref="FC34:FE39" si="72">ET34</f>
        <v>500</v>
      </c>
      <c r="FD34" s="630" t="str">
        <f t="shared" si="72"/>
        <v>100</v>
      </c>
      <c r="FE34" s="630">
        <f t="shared" si="72"/>
        <v>0</v>
      </c>
      <c r="FF34" s="631">
        <f t="shared" ref="FF34:FF39" si="73">IF(AL34=0,0,8000)</f>
        <v>8000</v>
      </c>
      <c r="FG34" s="631" t="str">
        <f ca="1">IF(BS34&lt;3,6189.23,"")</f>
        <v/>
      </c>
      <c r="FH34" s="631"/>
      <c r="FI34" s="631"/>
      <c r="FJ34" s="631"/>
      <c r="FK34" s="631"/>
      <c r="FL34" s="631">
        <f ca="1">SUM(FA34:FK36)+EX34+EX35+EX36</f>
        <v>31292</v>
      </c>
      <c r="FM34" s="631">
        <f ca="1">IF((кадры!$FQ$1-FL34)&lt;0,0,кадры!$FQ$1-FL34)</f>
        <v>0</v>
      </c>
      <c r="FN34" s="631">
        <f ca="1">FM34+FL34</f>
        <v>31292</v>
      </c>
      <c r="FO34" s="632">
        <f ca="1">FN34*1.3</f>
        <v>40679.599999999999</v>
      </c>
      <c r="FP34" s="631">
        <f ca="1">FO34-(FO34*13/100)</f>
        <v>35391.252</v>
      </c>
      <c r="FQ34" s="633">
        <v>44511</v>
      </c>
      <c r="FR34" s="633">
        <v>43978</v>
      </c>
      <c r="FS34" s="328"/>
      <c r="GC34" s="307">
        <v>1</v>
      </c>
    </row>
    <row r="35" spans="1:191" s="519" customFormat="1" ht="16.45" customHeight="1" x14ac:dyDescent="0.3">
      <c r="A35" s="551">
        <f ca="1">(DATEDIF(кадры!$FR$1,TODAY(),"y"))+DQ35</f>
        <v>1</v>
      </c>
      <c r="B35" s="551">
        <f ca="1">(DATEDIF(кадры!$FR$1,TODAY(),"ym"))+DR35</f>
        <v>5</v>
      </c>
      <c r="C35" s="551">
        <f ca="1">(DATEDIF(кадры!$FR$1,TODAY(),"md"))+DS35</f>
        <v>8</v>
      </c>
      <c r="D35" s="551">
        <f t="shared" ca="1" si="29"/>
        <v>5</v>
      </c>
      <c r="E35" s="551"/>
      <c r="F35" s="551"/>
      <c r="G35" s="551"/>
      <c r="H35" s="551"/>
      <c r="I35" s="575">
        <v>19</v>
      </c>
      <c r="J35" s="576"/>
      <c r="K35" s="575"/>
      <c r="L35" s="575"/>
      <c r="M35" s="577"/>
      <c r="N35" s="519" t="s">
        <v>964</v>
      </c>
      <c r="O35" s="519" t="str">
        <f>O34</f>
        <v>учителю</v>
      </c>
      <c r="P35" s="519" t="str">
        <f>P34</f>
        <v>Е.С. Шишову</v>
      </c>
      <c r="Q35" s="519" t="str">
        <f>Q34</f>
        <v>учителя</v>
      </c>
      <c r="R35" s="519" t="str">
        <f t="shared" si="61"/>
        <v>Е.С. Шишова</v>
      </c>
      <c r="S35" s="519" t="s">
        <v>362</v>
      </c>
      <c r="T35" s="519" t="str">
        <f t="shared" si="62"/>
        <v>Шишова Евгения Сергеевна</v>
      </c>
      <c r="U35" s="519" t="s">
        <v>361</v>
      </c>
      <c r="V35" s="519" t="s">
        <v>362</v>
      </c>
      <c r="W35" s="519" t="s">
        <v>32</v>
      </c>
      <c r="X35" s="575"/>
      <c r="Y35" s="578">
        <v>315</v>
      </c>
      <c r="Z35" s="519" t="s">
        <v>1686</v>
      </c>
      <c r="AA35" s="519" t="s">
        <v>15</v>
      </c>
      <c r="AB35" s="608">
        <v>0</v>
      </c>
      <c r="AC35" s="519" t="s">
        <v>531</v>
      </c>
      <c r="AD35" s="556">
        <f>AE35-25</f>
        <v>-25</v>
      </c>
      <c r="AE35" s="556">
        <f>AB35*25</f>
        <v>0</v>
      </c>
      <c r="AF35" s="556">
        <f>AB35</f>
        <v>0</v>
      </c>
      <c r="AG35" s="579"/>
      <c r="AH35" s="556"/>
      <c r="AI35" s="608">
        <v>0</v>
      </c>
      <c r="AJ35" s="580">
        <f t="shared" si="63"/>
        <v>0</v>
      </c>
      <c r="AP35" s="576"/>
      <c r="BC35" s="576"/>
      <c r="BD35" s="531"/>
      <c r="BF35" s="581"/>
      <c r="BG35" s="581"/>
      <c r="BH35" s="581"/>
      <c r="BI35" s="581"/>
      <c r="BL35" s="575">
        <f>BL34</f>
        <v>2</v>
      </c>
      <c r="BM35" s="581"/>
      <c r="BS35" s="575"/>
      <c r="BT35" s="575"/>
      <c r="BU35" s="575"/>
      <c r="BV35" s="576"/>
      <c r="BW35" s="576"/>
      <c r="BX35" s="575"/>
      <c r="BY35" s="575"/>
      <c r="BZ35" s="575"/>
      <c r="CA35" s="519" t="s">
        <v>643</v>
      </c>
      <c r="CB35" s="519" t="s">
        <v>798</v>
      </c>
      <c r="CC35" s="519">
        <v>144</v>
      </c>
      <c r="CD35" s="576"/>
      <c r="CE35" s="576">
        <v>43617</v>
      </c>
      <c r="CF35" s="581"/>
      <c r="CG35" s="581"/>
      <c r="CH35" s="581"/>
      <c r="CI35" s="581"/>
      <c r="CJ35" s="581"/>
      <c r="CK35" s="582" t="str">
        <f>CK34</f>
        <v>высшая</v>
      </c>
      <c r="CL35" s="576">
        <f>CL34</f>
        <v>44979</v>
      </c>
      <c r="CM35" s="575">
        <f>CM34</f>
        <v>536</v>
      </c>
      <c r="CN35" s="575">
        <f>CN34</f>
        <v>22</v>
      </c>
      <c r="CO35" s="575">
        <v>8</v>
      </c>
      <c r="CP35" s="575">
        <v>2020</v>
      </c>
      <c r="CQ35" s="519">
        <f ca="1">DATEDIF(CL35,TODAY(),"y")</f>
        <v>0</v>
      </c>
      <c r="CR35" s="519">
        <f t="shared" si="64"/>
        <v>5</v>
      </c>
      <c r="CZ35" s="576"/>
      <c r="DF35" s="581"/>
      <c r="DG35" s="581"/>
      <c r="DH35" s="581"/>
      <c r="DJ35" s="576"/>
      <c r="DT35" s="583"/>
      <c r="DU35" s="583"/>
      <c r="DV35" s="583"/>
      <c r="EC35" s="583"/>
      <c r="ED35" s="583"/>
      <c r="EK35" s="560">
        <f>EK34</f>
        <v>12940</v>
      </c>
      <c r="EL35" s="684">
        <f t="shared" si="65"/>
        <v>0</v>
      </c>
      <c r="EM35" s="556">
        <f t="shared" si="66"/>
        <v>0</v>
      </c>
      <c r="EN35" s="584">
        <f t="shared" si="67"/>
        <v>0</v>
      </c>
      <c r="EO35" s="584">
        <f>IF(EN35=0.2,EO34,0)</f>
        <v>0</v>
      </c>
      <c r="EP35" s="556"/>
      <c r="EQ35" s="556"/>
      <c r="ER35" s="584">
        <f>IF(AB35&gt;=0,IF(AA35="повар",0.12,IF(AA35="уборщик служебных помещений",0.12,IF(AA35="кухонный рабочий",0.12,IF(AA35="рабочий по КОРЗ",0.12,IF(AA35="зав. производством (шеф-повар)",0.12,0))))))</f>
        <v>0</v>
      </c>
      <c r="ES35" s="614">
        <f>IF(AB35&gt;=0,IF(AA35="сторож",0.4,0))</f>
        <v>0</v>
      </c>
      <c r="ET35" s="528">
        <f t="shared" si="68"/>
        <v>0</v>
      </c>
      <c r="EU35" s="528">
        <f t="shared" si="69"/>
        <v>0</v>
      </c>
      <c r="EV35" s="617"/>
      <c r="EW35" s="554">
        <f t="shared" si="70"/>
        <v>0</v>
      </c>
      <c r="EX35" s="564">
        <f>(EW35*EM35)+(EW35*EL35/кадры!$A$1)</f>
        <v>0</v>
      </c>
      <c r="EY35" s="564">
        <f>EP35*EW34</f>
        <v>0</v>
      </c>
      <c r="EZ35" s="564">
        <f>EW34*EQ35</f>
        <v>0</v>
      </c>
      <c r="FA35" s="564">
        <f t="shared" si="71"/>
        <v>0</v>
      </c>
      <c r="FB35" s="564"/>
      <c r="FC35" s="528">
        <f t="shared" si="72"/>
        <v>0</v>
      </c>
      <c r="FD35" s="528">
        <f t="shared" si="72"/>
        <v>0</v>
      </c>
      <c r="FE35" s="528">
        <f t="shared" si="72"/>
        <v>0</v>
      </c>
      <c r="FF35" s="564">
        <f t="shared" si="73"/>
        <v>0</v>
      </c>
      <c r="FG35" s="564">
        <f>IF(BS35=0,0,IF(AC35&lt;&gt;"Д/О",IF(BS35=0,6189.23,IF(BS35=1,6189.23,IF(BS35=2,6189.23,0))),0))</f>
        <v>0</v>
      </c>
      <c r="FH35" s="564"/>
      <c r="FI35" s="564"/>
      <c r="FJ35" s="564"/>
      <c r="FK35" s="564"/>
      <c r="FL35" s="564"/>
      <c r="FM35" s="564"/>
      <c r="FN35" s="564"/>
      <c r="FO35" s="564"/>
      <c r="FP35" s="588"/>
      <c r="FQ35" s="585"/>
      <c r="FR35" s="585"/>
    </row>
    <row r="36" spans="1:191" s="254" customFormat="1" ht="16.45" customHeight="1" thickBot="1" x14ac:dyDescent="0.35">
      <c r="A36" s="533">
        <f ca="1">(DATEDIF(кадры!$FR$1,TODAY(),"y"))+DQ36</f>
        <v>1</v>
      </c>
      <c r="B36" s="533">
        <f ca="1">(DATEDIF(кадры!$FR$1,TODAY(),"ym"))+DR36</f>
        <v>5</v>
      </c>
      <c r="C36" s="533">
        <f ca="1">(DATEDIF(кадры!$FR$1,TODAY(),"md"))+DS36</f>
        <v>8</v>
      </c>
      <c r="D36" s="533">
        <f t="shared" ca="1" si="29"/>
        <v>5</v>
      </c>
      <c r="E36" s="533"/>
      <c r="F36" s="533"/>
      <c r="G36" s="533"/>
      <c r="H36" s="533"/>
      <c r="I36" s="260">
        <v>19</v>
      </c>
      <c r="J36" s="261"/>
      <c r="K36" s="260"/>
      <c r="M36" s="513"/>
      <c r="N36" s="254" t="s">
        <v>964</v>
      </c>
      <c r="O36" s="254" t="str">
        <f>O35</f>
        <v>учителю</v>
      </c>
      <c r="P36" s="254" t="str">
        <f>P34</f>
        <v>Е.С. Шишову</v>
      </c>
      <c r="Q36" s="254" t="str">
        <f>Q34</f>
        <v>учителя</v>
      </c>
      <c r="R36" s="254" t="str">
        <f t="shared" si="61"/>
        <v>Е.С. Шишова</v>
      </c>
      <c r="S36" s="254" t="s">
        <v>32</v>
      </c>
      <c r="T36" s="254" t="str">
        <f t="shared" si="62"/>
        <v>Шишова Евгения Сергеевна</v>
      </c>
      <c r="U36" s="254" t="s">
        <v>361</v>
      </c>
      <c r="V36" s="254" t="s">
        <v>362</v>
      </c>
      <c r="W36" s="254" t="s">
        <v>32</v>
      </c>
      <c r="X36" s="260"/>
      <c r="Y36" s="262">
        <v>315</v>
      </c>
      <c r="AB36" s="609"/>
      <c r="AE36" s="256"/>
      <c r="AF36" s="256"/>
      <c r="AG36" s="538"/>
      <c r="AH36" s="256"/>
      <c r="AI36" s="609"/>
      <c r="AJ36" s="539">
        <f t="shared" si="63"/>
        <v>0</v>
      </c>
      <c r="AP36" s="261"/>
      <c r="BC36" s="261"/>
      <c r="BD36" s="524"/>
      <c r="BF36" s="259"/>
      <c r="BG36" s="259"/>
      <c r="BH36" s="259"/>
      <c r="BI36" s="259"/>
      <c r="BL36" s="260">
        <f>BL34</f>
        <v>2</v>
      </c>
      <c r="BM36" s="259"/>
      <c r="BS36" s="260"/>
      <c r="BT36" s="260"/>
      <c r="BU36" s="260"/>
      <c r="BV36" s="261"/>
      <c r="BW36" s="261"/>
      <c r="BX36" s="260"/>
      <c r="BY36" s="260"/>
      <c r="BZ36" s="260"/>
      <c r="CD36" s="261"/>
      <c r="CE36" s="261"/>
      <c r="CF36" s="259"/>
      <c r="CG36" s="259"/>
      <c r="CH36" s="259"/>
      <c r="CI36" s="259"/>
      <c r="CJ36" s="259"/>
      <c r="CL36" s="261"/>
      <c r="CM36" s="260"/>
      <c r="CN36" s="260"/>
      <c r="CO36" s="260"/>
      <c r="CP36" s="260"/>
      <c r="CR36" s="254" t="str">
        <f t="shared" si="64"/>
        <v/>
      </c>
      <c r="CZ36" s="261"/>
      <c r="DF36" s="259"/>
      <c r="DG36" s="259"/>
      <c r="DH36" s="259"/>
      <c r="DJ36" s="261"/>
      <c r="EK36" s="559">
        <v>0</v>
      </c>
      <c r="EL36" s="685">
        <f t="shared" si="65"/>
        <v>0</v>
      </c>
      <c r="EM36" s="256">
        <f t="shared" si="66"/>
        <v>0</v>
      </c>
      <c r="EN36" s="264">
        <f t="shared" si="67"/>
        <v>0</v>
      </c>
      <c r="EO36" s="264">
        <f>IF(EN36=0.2,EO34,0)</f>
        <v>0</v>
      </c>
      <c r="EP36" s="256"/>
      <c r="EQ36" s="256"/>
      <c r="ER36" s="264">
        <f>IF(AB36&gt;=0,IF(AA36="повар",0.12,IF(AA36="уборщик служебных помещений",0.12,IF(AA36="кухонный рабочий",0.12,IF(AA36="рабочий по КОРЗ",0.12,IF(AA36="зав. производством (шеф-повар)",0.12,0))))))</f>
        <v>0</v>
      </c>
      <c r="ES36" s="615">
        <f>IF(AB36&gt;=0,IF(AA36="сторож",0.4,0))</f>
        <v>0</v>
      </c>
      <c r="ET36" s="569">
        <f t="shared" si="68"/>
        <v>0</v>
      </c>
      <c r="EU36" s="569">
        <f t="shared" si="69"/>
        <v>0</v>
      </c>
      <c r="EV36" s="618"/>
      <c r="EW36" s="555">
        <f t="shared" si="70"/>
        <v>0</v>
      </c>
      <c r="EX36" s="566">
        <f>(EW36*EM36)+(EW36*EL36/кадры!$A$1)</f>
        <v>0</v>
      </c>
      <c r="EY36" s="566">
        <f>EP36*EW34</f>
        <v>0</v>
      </c>
      <c r="EZ36" s="566">
        <f>EW34*EQ36</f>
        <v>0</v>
      </c>
      <c r="FA36" s="566">
        <f t="shared" si="71"/>
        <v>0</v>
      </c>
      <c r="FB36" s="566"/>
      <c r="FC36" s="569">
        <f t="shared" si="72"/>
        <v>0</v>
      </c>
      <c r="FD36" s="569">
        <f t="shared" si="72"/>
        <v>0</v>
      </c>
      <c r="FE36" s="569">
        <f t="shared" si="72"/>
        <v>0</v>
      </c>
      <c r="FF36" s="566">
        <f t="shared" si="73"/>
        <v>0</v>
      </c>
      <c r="FG36" s="566">
        <f>IF(BS36=0,0,IF(AC36&lt;&gt;"Д/О",IF(BS36=0,6189.23,IF(BS36=1,6189.23,IF(BS36=2,6189.23,0))),0))</f>
        <v>0</v>
      </c>
      <c r="FH36" s="566"/>
      <c r="FI36" s="566"/>
      <c r="FJ36" s="566"/>
      <c r="FK36" s="566"/>
      <c r="FL36" s="566"/>
      <c r="FM36" s="566"/>
      <c r="FN36" s="566"/>
      <c r="FO36" s="566"/>
      <c r="FP36" s="589"/>
      <c r="FQ36" s="570"/>
      <c r="FR36" s="570"/>
    </row>
    <row r="37" spans="1:191" s="307" customFormat="1" ht="79.55" customHeight="1" thickBot="1" x14ac:dyDescent="0.35">
      <c r="A37" s="307">
        <f ca="1">(DATEDIF(кадры!$FR$1,TODAY(),"y"))+DQ37</f>
        <v>40</v>
      </c>
      <c r="B37" s="307">
        <f ca="1">(DATEDIF(кадры!$FR$1,TODAY(),"ym"))+DR37</f>
        <v>12</v>
      </c>
      <c r="C37" s="307">
        <f ca="1">(DATEDIF(кадры!$FR$1,TODAY(),"md"))+DS37</f>
        <v>15</v>
      </c>
      <c r="D37" s="307">
        <f t="shared" ca="1" si="29"/>
        <v>12</v>
      </c>
      <c r="I37" s="327">
        <v>40</v>
      </c>
      <c r="J37" s="328">
        <v>33952</v>
      </c>
      <c r="K37" s="327" t="s">
        <v>842</v>
      </c>
      <c r="L37" s="327" t="s">
        <v>468</v>
      </c>
      <c r="M37" s="329">
        <v>40057</v>
      </c>
      <c r="N37" s="307" t="s">
        <v>979</v>
      </c>
      <c r="O37" s="307" t="s">
        <v>1634</v>
      </c>
      <c r="P37" s="307" t="s">
        <v>1284</v>
      </c>
      <c r="Q37" s="307" t="s">
        <v>1635</v>
      </c>
      <c r="R37" s="307" t="str">
        <f t="shared" si="61"/>
        <v>Н.В. Бакшанова</v>
      </c>
      <c r="S37" s="307" t="s">
        <v>101</v>
      </c>
      <c r="T37" s="491" t="str">
        <f t="shared" si="62"/>
        <v>Бакшанова Надежда Васильевна</v>
      </c>
      <c r="U37" s="307" t="s">
        <v>101</v>
      </c>
      <c r="V37" s="307" t="s">
        <v>6</v>
      </c>
      <c r="W37" s="307" t="s">
        <v>51</v>
      </c>
      <c r="X37" s="307">
        <v>101</v>
      </c>
      <c r="Y37" s="307">
        <v>554</v>
      </c>
      <c r="Z37" s="307" t="s">
        <v>1685</v>
      </c>
      <c r="AA37" s="307" t="s">
        <v>1514</v>
      </c>
      <c r="AB37" s="623">
        <v>1</v>
      </c>
      <c r="AC37" s="307" t="s">
        <v>531</v>
      </c>
      <c r="AD37" s="337">
        <f>AE37-40</f>
        <v>0</v>
      </c>
      <c r="AE37" s="337">
        <f>AB37*40</f>
        <v>40</v>
      </c>
      <c r="AF37" s="337">
        <f>AB37</f>
        <v>1</v>
      </c>
      <c r="AG37" s="624">
        <f>SUM(AE37:AE39)</f>
        <v>40</v>
      </c>
      <c r="AH37" s="337">
        <f>SUM(AF37:AF39)</f>
        <v>1</v>
      </c>
      <c r="AI37" s="623">
        <v>1</v>
      </c>
      <c r="AJ37" s="626">
        <f t="shared" si="63"/>
        <v>0</v>
      </c>
      <c r="AP37" s="492">
        <v>23127</v>
      </c>
      <c r="AQ37" s="307">
        <f ca="1">DATEDIF(AP37,TODAY(),"y")</f>
        <v>60</v>
      </c>
      <c r="AR37" s="307" t="s">
        <v>1036</v>
      </c>
      <c r="AS37" s="307" t="s">
        <v>1136</v>
      </c>
      <c r="AT37" s="307">
        <v>3208</v>
      </c>
      <c r="AU37" s="307" t="s">
        <v>741</v>
      </c>
      <c r="AV37" s="307" t="str">
        <f>CONCATENATE(AT37,AU37)</f>
        <v>3208538737</v>
      </c>
      <c r="AW37" s="307" t="s">
        <v>1101</v>
      </c>
      <c r="AX37" s="328" t="s">
        <v>742</v>
      </c>
      <c r="AY37" s="307" t="s">
        <v>715</v>
      </c>
      <c r="AZ37" s="307">
        <v>650055</v>
      </c>
      <c r="BA37" s="307" t="s">
        <v>1135</v>
      </c>
      <c r="BB37" s="307" t="s">
        <v>1441</v>
      </c>
      <c r="BC37" s="328">
        <v>34172</v>
      </c>
      <c r="BD37" s="627">
        <v>218</v>
      </c>
      <c r="BE37" s="628" t="s">
        <v>480</v>
      </c>
      <c r="BF37" s="326" t="s">
        <v>1134</v>
      </c>
      <c r="BG37" s="326" t="s">
        <v>1133</v>
      </c>
      <c r="BH37" s="326"/>
      <c r="BI37" s="326" t="s">
        <v>1142</v>
      </c>
      <c r="BK37" s="307" t="s">
        <v>342</v>
      </c>
      <c r="BL37" s="327">
        <f>IF(BK37="ВО",1,2)</f>
        <v>2</v>
      </c>
      <c r="BM37" s="326"/>
      <c r="BN37" s="307" t="s">
        <v>88</v>
      </c>
      <c r="BR37" s="328"/>
      <c r="BS37" s="327">
        <f ca="1">DATEDIF(BR37,TODAY(),"y")</f>
        <v>123</v>
      </c>
      <c r="BT37" s="327"/>
      <c r="BU37" s="327"/>
      <c r="BV37" s="328"/>
      <c r="BW37" s="328"/>
      <c r="BX37" s="327"/>
      <c r="BY37" s="327"/>
      <c r="BZ37" s="327"/>
      <c r="CD37" s="328"/>
      <c r="CE37" s="328"/>
      <c r="CF37" s="326"/>
      <c r="CG37" s="326"/>
      <c r="CH37" s="326"/>
      <c r="CI37" s="326"/>
      <c r="CJ37" s="326"/>
      <c r="CL37" s="328"/>
      <c r="CM37" s="327"/>
      <c r="CN37" s="327"/>
      <c r="CO37" s="327"/>
      <c r="CP37" s="327"/>
      <c r="CR37" s="307" t="str">
        <f t="shared" si="64"/>
        <v/>
      </c>
      <c r="CZ37" s="328"/>
      <c r="DA37" s="307" t="str">
        <f ca="1">IF(CZ37="","",DATEDIF(CZ37,TODAY(),"y"))</f>
        <v/>
      </c>
      <c r="DE37" s="307" t="s">
        <v>169</v>
      </c>
      <c r="DF37" s="326" t="s">
        <v>156</v>
      </c>
      <c r="DG37" s="326" t="s">
        <v>157</v>
      </c>
      <c r="DH37" s="326" t="s">
        <v>159</v>
      </c>
      <c r="DI37" s="307">
        <v>1</v>
      </c>
      <c r="DJ37" s="328">
        <v>36374</v>
      </c>
      <c r="DQ37" s="307">
        <v>39</v>
      </c>
      <c r="DR37" s="307">
        <v>7</v>
      </c>
      <c r="DS37" s="307">
        <v>7</v>
      </c>
      <c r="DW37" s="336">
        <f ca="1">IF(D37&gt;=12,A37+1,A37)</f>
        <v>41</v>
      </c>
      <c r="DX37" s="336">
        <f ca="1">IF(D37&gt;=12,(12-D37)*-1,D37)</f>
        <v>0</v>
      </c>
      <c r="DY37" s="336">
        <f ca="1">IF(C37&gt;30,C37-30,C37)</f>
        <v>15</v>
      </c>
      <c r="DZ37" s="336"/>
      <c r="EA37" s="336"/>
      <c r="EB37" s="336"/>
      <c r="EC37" s="307" t="str">
        <f ca="1">DATEDIF(DJ37,TODAY(),"y")&amp;"г. "&amp;DATEDIF(DJ37,TODAY(),"ym")&amp;"мес. "&amp;DATEDIF(DJ37,TODAY(),"md")&amp;"дн."</f>
        <v>24г. 3мес. 7дн.</v>
      </c>
      <c r="ED37" s="307" t="str">
        <f ca="1">DATEDIF(J37,TODAY(),"y")&amp;"г. "&amp;DATEDIF(J37,TODAY(),"ym")&amp;"мес. "&amp;DATEDIF(J37,TODAY(),"md")&amp;"дн."</f>
        <v>30г. 10мес. 26дн.</v>
      </c>
      <c r="EE37" s="307">
        <v>37</v>
      </c>
      <c r="EF37" s="307">
        <v>7</v>
      </c>
      <c r="EG37" s="307">
        <v>7</v>
      </c>
      <c r="EH37" s="336"/>
      <c r="EI37" s="336"/>
      <c r="EJ37" s="336"/>
      <c r="EK37" s="337">
        <v>6728</v>
      </c>
      <c r="EL37" s="687">
        <f t="shared" si="65"/>
        <v>0</v>
      </c>
      <c r="EM37" s="337">
        <f t="shared" si="66"/>
        <v>1</v>
      </c>
      <c r="EN37" s="338">
        <f t="shared" si="67"/>
        <v>0.2</v>
      </c>
      <c r="EO37" s="338">
        <f>IF(CI37&gt;0,0.1,0)</f>
        <v>0</v>
      </c>
      <c r="EP37" s="337"/>
      <c r="EQ37" s="337"/>
      <c r="ER37" s="338">
        <f>IF(AB37&gt;=0,IF(AA37="повар",0.12,IF(AA37="уборщик служебных помещений",0.12,IF(AA37="кухонный рабочий",0.12,IF(AA37="рабочий по КОРЗ",0.12,IF(AA37="заведующий производством (шеф-повар)",0.12,0))))))</f>
        <v>0.12</v>
      </c>
      <c r="ES37" s="629">
        <f>IF(AB37&gt;=0,IF(AA37="сторож",40,0))</f>
        <v>0</v>
      </c>
      <c r="ET37" s="630">
        <f t="shared" si="68"/>
        <v>0</v>
      </c>
      <c r="EU37" s="630">
        <f t="shared" si="69"/>
        <v>0</v>
      </c>
      <c r="EV37" s="630"/>
      <c r="EW37" s="347">
        <f t="shared" si="70"/>
        <v>8073.5999999999995</v>
      </c>
      <c r="EX37" s="631">
        <f>(EW37*EM37)+(EW37*EL37/кадры!$A$1)</f>
        <v>8073.5999999999995</v>
      </c>
      <c r="EY37" s="631"/>
      <c r="EZ37" s="631"/>
      <c r="FA37" s="631">
        <f t="shared" si="71"/>
        <v>968.83199999999988</v>
      </c>
      <c r="FB37" s="631"/>
      <c r="FC37" s="630">
        <f t="shared" si="72"/>
        <v>0</v>
      </c>
      <c r="FD37" s="630">
        <f t="shared" si="72"/>
        <v>0</v>
      </c>
      <c r="FE37" s="630">
        <f t="shared" si="72"/>
        <v>0</v>
      </c>
      <c r="FF37" s="631">
        <f t="shared" si="73"/>
        <v>0</v>
      </c>
      <c r="FG37" s="631" t="str">
        <f ca="1">IF(BS37&lt;3,6189.23,"")</f>
        <v/>
      </c>
      <c r="FH37" s="631"/>
      <c r="FI37" s="631"/>
      <c r="FJ37" s="631"/>
      <c r="FK37" s="631"/>
      <c r="FL37" s="631">
        <f ca="1">SUM(FA37:FK39)+EX37+EX38+EX39</f>
        <v>9042.4319999999989</v>
      </c>
      <c r="FM37" s="631">
        <f ca="1">IF((кадры!$FQ$1-FL37)&lt;0,0,кадры!$FQ$1-FL37)</f>
        <v>7199.5680000000011</v>
      </c>
      <c r="FN37" s="631">
        <f ca="1">FM37+FL37</f>
        <v>16242</v>
      </c>
      <c r="FO37" s="632">
        <f ca="1">FN37*1.3</f>
        <v>21114.600000000002</v>
      </c>
      <c r="FP37" s="631">
        <f ca="1">FO37-(FO37*13/100)</f>
        <v>18369.702000000001</v>
      </c>
      <c r="FQ37" s="633">
        <v>44562</v>
      </c>
      <c r="FR37" s="633">
        <v>43977</v>
      </c>
      <c r="FS37" s="328"/>
      <c r="FU37" s="307">
        <f ca="1">кадры!$FU$1-AQ37</f>
        <v>0</v>
      </c>
      <c r="FV37" s="307">
        <f ca="1">кадры!$FV$1+FU37</f>
        <v>2020</v>
      </c>
    </row>
    <row r="38" spans="1:191" s="637" customFormat="1" ht="16.45" customHeight="1" x14ac:dyDescent="0.3">
      <c r="A38" s="551">
        <f ca="1">(DATEDIF(кадры!$FR$1,TODAY(),"y"))+DQ38</f>
        <v>1</v>
      </c>
      <c r="B38" s="551">
        <f ca="1">(DATEDIF(кадры!$FR$1,TODAY(),"ym"))+DR38</f>
        <v>5</v>
      </c>
      <c r="C38" s="551">
        <f ca="1">(DATEDIF(кадры!$FR$1,TODAY(),"md"))+DS38</f>
        <v>8</v>
      </c>
      <c r="D38" s="551">
        <f t="shared" ca="1" si="29"/>
        <v>5</v>
      </c>
      <c r="E38" s="551"/>
      <c r="F38" s="551"/>
      <c r="G38" s="551"/>
      <c r="H38" s="551"/>
      <c r="I38" s="634">
        <v>40</v>
      </c>
      <c r="J38" s="635"/>
      <c r="K38" s="634"/>
      <c r="L38" s="634"/>
      <c r="M38" s="636"/>
      <c r="N38" s="637" t="s">
        <v>979</v>
      </c>
      <c r="O38" s="637" t="str">
        <f>O37</f>
        <v>заедующему производством (шеф-повару)</v>
      </c>
      <c r="P38" s="637" t="str">
        <f>P37</f>
        <v>Н.В. Бакшанову</v>
      </c>
      <c r="Q38" s="637" t="str">
        <f>Q37</f>
        <v>заведующего производством (шеф-повара)</v>
      </c>
      <c r="R38" s="637" t="str">
        <f t="shared" si="61"/>
        <v>Н.В. Бакшанова</v>
      </c>
      <c r="S38" s="637" t="s">
        <v>6</v>
      </c>
      <c r="T38" s="637" t="str">
        <f t="shared" si="62"/>
        <v>Бакшанова Надежда Васильевна</v>
      </c>
      <c r="U38" s="637" t="s">
        <v>101</v>
      </c>
      <c r="V38" s="637" t="s">
        <v>6</v>
      </c>
      <c r="W38" s="637" t="s">
        <v>51</v>
      </c>
      <c r="X38" s="634"/>
      <c r="Y38" s="638">
        <v>554</v>
      </c>
      <c r="AB38" s="639"/>
      <c r="AD38" s="640"/>
      <c r="AE38" s="640"/>
      <c r="AF38" s="640"/>
      <c r="AG38" s="641"/>
      <c r="AH38" s="640"/>
      <c r="AI38" s="639"/>
      <c r="AJ38" s="643">
        <f t="shared" si="63"/>
        <v>0</v>
      </c>
      <c r="AP38" s="635"/>
      <c r="BC38" s="635"/>
      <c r="BD38" s="644"/>
      <c r="BF38" s="645"/>
      <c r="BG38" s="645"/>
      <c r="BH38" s="645"/>
      <c r="BI38" s="645"/>
      <c r="BL38" s="634">
        <f>BL37</f>
        <v>2</v>
      </c>
      <c r="BM38" s="645"/>
      <c r="BS38" s="634"/>
      <c r="BT38" s="634"/>
      <c r="BU38" s="634"/>
      <c r="BV38" s="635"/>
      <c r="BW38" s="635"/>
      <c r="BX38" s="634"/>
      <c r="BY38" s="634"/>
      <c r="BZ38" s="634"/>
      <c r="CD38" s="635"/>
      <c r="CE38" s="635"/>
      <c r="CF38" s="645"/>
      <c r="CG38" s="645"/>
      <c r="CH38" s="645"/>
      <c r="CI38" s="645"/>
      <c r="CJ38" s="645"/>
      <c r="CK38" s="646"/>
      <c r="CL38" s="635"/>
      <c r="CM38" s="634"/>
      <c r="CN38" s="634"/>
      <c r="CO38" s="634"/>
      <c r="CP38" s="634"/>
      <c r="CR38" s="637" t="str">
        <f t="shared" si="64"/>
        <v/>
      </c>
      <c r="CZ38" s="635"/>
      <c r="DE38" s="637" t="s">
        <v>170</v>
      </c>
      <c r="DF38" s="645" t="s">
        <v>265</v>
      </c>
      <c r="DG38" s="645" t="s">
        <v>189</v>
      </c>
      <c r="DH38" s="645" t="s">
        <v>619</v>
      </c>
      <c r="DI38" s="637">
        <v>125</v>
      </c>
      <c r="DJ38" s="635">
        <v>33951</v>
      </c>
      <c r="EK38" s="640">
        <v>0</v>
      </c>
      <c r="EL38" s="688">
        <f t="shared" si="65"/>
        <v>0</v>
      </c>
      <c r="EM38" s="640">
        <f t="shared" si="66"/>
        <v>0</v>
      </c>
      <c r="EN38" s="647">
        <f t="shared" si="67"/>
        <v>0</v>
      </c>
      <c r="EO38" s="647">
        <f>IF(EN38=0.2,EO37,0)</f>
        <v>0</v>
      </c>
      <c r="EP38" s="640"/>
      <c r="EQ38" s="640"/>
      <c r="ER38" s="647">
        <f>IF(AB38&gt;=0,IF(AA38="повар",0.12,IF(AA38="уборщик служебных помещений",0.12,IF(AA38="кухонный рабочий",0.12,IF(AA38="рабочий по КОРЗ",0.12,IF(AA38="зав. производством (шеф-повар)",0.12,0))))))</f>
        <v>0</v>
      </c>
      <c r="ES38" s="648">
        <f>IF(AB38&gt;=0,IF(AA38="сторож",0.4,0))</f>
        <v>0</v>
      </c>
      <c r="ET38" s="649">
        <f t="shared" si="68"/>
        <v>0</v>
      </c>
      <c r="EU38" s="649">
        <f t="shared" si="69"/>
        <v>0</v>
      </c>
      <c r="EV38" s="650"/>
      <c r="EW38" s="651">
        <f t="shared" si="70"/>
        <v>0</v>
      </c>
      <c r="EX38" s="652">
        <f>(EW38*EM38)+(EW38*EL38/кадры!$A$1)</f>
        <v>0</v>
      </c>
      <c r="EY38" s="652">
        <f>EP38*EW37</f>
        <v>0</v>
      </c>
      <c r="EZ38" s="652">
        <f>EW37*EQ38</f>
        <v>0</v>
      </c>
      <c r="FA38" s="652">
        <f t="shared" si="71"/>
        <v>0</v>
      </c>
      <c r="FB38" s="652"/>
      <c r="FC38" s="649">
        <f t="shared" si="72"/>
        <v>0</v>
      </c>
      <c r="FD38" s="649">
        <f t="shared" si="72"/>
        <v>0</v>
      </c>
      <c r="FE38" s="649">
        <f t="shared" si="72"/>
        <v>0</v>
      </c>
      <c r="FF38" s="652">
        <f t="shared" si="73"/>
        <v>0</v>
      </c>
      <c r="FG38" s="652">
        <f>IF(BS38=0,0,IF(AC38&lt;&gt;"Д/О",IF(BS38=0,6189.23,IF(BS38=1,6189.23,IF(BS38=2,6189.23,0))),0))</f>
        <v>0</v>
      </c>
      <c r="FH38" s="652"/>
      <c r="FI38" s="652"/>
      <c r="FJ38" s="652"/>
      <c r="FK38" s="652"/>
      <c r="FL38" s="652"/>
      <c r="FM38" s="652"/>
      <c r="FN38" s="652"/>
      <c r="FO38" s="652"/>
      <c r="FP38" s="652"/>
      <c r="FQ38" s="653"/>
      <c r="FR38" s="653"/>
    </row>
    <row r="39" spans="1:191" s="255" customFormat="1" ht="16.45" customHeight="1" thickBot="1" x14ac:dyDescent="0.35">
      <c r="A39" s="257">
        <f ca="1">(DATEDIF(кадры!$FR$1,TODAY(),"y"))+DQ39</f>
        <v>1</v>
      </c>
      <c r="B39" s="257">
        <f ca="1">(DATEDIF(кадры!$FR$1,TODAY(),"ym"))+DR39</f>
        <v>5</v>
      </c>
      <c r="C39" s="257">
        <f ca="1">(DATEDIF(кадры!$FR$1,TODAY(),"md"))+DS39</f>
        <v>8</v>
      </c>
      <c r="D39" s="257">
        <f t="shared" ca="1" si="29"/>
        <v>5</v>
      </c>
      <c r="E39" s="257"/>
      <c r="F39" s="257"/>
      <c r="G39" s="257"/>
      <c r="H39" s="257"/>
      <c r="I39" s="266">
        <v>40</v>
      </c>
      <c r="J39" s="268"/>
      <c r="K39" s="266"/>
      <c r="M39" s="518" t="s">
        <v>1585</v>
      </c>
      <c r="N39" s="255" t="s">
        <v>979</v>
      </c>
      <c r="O39" s="255" t="str">
        <f>O38</f>
        <v>заедующему производством (шеф-повару)</v>
      </c>
      <c r="P39" s="255" t="str">
        <f>P37</f>
        <v>Н.В. Бакшанову</v>
      </c>
      <c r="Q39" s="255" t="str">
        <f>Q37</f>
        <v>заведующего производством (шеф-повара)</v>
      </c>
      <c r="R39" s="255" t="str">
        <f t="shared" si="61"/>
        <v>Н.В. Бакшанова</v>
      </c>
      <c r="S39" s="255" t="s">
        <v>51</v>
      </c>
      <c r="T39" s="255" t="str">
        <f t="shared" si="62"/>
        <v>Бакшанова Надежда Васильевна</v>
      </c>
      <c r="U39" s="255" t="s">
        <v>101</v>
      </c>
      <c r="V39" s="255" t="s">
        <v>6</v>
      </c>
      <c r="W39" s="255" t="s">
        <v>51</v>
      </c>
      <c r="X39" s="266"/>
      <c r="Y39" s="270">
        <v>554</v>
      </c>
      <c r="AB39" s="654"/>
      <c r="AE39" s="258"/>
      <c r="AF39" s="258"/>
      <c r="AG39" s="655"/>
      <c r="AH39" s="258"/>
      <c r="AI39" s="654"/>
      <c r="AJ39" s="657">
        <f t="shared" si="63"/>
        <v>0</v>
      </c>
      <c r="AP39" s="268"/>
      <c r="BC39" s="268"/>
      <c r="BD39" s="658"/>
      <c r="BF39" s="267"/>
      <c r="BG39" s="267"/>
      <c r="BH39" s="267"/>
      <c r="BI39" s="267"/>
      <c r="BL39" s="266">
        <f>BL37</f>
        <v>2</v>
      </c>
      <c r="BM39" s="267"/>
      <c r="BS39" s="266"/>
      <c r="BT39" s="266"/>
      <c r="BU39" s="266"/>
      <c r="BV39" s="268"/>
      <c r="BW39" s="268"/>
      <c r="BX39" s="266"/>
      <c r="BY39" s="266"/>
      <c r="BZ39" s="266"/>
      <c r="CD39" s="268"/>
      <c r="CE39" s="268"/>
      <c r="CF39" s="267"/>
      <c r="CG39" s="267"/>
      <c r="CH39" s="267"/>
      <c r="CI39" s="267"/>
      <c r="CJ39" s="267"/>
      <c r="CL39" s="268"/>
      <c r="CM39" s="266"/>
      <c r="CN39" s="266"/>
      <c r="CO39" s="266"/>
      <c r="CP39" s="266"/>
      <c r="CR39" s="255" t="str">
        <f t="shared" si="64"/>
        <v/>
      </c>
      <c r="CZ39" s="268"/>
      <c r="DF39" s="267"/>
      <c r="DG39" s="267"/>
      <c r="DH39" s="267"/>
      <c r="DJ39" s="268"/>
      <c r="EK39" s="258">
        <v>0</v>
      </c>
      <c r="EL39" s="689">
        <f t="shared" si="65"/>
        <v>0</v>
      </c>
      <c r="EM39" s="258">
        <f t="shared" si="66"/>
        <v>0</v>
      </c>
      <c r="EN39" s="272">
        <f t="shared" si="67"/>
        <v>0</v>
      </c>
      <c r="EO39" s="272">
        <f>IF(EN39=0.2,EO37,0)</f>
        <v>0</v>
      </c>
      <c r="EP39" s="258"/>
      <c r="EQ39" s="258"/>
      <c r="ER39" s="272">
        <f>IF(AB39&gt;=0,IF(AA39="повар",0.12,IF(AA39="уборщик служебных помещений",0.12,IF(AA39="кухонный рабочий",0.12,IF(AA39="рабочий по КОРЗ",0.12,IF(AA39="зав. производством (шеф-повар)",0.12,0))))))</f>
        <v>0</v>
      </c>
      <c r="ES39" s="659">
        <f>IF(AB39&gt;=0,IF(AA39="сторож",0.4,0))</f>
        <v>0</v>
      </c>
      <c r="ET39" s="660">
        <f t="shared" si="68"/>
        <v>0</v>
      </c>
      <c r="EU39" s="660">
        <f t="shared" si="69"/>
        <v>0</v>
      </c>
      <c r="EV39" s="661"/>
      <c r="EW39" s="348">
        <f t="shared" si="70"/>
        <v>0</v>
      </c>
      <c r="EX39" s="662">
        <f>(EW39*EM39)+(EW39*EL39/кадры!$A$1)</f>
        <v>0</v>
      </c>
      <c r="EY39" s="662">
        <f>EP39*EW37</f>
        <v>0</v>
      </c>
      <c r="EZ39" s="662">
        <f>EW37*EQ39</f>
        <v>0</v>
      </c>
      <c r="FA39" s="662">
        <f t="shared" si="71"/>
        <v>0</v>
      </c>
      <c r="FB39" s="662"/>
      <c r="FC39" s="660">
        <f t="shared" si="72"/>
        <v>0</v>
      </c>
      <c r="FD39" s="660">
        <f t="shared" si="72"/>
        <v>0</v>
      </c>
      <c r="FE39" s="660">
        <f t="shared" si="72"/>
        <v>0</v>
      </c>
      <c r="FF39" s="662">
        <f t="shared" si="73"/>
        <v>0</v>
      </c>
      <c r="FG39" s="662">
        <f>IF(BS39=0,0,IF(AC39&lt;&gt;"Д/О",IF(BS39=0,6189.23,IF(BS39=1,6189.23,IF(BS39=2,6189.23,0))),0))</f>
        <v>0</v>
      </c>
      <c r="FH39" s="662"/>
      <c r="FI39" s="662"/>
      <c r="FJ39" s="662"/>
      <c r="FK39" s="662"/>
      <c r="FL39" s="662"/>
      <c r="FM39" s="662"/>
      <c r="FN39" s="662"/>
      <c r="FO39" s="662"/>
      <c r="FP39" s="662"/>
      <c r="FQ39" s="663"/>
      <c r="FR39" s="663"/>
    </row>
    <row r="40" spans="1:191" s="307" customFormat="1" ht="79.55" customHeight="1" thickBot="1" x14ac:dyDescent="0.35">
      <c r="A40" s="307">
        <f ca="1">(DATEDIF(кадры!$FR$1,TODAY(),"y"))+DQ40</f>
        <v>48</v>
      </c>
      <c r="B40" s="307">
        <f ca="1">(DATEDIF(кадры!$FR$1,TODAY(),"ym"))+DR40</f>
        <v>10</v>
      </c>
      <c r="C40" s="307">
        <f ca="1">(DATEDIF(кадры!$FR$1,TODAY(),"md"))+DS40</f>
        <v>32</v>
      </c>
      <c r="D40" s="307">
        <f ca="1">IF(C40&gt;30,B40+1,B40)</f>
        <v>11</v>
      </c>
      <c r="I40" s="327">
        <v>11</v>
      </c>
      <c r="J40" s="328">
        <v>44459</v>
      </c>
      <c r="K40" s="327" t="s">
        <v>842</v>
      </c>
      <c r="L40" s="327">
        <v>351</v>
      </c>
      <c r="M40" s="329">
        <v>44459</v>
      </c>
      <c r="N40" s="307" t="s">
        <v>960</v>
      </c>
      <c r="O40" s="307" t="s">
        <v>1236</v>
      </c>
      <c r="P40" s="307" t="s">
        <v>1277</v>
      </c>
      <c r="Q40" s="307" t="s">
        <v>943</v>
      </c>
      <c r="R40" s="307" t="str">
        <f>CONCATENATE(LEFT(V40,1),".",LEFT(W40,1),". ",U40)</f>
        <v>Л.Л. Журавлева</v>
      </c>
      <c r="S40" s="997" t="s">
        <v>41</v>
      </c>
      <c r="T40" s="491" t="str">
        <f>CONCATENATE(U40," ",V40," ",W40)</f>
        <v>Журавлева Лена Леонидовна</v>
      </c>
      <c r="U40" s="307" t="s">
        <v>41</v>
      </c>
      <c r="V40" s="307" t="s">
        <v>42</v>
      </c>
      <c r="W40" s="307" t="s">
        <v>869</v>
      </c>
      <c r="X40" s="307">
        <v>101</v>
      </c>
      <c r="Y40" s="307">
        <v>220</v>
      </c>
      <c r="Z40" s="307" t="s">
        <v>1684</v>
      </c>
      <c r="AA40" s="307" t="s">
        <v>1681</v>
      </c>
      <c r="AB40" s="623">
        <v>22</v>
      </c>
      <c r="AC40" s="307" t="s">
        <v>532</v>
      </c>
      <c r="AD40" s="337">
        <f>AB40-18</f>
        <v>4</v>
      </c>
      <c r="AE40" s="337">
        <f>AB40</f>
        <v>22</v>
      </c>
      <c r="AF40" s="337">
        <f>AE40/18</f>
        <v>1.2222222222222223</v>
      </c>
      <c r="AG40" s="624">
        <f>SUM(AE40:AE42)</f>
        <v>33</v>
      </c>
      <c r="AH40" s="337">
        <f>SUM(AF40:AF42)</f>
        <v>1.8333333333333335</v>
      </c>
      <c r="AI40" s="623">
        <v>22</v>
      </c>
      <c r="AJ40" s="626">
        <f>AB40-AI40</f>
        <v>0</v>
      </c>
      <c r="AK40" s="307" t="s">
        <v>892</v>
      </c>
      <c r="AP40" s="998">
        <v>20236</v>
      </c>
      <c r="AQ40" s="307">
        <f ca="1">DATEDIF(AP40,TODAY(),"y")</f>
        <v>68</v>
      </c>
      <c r="AR40" s="307" t="s">
        <v>1036</v>
      </c>
      <c r="AS40" s="307" t="s">
        <v>1095</v>
      </c>
      <c r="AT40" s="307">
        <v>3200</v>
      </c>
      <c r="AU40" s="326" t="s">
        <v>754</v>
      </c>
      <c r="AV40" s="307" t="str">
        <f>CONCATENATE(AT40,AU40)</f>
        <v>3200356977</v>
      </c>
      <c r="AW40" s="307" t="s">
        <v>1201</v>
      </c>
      <c r="AX40" s="328" t="s">
        <v>755</v>
      </c>
      <c r="AY40" s="307" t="s">
        <v>723</v>
      </c>
      <c r="AZ40" s="307">
        <v>650023</v>
      </c>
      <c r="BA40" s="307" t="s">
        <v>1526</v>
      </c>
      <c r="BB40" s="307" t="s">
        <v>1439</v>
      </c>
      <c r="BC40" s="328">
        <v>44404</v>
      </c>
      <c r="BD40" s="627"/>
      <c r="BE40" s="999" t="s">
        <v>1539</v>
      </c>
      <c r="BF40" s="326" t="s">
        <v>1098</v>
      </c>
      <c r="BG40" s="326" t="s">
        <v>1099</v>
      </c>
      <c r="BH40" s="326"/>
      <c r="BI40" s="326" t="s">
        <v>1097</v>
      </c>
      <c r="BJ40" s="307" t="s">
        <v>595</v>
      </c>
      <c r="BK40" s="307" t="s">
        <v>339</v>
      </c>
      <c r="BL40" s="327">
        <f>IF(BK40="ВО",1,2)</f>
        <v>1</v>
      </c>
      <c r="BM40" s="326" t="s">
        <v>645</v>
      </c>
      <c r="BN40" s="307" t="s">
        <v>340</v>
      </c>
      <c r="BO40" s="307" t="s">
        <v>568</v>
      </c>
      <c r="BP40" s="307" t="s">
        <v>1533</v>
      </c>
      <c r="BQ40" s="307" t="s">
        <v>1639</v>
      </c>
      <c r="BR40" s="328">
        <v>31585</v>
      </c>
      <c r="BS40" s="327">
        <f ca="1">DATEDIF(BR40,TODAY(),"y")</f>
        <v>37</v>
      </c>
      <c r="BT40" s="327"/>
      <c r="BU40" s="327" t="s">
        <v>593</v>
      </c>
      <c r="BV40" s="328" t="s">
        <v>1552</v>
      </c>
      <c r="BW40" s="328">
        <v>42263</v>
      </c>
      <c r="BX40" s="327">
        <v>42639</v>
      </c>
      <c r="BY40" s="327" t="s">
        <v>1551</v>
      </c>
      <c r="BZ40" s="327">
        <v>418</v>
      </c>
      <c r="CA40" s="307" t="s">
        <v>1003</v>
      </c>
      <c r="CB40" s="307" t="s">
        <v>1604</v>
      </c>
      <c r="CC40" s="307">
        <v>150</v>
      </c>
      <c r="CD40" s="328">
        <v>44697</v>
      </c>
      <c r="CE40" s="328">
        <v>44730</v>
      </c>
      <c r="CF40" s="326" t="s">
        <v>1605</v>
      </c>
      <c r="CG40" s="326" t="str">
        <f>IF(CC40&lt;100,"краткосрочные","длительные")</f>
        <v>длительные</v>
      </c>
      <c r="CH40" s="326"/>
      <c r="CI40" s="326"/>
      <c r="CJ40" s="326"/>
      <c r="CK40" s="307" t="s">
        <v>3</v>
      </c>
      <c r="CL40" s="328">
        <v>45007</v>
      </c>
      <c r="CM40" s="327">
        <v>853</v>
      </c>
      <c r="CN40" s="327">
        <v>22</v>
      </c>
      <c r="CO40" s="327">
        <v>3</v>
      </c>
      <c r="CP40" s="327">
        <v>2023</v>
      </c>
      <c r="CQ40" s="307">
        <f ca="1">DATEDIF(CL40,TODAY(),"y")</f>
        <v>0</v>
      </c>
      <c r="CR40" s="307">
        <f>IF(CK40="соотв.",IF(BL40=1,3,IF(BL40=2,2)),IF(CK40="первая",4,IF(CK40="","",5)))</f>
        <v>5</v>
      </c>
      <c r="CS40" s="307" t="s">
        <v>1544</v>
      </c>
      <c r="CT40" s="307" t="s">
        <v>1534</v>
      </c>
      <c r="CU40" s="307" t="s">
        <v>1536</v>
      </c>
      <c r="CV40" s="307">
        <v>17002</v>
      </c>
      <c r="CZ40" s="328"/>
      <c r="DA40" s="307" t="str">
        <f ca="1">IF(CZ40="","",DATEDIF(CZ40,TODAY(),"y"))</f>
        <v/>
      </c>
      <c r="DE40" s="307" t="s">
        <v>158</v>
      </c>
      <c r="DF40" s="326" t="s">
        <v>239</v>
      </c>
      <c r="DG40" s="326" t="s">
        <v>175</v>
      </c>
      <c r="DH40" s="326" t="s">
        <v>1411</v>
      </c>
      <c r="DI40" s="307" t="s">
        <v>662</v>
      </c>
      <c r="DJ40" s="328">
        <v>44459</v>
      </c>
      <c r="DQ40" s="307">
        <v>47</v>
      </c>
      <c r="DR40" s="307">
        <v>5</v>
      </c>
      <c r="DS40" s="307">
        <v>24</v>
      </c>
      <c r="DT40" s="307">
        <v>22</v>
      </c>
      <c r="DU40" s="307">
        <v>6</v>
      </c>
      <c r="DV40" s="307">
        <v>8</v>
      </c>
      <c r="DW40" s="336">
        <f ca="1">IF(D40&gt;=12,A40+1,A40)</f>
        <v>48</v>
      </c>
      <c r="DX40" s="336">
        <f ca="1">IF(D40&gt;=12,(12-D40)*-1,D40)</f>
        <v>11</v>
      </c>
      <c r="DY40" s="336">
        <f ca="1">IF(C40&gt;30,C40-30,C40)</f>
        <v>2</v>
      </c>
      <c r="DZ40" s="336"/>
      <c r="EA40" s="336"/>
      <c r="EB40" s="336"/>
      <c r="EC40" s="307" t="str">
        <f ca="1">DATEDIF(DJ40,TODAY(),"y")&amp;"г. "&amp;DATEDIF(DJ40,TODAY(),"ym")&amp;"мес. "&amp;DATEDIF(DJ40,TODAY(),"md")&amp;"дн."</f>
        <v>2г. 1мес. 20дн.</v>
      </c>
      <c r="ED40" s="307" t="str">
        <f ca="1">DATEDIF(J40,TODAY(),"y")&amp;"г. "&amp;DATEDIF(J40,TODAY(),"ym")&amp;"мес. "&amp;DATEDIF(J40,TODAY(),"md")&amp;"дн."</f>
        <v>2г. 1мес. 20дн.</v>
      </c>
      <c r="EE40" s="307">
        <v>44</v>
      </c>
      <c r="EF40" s="307">
        <v>9</v>
      </c>
      <c r="EG40" s="307">
        <v>13</v>
      </c>
      <c r="EH40" s="336">
        <v>19</v>
      </c>
      <c r="EI40" s="336">
        <v>9</v>
      </c>
      <c r="EJ40" s="336">
        <v>8</v>
      </c>
      <c r="EK40" s="687">
        <v>14234</v>
      </c>
      <c r="EL40" s="1000">
        <f>IF(AC40="ч",AB40,IF(AC40="(ч)",AB40,0))</f>
        <v>22</v>
      </c>
      <c r="EM40" s="1000">
        <f>IF(AC40="ст",AB40,IF(AC40="(ст)",AB40,0))</f>
        <v>0</v>
      </c>
      <c r="EN40" s="1001">
        <f>IF(AB40&gt;0,0.2,0)</f>
        <v>0.2</v>
      </c>
      <c r="EO40" s="338">
        <f>IF(CI40&gt;0,0.1,0)</f>
        <v>0</v>
      </c>
      <c r="EP40" s="337"/>
      <c r="EQ40" s="337"/>
      <c r="ER40" s="338">
        <f>IF(AB40&gt;=0,IF(AA40="повар",12,IF(AA40="уборщик служебных помещений",12,IF(AA40="кухонный рабочий",12,IF(AA40="рабочий по КОРЗ",12,IF(AA40="заведующий производством (шеф-повар)",12,0))))))</f>
        <v>0</v>
      </c>
      <c r="ES40" s="629">
        <f>IF(AB40&gt;=0,IF(AA40="сторож",40,0))</f>
        <v>0</v>
      </c>
      <c r="ET40" s="630">
        <f>IF(AA40&gt;=0,IF(AB40&gt;0,IF(AA40="учитель (обучение на дому)",0,IF(AA40="учитель","500",0)),0),0)</f>
        <v>0</v>
      </c>
      <c r="EU40" s="630" t="str">
        <f>IF(AK40="",0,IF(AK40="уч. группа2","100",IF(AK40="учебная группа","200",IF(AK40="монтесори","200",IF(AK40="метод. кабинет","100",IF(AK40="мастерская","300",IF(AK40="кабинет5/2","100","200")))))))</f>
        <v>200</v>
      </c>
      <c r="EV40" s="630"/>
      <c r="EW40" s="347">
        <f>IF(AB40&gt;0,EK40*(1+EO40+EN40),0)</f>
        <v>17080.8</v>
      </c>
      <c r="EX40" s="347">
        <f>(EW40*EM40)+(EW40*EL40/кадры!$A$1)</f>
        <v>20876.533333333333</v>
      </c>
      <c r="EY40" s="631"/>
      <c r="EZ40" s="631"/>
      <c r="FA40" s="631">
        <f>EW40*ER40</f>
        <v>0</v>
      </c>
      <c r="FB40" s="631"/>
      <c r="FC40" s="630">
        <f t="shared" ref="FC40:FE42" si="74">ET40</f>
        <v>0</v>
      </c>
      <c r="FD40" s="630" t="str">
        <f t="shared" si="74"/>
        <v>200</v>
      </c>
      <c r="FE40" s="630">
        <f t="shared" si="74"/>
        <v>0</v>
      </c>
      <c r="FF40" s="631">
        <f>IF(AL40=0,0,8000)</f>
        <v>0</v>
      </c>
      <c r="FG40" s="631" t="str">
        <f ca="1">IF(BS40&lt;3,6189.23,"")</f>
        <v/>
      </c>
      <c r="FH40" s="631"/>
      <c r="FI40" s="631"/>
      <c r="FJ40" s="347"/>
      <c r="FK40" s="631"/>
      <c r="FL40" s="347">
        <f ca="1">SUM(FA40:FK42)+EX40+EX41+EX42</f>
        <v>31314.799999999999</v>
      </c>
      <c r="FM40" s="631">
        <f ca="1">IF((кадры!$FQ$1-FL40)&lt;0,0,кадры!$FQ$1-FL40)</f>
        <v>0</v>
      </c>
      <c r="FN40" s="347">
        <f ca="1">FM40+FL40</f>
        <v>31314.799999999999</v>
      </c>
      <c r="FO40" s="434">
        <f ca="1">FN40*1.3</f>
        <v>40709.24</v>
      </c>
      <c r="FP40" s="631">
        <f ca="1">FO40-(FO40*13/100)</f>
        <v>35417.038799999995</v>
      </c>
      <c r="FQ40" s="633">
        <v>44511</v>
      </c>
      <c r="FR40" s="633">
        <v>43980</v>
      </c>
      <c r="FS40" s="328"/>
      <c r="FZ40" s="307" t="s">
        <v>1532</v>
      </c>
      <c r="GC40" s="307">
        <v>1</v>
      </c>
      <c r="GI40" s="307">
        <v>792617457</v>
      </c>
    </row>
    <row r="41" spans="1:191" s="637" customFormat="1" ht="16.45" customHeight="1" x14ac:dyDescent="0.3">
      <c r="A41" s="551">
        <f ca="1">(DATEDIF(кадры!$FR$1,TODAY(),"y"))+DQ41</f>
        <v>1</v>
      </c>
      <c r="B41" s="551">
        <f ca="1">(DATEDIF(кадры!$FR$1,TODAY(),"ym"))+DR41</f>
        <v>5</v>
      </c>
      <c r="C41" s="551">
        <f ca="1">(DATEDIF(кадры!$FR$1,TODAY(),"md"))+DS41</f>
        <v>8</v>
      </c>
      <c r="D41" s="551">
        <f ca="1">IF(C41&gt;30,B41+1,B41)</f>
        <v>5</v>
      </c>
      <c r="E41" s="551"/>
      <c r="F41" s="551"/>
      <c r="G41" s="551"/>
      <c r="H41" s="551"/>
      <c r="I41" s="634">
        <v>11</v>
      </c>
      <c r="J41" s="635"/>
      <c r="K41" s="634"/>
      <c r="L41" s="634"/>
      <c r="M41" s="636"/>
      <c r="N41" s="637" t="s">
        <v>960</v>
      </c>
      <c r="O41" s="637" t="str">
        <f>O40</f>
        <v>учителю</v>
      </c>
      <c r="P41" s="637" t="str">
        <f>P40</f>
        <v>Л.Л. Журавлеву</v>
      </c>
      <c r="Q41" s="637" t="str">
        <f>Q40</f>
        <v>учителя</v>
      </c>
      <c r="R41" s="637" t="str">
        <f>CONCATENATE(LEFT(V41,1),".",LEFT(W41,1),". ",U41)</f>
        <v>Л.Л. Журавлева</v>
      </c>
      <c r="S41" s="1002" t="s">
        <v>42</v>
      </c>
      <c r="T41" s="637" t="str">
        <f>CONCATENATE(U41," ",V41," ",W41)</f>
        <v>Журавлева Лена Леонидовна</v>
      </c>
      <c r="U41" s="637" t="s">
        <v>41</v>
      </c>
      <c r="V41" s="637" t="s">
        <v>42</v>
      </c>
      <c r="W41" s="637" t="s">
        <v>869</v>
      </c>
      <c r="X41" s="634"/>
      <c r="Y41" s="638">
        <v>220</v>
      </c>
      <c r="Z41" s="637" t="s">
        <v>1684</v>
      </c>
      <c r="AA41" s="637" t="s">
        <v>1374</v>
      </c>
      <c r="AB41" s="639">
        <v>11</v>
      </c>
      <c r="AC41" s="637" t="s">
        <v>532</v>
      </c>
      <c r="AD41" s="640"/>
      <c r="AE41" s="640">
        <f>AB41</f>
        <v>11</v>
      </c>
      <c r="AF41" s="640">
        <f>AE41/18</f>
        <v>0.61111111111111116</v>
      </c>
      <c r="AG41" s="641"/>
      <c r="AH41" s="640"/>
      <c r="AI41" s="639">
        <v>22</v>
      </c>
      <c r="AJ41" s="643">
        <f>AB41-AI41</f>
        <v>-11</v>
      </c>
      <c r="AN41" s="637" t="s">
        <v>1339</v>
      </c>
      <c r="AO41" s="637" t="s">
        <v>1308</v>
      </c>
      <c r="AP41" s="1003"/>
      <c r="AU41" s="645"/>
      <c r="AX41" s="635"/>
      <c r="BC41" s="635"/>
      <c r="BD41" s="644"/>
      <c r="BE41" s="1002"/>
      <c r="BF41" s="645"/>
      <c r="BG41" s="645"/>
      <c r="BH41" s="645"/>
      <c r="BI41" s="645"/>
      <c r="BJ41" s="637" t="s">
        <v>1399</v>
      </c>
      <c r="BK41" s="637" t="s">
        <v>342</v>
      </c>
      <c r="BL41" s="634">
        <v>2</v>
      </c>
      <c r="BM41" s="645" t="s">
        <v>1400</v>
      </c>
      <c r="BN41" s="637" t="s">
        <v>348</v>
      </c>
      <c r="BO41" s="637" t="s">
        <v>568</v>
      </c>
      <c r="BQ41" s="637" t="s">
        <v>1401</v>
      </c>
      <c r="BR41" s="637">
        <v>26817</v>
      </c>
      <c r="BS41" s="634">
        <f ca="1">DATEDIF(BR41,TODAY(),"y")</f>
        <v>50</v>
      </c>
      <c r="BT41" s="634"/>
      <c r="BU41" s="634"/>
      <c r="BV41" s="635"/>
      <c r="BW41" s="635"/>
      <c r="BX41" s="634"/>
      <c r="BY41" s="634"/>
      <c r="BZ41" s="634"/>
      <c r="CD41" s="635"/>
      <c r="CE41" s="635"/>
      <c r="CF41" s="645"/>
      <c r="CG41" s="645"/>
      <c r="CH41" s="645"/>
      <c r="CI41" s="645"/>
      <c r="CJ41" s="645"/>
      <c r="CK41" s="646" t="str">
        <f t="shared" ref="CK41:CP41" si="75">CK40</f>
        <v>высшая</v>
      </c>
      <c r="CL41" s="635">
        <f t="shared" si="75"/>
        <v>45007</v>
      </c>
      <c r="CM41" s="634">
        <f t="shared" si="75"/>
        <v>853</v>
      </c>
      <c r="CN41" s="634">
        <f t="shared" si="75"/>
        <v>22</v>
      </c>
      <c r="CO41" s="634">
        <f t="shared" si="75"/>
        <v>3</v>
      </c>
      <c r="CP41" s="634">
        <f t="shared" si="75"/>
        <v>2023</v>
      </c>
      <c r="CQ41" s="637">
        <f ca="1">DATEDIF(CL41,TODAY(),"y")</f>
        <v>0</v>
      </c>
      <c r="CR41" s="637">
        <f>IF(CK41="соотв.",IF(BL41=1,3,IF(BL41=2,2)),IF(CK41="первая",4,IF(CK41="","",5)))</f>
        <v>5</v>
      </c>
      <c r="CZ41" s="635"/>
      <c r="DE41" s="637" t="s">
        <v>206</v>
      </c>
      <c r="DF41" s="645"/>
      <c r="DG41" s="645"/>
      <c r="DH41" s="645"/>
      <c r="DJ41" s="635"/>
      <c r="DW41" s="637">
        <f ca="1">IF(D41&gt;=12,A41+1,A41)</f>
        <v>1</v>
      </c>
      <c r="DX41" s="637">
        <f ca="1">IF(D41&gt;=12,(12-D41)*-1,D41)</f>
        <v>5</v>
      </c>
      <c r="DY41" s="637">
        <f ca="1">IF(C41&gt;30,C41-30,C41)</f>
        <v>8</v>
      </c>
      <c r="EK41" s="688">
        <v>14234</v>
      </c>
      <c r="EL41" s="1004">
        <f>IF(AC41="ч",AB41,IF(AC41="(ч)",AB41,0))</f>
        <v>11</v>
      </c>
      <c r="EM41" s="1004">
        <f>IF(AC41="ст",AB41,IF(AC41="(ст)",AB41,0))</f>
        <v>0</v>
      </c>
      <c r="EN41" s="1005">
        <f>IF(AB41&gt;0,0.2,0)</f>
        <v>0.2</v>
      </c>
      <c r="EO41" s="647">
        <f>IF(EN41=0.2,EO40,0)</f>
        <v>0</v>
      </c>
      <c r="EP41" s="640"/>
      <c r="EQ41" s="640"/>
      <c r="ER41" s="647">
        <f>IF(AB41&gt;=0,IF(AA41="повар",0.12,IF(AA41="уборщик служебных помещений",0.12,IF(AA41="кухонный рабочий",0.12,IF(AA41="рабочий по КОРЗ",0.12,IF(AA41="зав. производством (шеф-повар)",0.12,0))))))</f>
        <v>0</v>
      </c>
      <c r="ES41" s="648">
        <f>IF(AB41&gt;=0,IF(AA41="сторож",0.4,0))</f>
        <v>0</v>
      </c>
      <c r="ET41" s="649">
        <f>IF(AA41&gt;=0,IF(AB41&gt;0,IF(AA41="учитель (обучение на дому)",0,IF(AA41="учитель","500",0)),0),0)</f>
        <v>0</v>
      </c>
      <c r="EU41" s="649">
        <f>IF(AK41="",0,IF(AK41="уч. группа2","100",IF(AK41="учебная группа","200",IF(AK41="монтесори","200",IF(AK41="метод. кабинет","100",IF(AK41="мастерская","300",IF(AK41="кабинет5/2","100","200")))))))</f>
        <v>0</v>
      </c>
      <c r="EV41" s="650"/>
      <c r="EW41" s="651">
        <f>IF(AB41&gt;0,EK41*(1+EO41+EN41),0)</f>
        <v>17080.8</v>
      </c>
      <c r="EX41" s="651">
        <f>(EW41*EM41)+(EW41*EL41/кадры!$A$1)</f>
        <v>10438.266666666666</v>
      </c>
      <c r="EY41" s="652">
        <f>EP41*EW40</f>
        <v>0</v>
      </c>
      <c r="EZ41" s="652">
        <f>EW40*EQ41</f>
        <v>0</v>
      </c>
      <c r="FA41" s="652">
        <f>EW41*ER41</f>
        <v>0</v>
      </c>
      <c r="FB41" s="652"/>
      <c r="FC41" s="649">
        <f t="shared" si="74"/>
        <v>0</v>
      </c>
      <c r="FD41" s="649">
        <f t="shared" si="74"/>
        <v>0</v>
      </c>
      <c r="FE41" s="649">
        <f t="shared" si="74"/>
        <v>0</v>
      </c>
      <c r="FF41" s="652">
        <f>IF(AL41=0,0,8000)</f>
        <v>0</v>
      </c>
      <c r="FG41" s="652">
        <f ca="1">IF(BS41=0,0,IF(AC41&lt;&gt;"Д/О",IF(BS41=0,6189.23,IF(BS41=1,6189.23,IF(BS41=2,6189.23,0))),0))</f>
        <v>0</v>
      </c>
      <c r="FH41" s="652"/>
      <c r="FI41" s="652"/>
      <c r="FJ41" s="651"/>
      <c r="FK41" s="652"/>
      <c r="FL41" s="651"/>
      <c r="FM41" s="652"/>
      <c r="FN41" s="651"/>
      <c r="FO41" s="651"/>
      <c r="FP41" s="652"/>
      <c r="FQ41" s="653"/>
      <c r="FR41" s="653"/>
    </row>
    <row r="42" spans="1:191" s="255" customFormat="1" ht="16.45" customHeight="1" x14ac:dyDescent="0.3">
      <c r="A42" s="257">
        <f ca="1">(DATEDIF(кадры!$FR$1,TODAY(),"y"))+DQ42</f>
        <v>1</v>
      </c>
      <c r="B42" s="257">
        <f ca="1">(DATEDIF(кадры!$FR$1,TODAY(),"ym"))+DR42</f>
        <v>5</v>
      </c>
      <c r="C42" s="257">
        <f ca="1">(DATEDIF(кадры!$FR$1,TODAY(),"md"))+DS42</f>
        <v>8</v>
      </c>
      <c r="D42" s="257">
        <f ca="1">IF(C42&gt;30,B42+1,B42)</f>
        <v>5</v>
      </c>
      <c r="E42" s="257"/>
      <c r="F42" s="257"/>
      <c r="G42" s="257"/>
      <c r="H42" s="257"/>
      <c r="I42" s="266">
        <v>11</v>
      </c>
      <c r="J42" s="268"/>
      <c r="K42" s="266"/>
      <c r="M42" s="518" t="s">
        <v>1586</v>
      </c>
      <c r="N42" s="255" t="s">
        <v>960</v>
      </c>
      <c r="O42" s="255" t="str">
        <f>O41</f>
        <v>учителю</v>
      </c>
      <c r="P42" s="255" t="str">
        <f>P40</f>
        <v>Л.Л. Журавлеву</v>
      </c>
      <c r="Q42" s="255" t="str">
        <f>Q40</f>
        <v>учителя</v>
      </c>
      <c r="R42" s="255" t="str">
        <f>CONCATENATE(LEFT(V42,1),".",LEFT(W42,1),". ",U42)</f>
        <v>Л.Л. Журавлева</v>
      </c>
      <c r="S42" s="1006" t="s">
        <v>869</v>
      </c>
      <c r="T42" s="255" t="str">
        <f>CONCATENATE(U42," ",V42," ",W42)</f>
        <v>Журавлева Лена Леонидовна</v>
      </c>
      <c r="U42" s="255" t="s">
        <v>41</v>
      </c>
      <c r="V42" s="255" t="s">
        <v>42</v>
      </c>
      <c r="W42" s="255" t="s">
        <v>869</v>
      </c>
      <c r="X42" s="266"/>
      <c r="Y42" s="270">
        <v>220</v>
      </c>
      <c r="AB42" s="654"/>
      <c r="AE42" s="258"/>
      <c r="AF42" s="258"/>
      <c r="AG42" s="655"/>
      <c r="AH42" s="258"/>
      <c r="AI42" s="654"/>
      <c r="AJ42" s="657">
        <f>AB42-AI42</f>
        <v>0</v>
      </c>
      <c r="AP42" s="1007"/>
      <c r="AU42" s="267"/>
      <c r="AX42" s="268"/>
      <c r="BC42" s="268"/>
      <c r="BD42" s="658"/>
      <c r="BE42" s="1006"/>
      <c r="BF42" s="267"/>
      <c r="BG42" s="267"/>
      <c r="BH42" s="267"/>
      <c r="BI42" s="267"/>
      <c r="BL42" s="266">
        <f>BL40</f>
        <v>1</v>
      </c>
      <c r="BM42" s="267"/>
      <c r="BS42" s="266"/>
      <c r="BT42" s="266"/>
      <c r="BU42" s="266"/>
      <c r="BV42" s="268"/>
      <c r="BW42" s="268"/>
      <c r="BX42" s="266"/>
      <c r="BY42" s="266"/>
      <c r="BZ42" s="266"/>
      <c r="CD42" s="268"/>
      <c r="CE42" s="268"/>
      <c r="CF42" s="267"/>
      <c r="CG42" s="267"/>
      <c r="CH42" s="267"/>
      <c r="CI42" s="267"/>
      <c r="CJ42" s="267"/>
      <c r="CL42" s="268"/>
      <c r="CM42" s="266"/>
      <c r="CN42" s="266"/>
      <c r="CO42" s="266"/>
      <c r="CP42" s="266"/>
      <c r="CR42" s="255" t="str">
        <f>IF(CK42="соотв.",IF(BL42=1,3,IF(BL42=2,2)),IF(CK42="первая",4,IF(CK42="","",5)))</f>
        <v/>
      </c>
      <c r="CZ42" s="268"/>
      <c r="DF42" s="267"/>
      <c r="DG42" s="267"/>
      <c r="DH42" s="267"/>
      <c r="DJ42" s="268"/>
      <c r="EK42" s="689">
        <v>0</v>
      </c>
      <c r="EL42" s="1008">
        <f>IF(AC42="ч",AB42,IF(AC42="(ч)",AB42,0))</f>
        <v>0</v>
      </c>
      <c r="EM42" s="1008">
        <f>IF(AC42="ст",AB42,IF(AC42="(ст)",AB42,0))</f>
        <v>0</v>
      </c>
      <c r="EN42" s="1009">
        <f>IF(AB42&gt;0,0.2,0)</f>
        <v>0</v>
      </c>
      <c r="EO42" s="272">
        <f>IF(EN42=0.2,EO40,0)</f>
        <v>0</v>
      </c>
      <c r="EP42" s="258"/>
      <c r="EQ42" s="258"/>
      <c r="ER42" s="272">
        <f>IF(AB42&gt;=0,IF(AA42="повар",0.12,IF(AA42="уборщик служебных помещений",0.12,IF(AA42="кухонный рабочий",0.12,IF(AA42="рабочий по КОРЗ",0.12,IF(AA42="зав. производством (шеф-повар)",0.12,0))))))</f>
        <v>0</v>
      </c>
      <c r="ES42" s="659">
        <f>IF(AB42&gt;=0,IF(AA42="сторож",0.4,0))</f>
        <v>0</v>
      </c>
      <c r="ET42" s="660">
        <f>IF(AA42&gt;=0,IF(AB42&gt;0,IF(AA42="учитель (обучение на дому)",0,IF(AA42="учитель","500",0)),0),0)</f>
        <v>0</v>
      </c>
      <c r="EU42" s="660">
        <f>IF(AK42="",0,IF(AK42="уч. группа2","100",IF(AK42="учебная группа","200",IF(AK42="монтесори","200",IF(AK42="метод. кабинет","100",IF(AK42="мастерская","300",IF(AK42="кабинет5/2","100","200")))))))</f>
        <v>0</v>
      </c>
      <c r="EV42" s="661"/>
      <c r="EW42" s="348">
        <f>IF(AB42&gt;0,EK42*(1+EO42+EN42),0)</f>
        <v>0</v>
      </c>
      <c r="EX42" s="348">
        <f>(EW42*EM42)+(EW42*EL42/кадры!$A$1)</f>
        <v>0</v>
      </c>
      <c r="EY42" s="662">
        <f>EP42*EW40</f>
        <v>0</v>
      </c>
      <c r="EZ42" s="662">
        <f>EW40*EQ42</f>
        <v>0</v>
      </c>
      <c r="FA42" s="662">
        <f>EW42*ER42</f>
        <v>0</v>
      </c>
      <c r="FB42" s="662"/>
      <c r="FC42" s="660">
        <f t="shared" si="74"/>
        <v>0</v>
      </c>
      <c r="FD42" s="660">
        <f t="shared" si="74"/>
        <v>0</v>
      </c>
      <c r="FE42" s="660">
        <f t="shared" si="74"/>
        <v>0</v>
      </c>
      <c r="FF42" s="662">
        <f>IF(AL42=0,0,8000)</f>
        <v>0</v>
      </c>
      <c r="FG42" s="662">
        <f>IF(BS42=0,0,IF(AC42&lt;&gt;"Д/О",IF(BS42=0,6189.23,IF(BS42=1,6189.23,IF(BS42=2,6189.23,0))),0))</f>
        <v>0</v>
      </c>
      <c r="FH42" s="662"/>
      <c r="FI42" s="662"/>
      <c r="FJ42" s="348"/>
      <c r="FK42" s="662"/>
      <c r="FL42" s="348"/>
      <c r="FM42" s="662"/>
      <c r="FN42" s="348"/>
      <c r="FO42" s="348"/>
      <c r="FP42" s="662"/>
      <c r="FQ42" s="663"/>
      <c r="FR42" s="663"/>
    </row>
  </sheetData>
  <dataValidations count="3">
    <dataValidation type="list" errorStyle="information" allowBlank="1" showInputMessage="1" showErrorMessage="1" errorTitle="Внимание" error="Возможно стоит выбрать значение из списка?" promptTitle="Обратите внимание" prompt="Значение для этой ячейки можно выбрать из выпадающего списка" sqref="BK1">
      <formula1>obr</formula1>
    </dataValidation>
    <dataValidation type="date" operator="greaterThan" allowBlank="1" showInputMessage="1" showErrorMessage="1" sqref="BR1:BS1 GJ2:GK2 QF2:QG2 AAB2:AAC2 AJX2:AJY2 ATT2:ATU2 BDP2:BDQ2 BNL2:BNM2 BXH2:BXI2 CHD2:CHE2 CQZ2:CRA2 DAV2:DAW2 DKR2:DKS2 DUN2:DUO2 EEJ2:EEK2 EOF2:EOG2 EYB2:EYC2 FHX2:FHY2 FRT2:FRU2 GBP2:GBQ2 GLL2:GLM2 GVH2:GVI2 HFD2:HFE2 HOZ2:HPA2 HYV2:HYW2 IIR2:IIS2 ISN2:ISO2 JCJ2:JCK2 JMF2:JMG2 JWB2:JWC2 KFX2:KFY2 KPT2:KPU2 KZP2:KZQ2 LJL2:LJM2 LTH2:LTI2 MDD2:MDE2 MMZ2:MNA2 MWV2:MWW2 NGR2:NGS2 NQN2:NQO2 OAJ2:OAK2 OKF2:OKG2 OUB2:OUC2 PDX2:PDY2 PNT2:PNU2 PXP2:PXQ2 QHL2:QHM2 QRH2:QRI2 RBD2:RBE2 RKZ2:RLA2 RUV2:RUW2 SER2:SES2 SON2:SOO2 SYJ2:SYK2 TIF2:TIG2 TSB2:TSC2 UBX2:UBY2 ULT2:ULU2 UVP2:UVQ2 VFL2:VFM2 VPH2:VPI2 VZD2:VZE2 WIZ2:WJA2 BR40:BS40">
      <formula1>1</formula1>
    </dataValidation>
    <dataValidation type="date" operator="notEqual" allowBlank="1" showInputMessage="1" showErrorMessage="1" sqref="DV41">
      <formula1>36892</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Z25"/>
  <sheetViews>
    <sheetView topLeftCell="A19" workbookViewId="0">
      <selection activeCell="N23" sqref="N23"/>
    </sheetView>
  </sheetViews>
  <sheetFormatPr defaultRowHeight="15.05" x14ac:dyDescent="0.3"/>
  <cols>
    <col min="14" max="14" width="9.109375" customWidth="1"/>
    <col min="65" max="65" width="9.109375" customWidth="1"/>
  </cols>
  <sheetData>
    <row r="1" spans="1:182" s="325" customFormat="1" ht="48.05" customHeight="1" thickBot="1" x14ac:dyDescent="0.35">
      <c r="A1" s="307">
        <f ca="1">(DATEDIF(кадры!$FR$1,TODAY(),"y"))+DN1</f>
        <v>45</v>
      </c>
      <c r="B1" s="307">
        <f ca="1">(DATEDIF(кадры!$FR$1,TODAY(),"ym"))+DO1</f>
        <v>15</v>
      </c>
      <c r="C1" s="307">
        <f ca="1">(DATEDIF(кадры!$FR$1,TODAY(),"md"))+DP1</f>
        <v>29</v>
      </c>
      <c r="D1" s="307">
        <f ca="1">IF(C1&gt;30,B1+1,B1)</f>
        <v>15</v>
      </c>
      <c r="E1" s="307"/>
      <c r="F1" s="307"/>
      <c r="G1" s="307"/>
      <c r="H1" s="307"/>
      <c r="I1" s="309">
        <v>70</v>
      </c>
      <c r="J1" s="310">
        <v>44805</v>
      </c>
      <c r="K1" s="309"/>
      <c r="L1" s="309"/>
      <c r="M1" s="436">
        <v>44805</v>
      </c>
      <c r="N1" s="311" t="s">
        <v>965</v>
      </c>
      <c r="O1" s="311" t="s">
        <v>1236</v>
      </c>
      <c r="P1" s="311" t="s">
        <v>1282</v>
      </c>
      <c r="Q1" s="311" t="s">
        <v>943</v>
      </c>
      <c r="R1" s="311" t="s">
        <v>924</v>
      </c>
      <c r="S1" s="311" t="s">
        <v>84</v>
      </c>
      <c r="T1" s="514" t="s">
        <v>549</v>
      </c>
      <c r="U1" s="311" t="s">
        <v>84</v>
      </c>
      <c r="V1" s="311" t="s">
        <v>65</v>
      </c>
      <c r="W1" s="311" t="s">
        <v>48</v>
      </c>
      <c r="X1" s="512">
        <v>101</v>
      </c>
      <c r="Y1" s="311">
        <v>320</v>
      </c>
      <c r="Z1" s="312" t="s">
        <v>990</v>
      </c>
      <c r="AA1" s="312" t="s">
        <v>1627</v>
      </c>
      <c r="AB1" s="441">
        <v>11</v>
      </c>
      <c r="AC1" s="312" t="s">
        <v>532</v>
      </c>
      <c r="AD1" s="313">
        <f>AB1-18</f>
        <v>-7</v>
      </c>
      <c r="AE1" s="313">
        <f>AB1</f>
        <v>11</v>
      </c>
      <c r="AF1" s="313">
        <f>AE1/18</f>
        <v>0.61111111111111116</v>
      </c>
      <c r="AG1" s="495">
        <f>SUM(AE1:AE3)</f>
        <v>11</v>
      </c>
      <c r="AH1" s="313">
        <f>SUM(AF1:AF3)</f>
        <v>0.61111111111111116</v>
      </c>
      <c r="AI1" s="441">
        <v>11</v>
      </c>
      <c r="AJ1" s="274">
        <f>AB1-AI1</f>
        <v>0</v>
      </c>
      <c r="AK1" s="312"/>
      <c r="AL1" s="312"/>
      <c r="AM1" s="312"/>
      <c r="AN1" s="312"/>
      <c r="AO1" s="312"/>
      <c r="AP1" s="461">
        <v>19679</v>
      </c>
      <c r="AQ1" s="311">
        <f ca="1">DATEDIF(AP1,TODAY(),"y")</f>
        <v>69</v>
      </c>
      <c r="AR1" s="311" t="s">
        <v>1036</v>
      </c>
      <c r="AS1" s="311" t="s">
        <v>1102</v>
      </c>
      <c r="AT1" s="312">
        <v>3204</v>
      </c>
      <c r="AU1" s="312" t="s">
        <v>782</v>
      </c>
      <c r="AV1" s="312" t="str">
        <f>CONCATENATE(AT1,AU1)</f>
        <v>3204418717</v>
      </c>
      <c r="AW1" s="312" t="s">
        <v>1103</v>
      </c>
      <c r="AX1" s="315" t="s">
        <v>764</v>
      </c>
      <c r="AY1" s="312" t="s">
        <v>747</v>
      </c>
      <c r="AZ1" s="312">
        <v>650066</v>
      </c>
      <c r="BA1" s="312" t="s">
        <v>1104</v>
      </c>
      <c r="BB1" s="312" t="s">
        <v>1440</v>
      </c>
      <c r="BC1" s="315">
        <v>34761</v>
      </c>
      <c r="BD1" s="447">
        <v>348</v>
      </c>
      <c r="BE1" s="462" t="s">
        <v>501</v>
      </c>
      <c r="BF1" s="308" t="s">
        <v>1105</v>
      </c>
      <c r="BG1" s="308" t="s">
        <v>1106</v>
      </c>
      <c r="BH1" s="308"/>
      <c r="BI1" s="308" t="s">
        <v>1107</v>
      </c>
      <c r="BJ1" s="311" t="s">
        <v>595</v>
      </c>
      <c r="BK1" s="311" t="s">
        <v>339</v>
      </c>
      <c r="BL1" s="309">
        <f>IF(BK1="ВО",1,2)</f>
        <v>1</v>
      </c>
      <c r="BM1" s="308" t="s">
        <v>647</v>
      </c>
      <c r="BN1" s="311" t="s">
        <v>340</v>
      </c>
      <c r="BO1" s="311" t="s">
        <v>568</v>
      </c>
      <c r="BQ1" s="311" t="s">
        <v>594</v>
      </c>
      <c r="BR1" s="310">
        <v>27209</v>
      </c>
      <c r="BS1" s="309">
        <f ca="1">DATEDIF(BR1,TODAY(),"y")</f>
        <v>49</v>
      </c>
      <c r="BT1" s="309"/>
      <c r="BU1" s="309" t="s">
        <v>1007</v>
      </c>
      <c r="BV1" s="310" t="s">
        <v>1000</v>
      </c>
      <c r="BW1" s="310">
        <v>1985</v>
      </c>
      <c r="BX1" s="309"/>
      <c r="BY1" s="309"/>
      <c r="BZ1" s="309"/>
      <c r="CA1" s="312" t="s">
        <v>1448</v>
      </c>
      <c r="CB1" s="312" t="s">
        <v>1449</v>
      </c>
      <c r="CC1" s="312">
        <v>108</v>
      </c>
      <c r="CD1" s="312"/>
      <c r="CE1" s="315">
        <v>44283</v>
      </c>
      <c r="CG1" s="316"/>
      <c r="CH1" s="308"/>
      <c r="CI1" s="308"/>
      <c r="CJ1" s="308"/>
      <c r="CK1" s="311" t="s">
        <v>475</v>
      </c>
      <c r="CL1" s="310">
        <v>42830</v>
      </c>
      <c r="CM1" s="308" t="s">
        <v>1446</v>
      </c>
      <c r="CN1" s="309">
        <v>5</v>
      </c>
      <c r="CO1" s="308">
        <v>4</v>
      </c>
      <c r="CP1" s="308">
        <v>2017</v>
      </c>
      <c r="CQ1" s="311">
        <f ca="1">DATEDIF(CL1,TODAY(),"y")</f>
        <v>6</v>
      </c>
      <c r="CR1" s="311">
        <f t="shared" ref="CR1:CR13" si="0">IF(CK1="соотв.",IF(BL1=1,3,IF(BL1=2,2)),IF(CK1="первая",4,IF(CK1="","",5)))</f>
        <v>3</v>
      </c>
      <c r="CS1" s="312"/>
      <c r="CT1" s="318"/>
      <c r="CU1" s="318"/>
      <c r="CV1" s="318"/>
      <c r="CW1" s="318"/>
      <c r="CX1" s="318"/>
      <c r="CY1" s="311"/>
      <c r="CZ1" s="310"/>
      <c r="DA1" s="318"/>
      <c r="DB1" s="312"/>
      <c r="DC1" s="312"/>
      <c r="DD1" s="312"/>
      <c r="DE1" s="312" t="s">
        <v>158</v>
      </c>
      <c r="DF1" s="308" t="s">
        <v>156</v>
      </c>
      <c r="DG1" s="308" t="s">
        <v>175</v>
      </c>
      <c r="DH1" s="308">
        <v>2022</v>
      </c>
      <c r="DI1" s="311"/>
      <c r="DJ1" s="310" t="str">
        <f>CONCATENATE(DF1,".",DG1,".",DH1)</f>
        <v>02.09.2022</v>
      </c>
      <c r="DK1" s="311"/>
      <c r="DL1" s="311"/>
      <c r="DM1" s="311"/>
      <c r="DN1" s="311">
        <v>44</v>
      </c>
      <c r="DO1" s="311">
        <v>10</v>
      </c>
      <c r="DP1" s="311">
        <v>21</v>
      </c>
      <c r="DQ1" s="440">
        <v>36</v>
      </c>
      <c r="DR1" s="440" t="str">
        <f ca="1">DATEDIF(DJ1,TODAY(),"y")&amp;"г. "&amp;DATEDIF(DJ1,TODAY(),"ym")&amp;"мес. "&amp;DATEDIF(DJ1,TODAY(),"md")&amp;"дн."</f>
        <v>1г. 2мес. 7дн.</v>
      </c>
      <c r="DS1" s="440" t="str">
        <f ca="1">DATEDIF(J1,TODAY(),"y")&amp;"г. "&amp;DATEDIF(J1,TODAY(),"ym")&amp;"мес. "&amp;DATEDIF(J1,TODAY(),"md")&amp;"дн."</f>
        <v>1г. 2мес. 8дн.</v>
      </c>
      <c r="DT1" s="320">
        <v>44</v>
      </c>
      <c r="DU1" s="320">
        <v>10</v>
      </c>
      <c r="DV1" s="320">
        <v>21</v>
      </c>
      <c r="DW1" s="320">
        <v>36</v>
      </c>
      <c r="DX1" s="320">
        <v>8</v>
      </c>
      <c r="DY1" s="320">
        <v>3</v>
      </c>
      <c r="DZ1" s="319" t="str">
        <f ca="1">DATEDIF(DJ1,TODAY(),"y")&amp;"г. "&amp;DATEDIF(DJ1,TODAY(),"ym")&amp;"мес. "&amp;DATEDIF(DJ1,TODAY(),"md")&amp;"дн."</f>
        <v>1г. 2мес. 7дн.</v>
      </c>
      <c r="EA1" s="319" t="str">
        <f ca="1">DATEDIF(J1,TODAY(),"y")&amp;"г. "&amp;DATEDIF(J1,TODAY(),"ym")&amp;"мес. "&amp;DATEDIF(J1,TODAY(),"md")&amp;"дн."</f>
        <v>1г. 2мес. 8дн.</v>
      </c>
      <c r="EB1" s="311"/>
      <c r="EC1" s="311"/>
      <c r="ED1" s="311"/>
      <c r="EE1" s="440"/>
      <c r="EF1" s="440"/>
      <c r="EG1" s="440">
        <f>IF(AB1&gt;=0,IF(AA1="повар",0.12,IF(AA1="уборщик служебных помещений",0.12,IF(AA1="кухонный рабочий",0.12,IF(AA1="рабочий по КОРЗ",0.12,IF(AA1="зав. производством (шеф-повар)",0.12,0))))))</f>
        <v>0</v>
      </c>
      <c r="EH1" s="321">
        <v>9738</v>
      </c>
      <c r="EI1" s="321">
        <f>IF(AC1="ч",AB1,IF(AC1="(ч)",AB1,0))</f>
        <v>11</v>
      </c>
      <c r="EJ1" s="321">
        <f>IF(AC1="ст",AB1,IF(AC1="(ст)",AB1,0))</f>
        <v>0</v>
      </c>
      <c r="EK1" s="322">
        <f>IF(AB1&gt;0,0.2,0)</f>
        <v>0.2</v>
      </c>
      <c r="EL1" s="322">
        <f>IF(CI1&gt;0,0.1,0)</f>
        <v>0</v>
      </c>
      <c r="EM1" s="323"/>
      <c r="EN1" s="321"/>
      <c r="EO1" s="323">
        <f>IF(AB1&gt;=0,IF(AA1="повар",0.12,IF(AA1="уборщик служебных помещений",0.12,IF(AA1="кухонный рабочий",0.12,IF(AA1="рабочий по КОРЗ",0.12,IF(AA1="зав. производством (шеф-повар)",0.12,0))))))</f>
        <v>0</v>
      </c>
      <c r="EP1" s="323">
        <f>IF(AB1&gt;=0,IF(AA1="сторож",0.4,0))</f>
        <v>0</v>
      </c>
      <c r="EQ1" s="323">
        <f>IF(AA1&gt;=0,IF(AB1&gt;0,IF(AA1="учитель (обучение на дому)",0.05,IF(AA1="учитель",0.1,0)),0),0)</f>
        <v>0</v>
      </c>
      <c r="ER1" s="323">
        <f>IF(AK1="",0,IF(AK1="уч. группа2",0.05,IF(AK1="учебная группа",0.1,IF(AK1="монтесори",0.05,IF(AK1="метод. кабинет",0.05,IF(AK1="мастерская",0.15,IF(AK1="кабинет5/2",0.05,0.1)))))))</f>
        <v>0</v>
      </c>
      <c r="ES1" s="323"/>
      <c r="ET1" s="341">
        <f>IF(AB1&gt;0,EH1*(1+EL1+EK1),0)</f>
        <v>11685.6</v>
      </c>
      <c r="EU1" s="342">
        <f ca="1">(ET1*EJ1)+(ET1*EI1/$A$1)</f>
        <v>2856.48</v>
      </c>
      <c r="EV1" s="342"/>
      <c r="EW1" s="342"/>
      <c r="EX1" s="342">
        <f>ET1*EO1</f>
        <v>0</v>
      </c>
      <c r="EY1" s="342"/>
      <c r="EZ1" s="342" t="str">
        <f>IF(EQ1=0,"",IF(EQ1=0.1,(ET1*EQ1),IF(EQ1=0.05,(AF1*EQ1)*ET1)))</f>
        <v/>
      </c>
      <c r="FA1" s="342">
        <f>ET1*ER1</f>
        <v>0</v>
      </c>
      <c r="FB1" s="342">
        <f>ET1*ES1</f>
        <v>0</v>
      </c>
      <c r="FC1" s="342">
        <f>IF(AL1=0,0,8000)</f>
        <v>0</v>
      </c>
      <c r="FD1" s="342" t="str">
        <f ca="1">IF(BS1&lt;3,6189.23,"")</f>
        <v/>
      </c>
      <c r="FE1" s="342"/>
      <c r="FF1" s="342"/>
      <c r="FG1" s="342"/>
      <c r="FH1" s="342"/>
      <c r="FI1" s="342">
        <f ca="1">SUM(EX1:FH3)+EU1+EU2+EU3</f>
        <v>2856.48</v>
      </c>
      <c r="FJ1" s="342">
        <f ca="1">IF(($FN$1-FI1)&lt;0,0,$FN$1-FI1)</f>
        <v>41654.519999999997</v>
      </c>
      <c r="FK1" s="342">
        <f ca="1">FJ1+FI1</f>
        <v>44511</v>
      </c>
      <c r="FL1" s="444">
        <f ca="1">FK1*1.3</f>
        <v>57864.3</v>
      </c>
      <c r="FM1" s="343">
        <f ca="1">FL1-(FL1*13/100)</f>
        <v>50341.941000000006</v>
      </c>
      <c r="FN1" s="503">
        <v>44511</v>
      </c>
      <c r="FO1" s="503">
        <v>43978</v>
      </c>
      <c r="FP1" s="324"/>
      <c r="FT1" s="500"/>
      <c r="FU1" s="500"/>
      <c r="FV1" s="500"/>
      <c r="FW1" s="500"/>
      <c r="FX1" s="500"/>
      <c r="FY1" s="500"/>
      <c r="FZ1" s="500"/>
    </row>
    <row r="2" spans="1:182" s="290" customFormat="1" ht="16.45" customHeight="1" thickBot="1" x14ac:dyDescent="0.35">
      <c r="A2" s="307">
        <f ca="1">(DATEDIF(кадры!$FR$1,TODAY(),"y"))+DF2</f>
        <v>1</v>
      </c>
      <c r="B2" s="307">
        <f ca="1">(DATEDIF(кадры!$FR$1,TODAY(),"ym"))+DG2</f>
        <v>5</v>
      </c>
      <c r="C2" s="307">
        <f ca="1">(DATEDIF(кадры!$FR$1,TODAY(),"md"))+DH2</f>
        <v>8</v>
      </c>
      <c r="D2" s="307">
        <f ca="1">IF(C2&gt;30,B2+1,B2)</f>
        <v>5</v>
      </c>
      <c r="E2" s="257"/>
      <c r="F2" s="257"/>
      <c r="G2" s="257"/>
      <c r="H2" s="257"/>
      <c r="I2" s="260">
        <v>70</v>
      </c>
      <c r="J2" s="261"/>
      <c r="K2" s="260"/>
      <c r="L2" s="260"/>
      <c r="M2" s="437"/>
      <c r="N2" s="254" t="s">
        <v>965</v>
      </c>
      <c r="O2" s="254" t="str">
        <f>O1</f>
        <v>учителю</v>
      </c>
      <c r="P2" s="254" t="str">
        <f>P1</f>
        <v>Л.А. Тупицыну</v>
      </c>
      <c r="Q2" s="254" t="str">
        <f>Q1</f>
        <v>учителя</v>
      </c>
      <c r="R2" s="254" t="str">
        <f>R1</f>
        <v>Л.А. Тупицына</v>
      </c>
      <c r="S2" s="254" t="s">
        <v>65</v>
      </c>
      <c r="T2" s="254" t="s">
        <v>549</v>
      </c>
      <c r="U2" s="254" t="s">
        <v>84</v>
      </c>
      <c r="V2" s="254" t="s">
        <v>65</v>
      </c>
      <c r="W2" s="254" t="s">
        <v>48</v>
      </c>
      <c r="X2" s="260"/>
      <c r="Y2" s="262">
        <v>320</v>
      </c>
      <c r="Z2" s="273"/>
      <c r="AA2" s="273"/>
      <c r="AB2" s="441">
        <v>0</v>
      </c>
      <c r="AC2" s="273" t="s">
        <v>531</v>
      </c>
      <c r="AD2" s="275"/>
      <c r="AE2" s="275">
        <f>AB2*25</f>
        <v>0</v>
      </c>
      <c r="AF2" s="275">
        <f>AB2</f>
        <v>0</v>
      </c>
      <c r="AG2" s="496"/>
      <c r="AH2" s="275"/>
      <c r="AI2" s="441">
        <v>0</v>
      </c>
      <c r="AJ2" s="274">
        <f>AB2-AI2</f>
        <v>0</v>
      </c>
      <c r="AK2" s="273"/>
      <c r="AL2" s="273"/>
      <c r="AM2" s="273"/>
      <c r="AN2" s="273"/>
      <c r="AO2" s="273"/>
      <c r="AP2" s="276"/>
      <c r="AQ2" s="273"/>
      <c r="AR2" s="273"/>
      <c r="AS2" s="273"/>
      <c r="AT2" s="273"/>
      <c r="AU2" s="273"/>
      <c r="AV2" s="273"/>
      <c r="AW2" s="273"/>
      <c r="AX2" s="273"/>
      <c r="AY2" s="273"/>
      <c r="AZ2" s="273"/>
      <c r="BA2" s="273"/>
      <c r="BB2" s="273"/>
      <c r="BC2" s="276"/>
      <c r="BD2" s="448"/>
      <c r="BE2" s="273"/>
      <c r="BF2" s="277"/>
      <c r="BG2" s="277"/>
      <c r="BH2" s="277"/>
      <c r="BI2" s="277"/>
      <c r="BJ2" s="273"/>
      <c r="BK2" s="273" t="s">
        <v>339</v>
      </c>
      <c r="BL2" s="278">
        <f>BL1</f>
        <v>1</v>
      </c>
      <c r="BM2" s="277"/>
      <c r="BN2" s="273"/>
      <c r="BO2" s="273"/>
      <c r="BP2" s="273"/>
      <c r="BQ2" s="273"/>
      <c r="BR2" s="273"/>
      <c r="BS2" s="278"/>
      <c r="BT2" s="278"/>
      <c r="BU2" s="278"/>
      <c r="BV2" s="276"/>
      <c r="BW2" s="276"/>
      <c r="BX2" s="278"/>
      <c r="BY2" s="278"/>
      <c r="BZ2" s="278"/>
      <c r="CA2" s="273"/>
      <c r="CB2" s="273"/>
      <c r="CC2" s="273"/>
      <c r="CD2" s="273"/>
      <c r="CE2" s="276"/>
      <c r="CF2" s="277"/>
      <c r="CG2" s="277"/>
      <c r="CH2" s="277"/>
      <c r="CI2" s="277"/>
      <c r="CJ2" s="277"/>
      <c r="CK2" s="279" t="s">
        <v>475</v>
      </c>
      <c r="CL2" s="276">
        <v>42830</v>
      </c>
      <c r="CM2" s="278" t="s">
        <v>1447</v>
      </c>
      <c r="CN2" s="278">
        <v>5</v>
      </c>
      <c r="CO2" s="277">
        <v>4</v>
      </c>
      <c r="CP2" s="277">
        <v>2017</v>
      </c>
      <c r="CQ2" s="254">
        <f ca="1">DATEDIF(CL2,TODAY(),"y")</f>
        <v>6</v>
      </c>
      <c r="CR2" s="254">
        <f t="shared" si="0"/>
        <v>3</v>
      </c>
      <c r="CS2" s="273"/>
      <c r="CT2" s="254"/>
      <c r="CU2" s="254"/>
      <c r="CV2" s="254"/>
      <c r="CW2" s="254"/>
      <c r="CX2" s="254"/>
      <c r="CY2" s="254"/>
      <c r="CZ2" s="261"/>
      <c r="DA2" s="254"/>
      <c r="DB2" s="254"/>
      <c r="DC2" s="254"/>
      <c r="DD2" s="254"/>
      <c r="DE2" s="254" t="s">
        <v>236</v>
      </c>
      <c r="DF2" s="259"/>
      <c r="DG2" s="259"/>
      <c r="DH2" s="259"/>
      <c r="DI2" s="254"/>
      <c r="DJ2" s="261"/>
      <c r="DK2" s="254"/>
      <c r="DL2" s="254"/>
      <c r="DM2" s="254"/>
      <c r="DN2" s="254"/>
      <c r="DO2" s="254"/>
      <c r="DP2" s="254"/>
      <c r="DQ2" s="263"/>
      <c r="DR2" s="263"/>
      <c r="DS2" s="263"/>
      <c r="DT2" s="254"/>
      <c r="DU2" s="254"/>
      <c r="DV2" s="254"/>
      <c r="DW2" s="254"/>
      <c r="DX2" s="254"/>
      <c r="DY2" s="254"/>
      <c r="DZ2" s="263"/>
      <c r="EA2" s="263"/>
      <c r="EB2" s="254"/>
      <c r="EC2" s="254"/>
      <c r="ED2" s="254"/>
      <c r="EE2" s="254"/>
      <c r="EF2" s="254"/>
      <c r="EG2" s="254">
        <f>IF(AB2&gt;=0,IF(AA2="повар",0.12,IF(AA2="уборщик служебных помещений",0.12,IF(AA2="кухонный рабочий",0.12,IF(AA2="рабочий по КОРЗ",0.12,IF(AA2="зав. производством (шеф-повар)",0.12,0))))))</f>
        <v>0</v>
      </c>
      <c r="EH2" s="256">
        <f>IF(AB2&gt;=0,IF(AA2="сторож",0.4,0))</f>
        <v>0</v>
      </c>
      <c r="EI2" s="256">
        <f>IF(AA2&gt;=0,IF(AB2&gt;0,IF(AA2="учитель (обучение на дому)",0.05,IF(AA2="учитель",0.1,0)),0),0)</f>
        <v>0</v>
      </c>
      <c r="EJ2" s="256">
        <f>IF(AK2="",0,IF(AK2="уч. группа2",0.05,IF(AK2="учебная группа",0.1,IF(AK2="монтесори",0.05,IF(AK2="метод. кабинет",0.05,IF(AK2="мастерская",0.15,IF(AK2="кабинет5/2",0.05,0.1)))))))</f>
        <v>0</v>
      </c>
      <c r="EK2" s="264"/>
      <c r="EL2" s="264">
        <f>IF(AB2&gt;0,DZ2*(1+ED2+EC2),0)</f>
        <v>0</v>
      </c>
      <c r="EM2" s="265">
        <f>(EL2*EB2)+(EL2*EA2/кадры!$A$1)</f>
        <v>0</v>
      </c>
      <c r="EN2" s="256">
        <f>EE2*EL1</f>
        <v>0</v>
      </c>
      <c r="EO2" s="265">
        <f>EL1*EF2</f>
        <v>0</v>
      </c>
      <c r="EP2" s="265">
        <f>EL2*EG2</f>
        <v>0</v>
      </c>
      <c r="EQ2" s="265"/>
      <c r="ER2" s="265">
        <f>EL2*EI2</f>
        <v>0</v>
      </c>
      <c r="ES2" s="265">
        <f>EL2*EJ2</f>
        <v>0</v>
      </c>
      <c r="ET2" s="345">
        <f>EL2*EK2</f>
        <v>0</v>
      </c>
      <c r="EU2" s="346">
        <f>IF(AL2=0,0,3000)</f>
        <v>0</v>
      </c>
      <c r="EV2" s="346">
        <f>IF(BR2=0,0,IF(AC2&lt;&gt;"Д/О",IF(BR2=0,6189.23,IF(BR2=1,6189.23,IF(BR2=2,6189.23,0))),0))</f>
        <v>0</v>
      </c>
      <c r="EW2" s="346"/>
      <c r="EX2" s="346"/>
      <c r="EY2" s="346"/>
      <c r="EZ2" s="346"/>
      <c r="FA2" s="346"/>
      <c r="FB2" s="346"/>
      <c r="FC2" s="346"/>
      <c r="FD2" s="344"/>
      <c r="FE2" s="346"/>
      <c r="FF2" s="346"/>
      <c r="FG2" s="346"/>
      <c r="FH2" s="346"/>
      <c r="FI2" s="346"/>
      <c r="FJ2" s="346"/>
      <c r="FK2" s="346"/>
      <c r="FL2" s="346"/>
      <c r="FM2" s="346"/>
      <c r="FT2" s="254"/>
      <c r="FU2" s="254"/>
      <c r="FV2" s="254"/>
      <c r="FW2" s="254"/>
      <c r="FX2" s="254"/>
      <c r="FY2" s="254"/>
    </row>
    <row r="3" spans="1:182" s="290" customFormat="1" ht="16.45" customHeight="1" thickBot="1" x14ac:dyDescent="0.35">
      <c r="A3" s="307">
        <f ca="1">(DATEDIF(кадры!$FR$1,TODAY(),"y"))+DF3</f>
        <v>1</v>
      </c>
      <c r="B3" s="307">
        <f ca="1">(DATEDIF(кадры!$FR$1,TODAY(),"ym"))+DG3</f>
        <v>5</v>
      </c>
      <c r="C3" s="307">
        <f ca="1">(DATEDIF(кадры!$FR$1,TODAY(),"md"))+DH3</f>
        <v>8</v>
      </c>
      <c r="D3" s="307">
        <f ca="1">IF(C3&gt;30,B3+1,B3)</f>
        <v>5</v>
      </c>
      <c r="E3" s="257"/>
      <c r="F3" s="257"/>
      <c r="G3" s="257"/>
      <c r="H3" s="257"/>
      <c r="I3" s="260">
        <v>70</v>
      </c>
      <c r="J3" s="261"/>
      <c r="K3" s="260"/>
      <c r="L3" s="260"/>
      <c r="M3" s="437"/>
      <c r="N3" s="254" t="s">
        <v>965</v>
      </c>
      <c r="O3" s="254" t="str">
        <f>O2</f>
        <v>учителю</v>
      </c>
      <c r="P3" s="254" t="str">
        <f>P1</f>
        <v>Л.А. Тупицыну</v>
      </c>
      <c r="Q3" s="254" t="str">
        <f>Q1</f>
        <v>учителя</v>
      </c>
      <c r="R3" s="254" t="str">
        <f>R1</f>
        <v>Л.А. Тупицына</v>
      </c>
      <c r="S3" s="254" t="s">
        <v>48</v>
      </c>
      <c r="T3" s="254" t="s">
        <v>549</v>
      </c>
      <c r="U3" s="254" t="s">
        <v>84</v>
      </c>
      <c r="V3" s="254" t="s">
        <v>65</v>
      </c>
      <c r="W3" s="254" t="s">
        <v>48</v>
      </c>
      <c r="X3" s="260"/>
      <c r="Y3" s="262">
        <v>320</v>
      </c>
      <c r="Z3" s="273"/>
      <c r="AA3" s="273"/>
      <c r="AB3" s="441">
        <v>0</v>
      </c>
      <c r="AC3" s="273" t="s">
        <v>532</v>
      </c>
      <c r="AD3" s="273"/>
      <c r="AE3" s="275">
        <f>AB3</f>
        <v>0</v>
      </c>
      <c r="AF3" s="275">
        <f>AE3/18</f>
        <v>0</v>
      </c>
      <c r="AG3" s="496"/>
      <c r="AH3" s="275"/>
      <c r="AI3" s="441">
        <v>0</v>
      </c>
      <c r="AJ3" s="274">
        <f>AB3-AI3</f>
        <v>0</v>
      </c>
      <c r="AK3" s="273"/>
      <c r="AL3" s="273"/>
      <c r="AM3" s="273"/>
      <c r="AN3" s="273" t="s">
        <v>847</v>
      </c>
      <c r="AO3" s="273" t="s">
        <v>1338</v>
      </c>
      <c r="AP3" s="276"/>
      <c r="AQ3" s="273"/>
      <c r="AR3" s="273"/>
      <c r="AS3" s="273"/>
      <c r="AT3" s="273"/>
      <c r="AU3" s="273"/>
      <c r="AV3" s="273"/>
      <c r="AW3" s="273"/>
      <c r="AX3" s="273"/>
      <c r="AY3" s="273"/>
      <c r="AZ3" s="273"/>
      <c r="BA3" s="273"/>
      <c r="BB3" s="273"/>
      <c r="BC3" s="276"/>
      <c r="BD3" s="448"/>
      <c r="BE3" s="273"/>
      <c r="BF3" s="277"/>
      <c r="BG3" s="277"/>
      <c r="BH3" s="277"/>
      <c r="BI3" s="277"/>
      <c r="BJ3" s="273"/>
      <c r="BK3" s="273" t="s">
        <v>339</v>
      </c>
      <c r="BL3" s="278">
        <f>BL1</f>
        <v>1</v>
      </c>
      <c r="BM3" s="277"/>
      <c r="BN3" s="273"/>
      <c r="BO3" s="273"/>
      <c r="BP3" s="273"/>
      <c r="BQ3" s="273"/>
      <c r="BR3" s="273"/>
      <c r="BS3" s="278"/>
      <c r="BT3" s="278"/>
      <c r="BU3" s="278"/>
      <c r="BV3" s="276"/>
      <c r="BW3" s="276"/>
      <c r="BX3" s="278"/>
      <c r="BY3" s="278"/>
      <c r="BZ3" s="278"/>
      <c r="CA3" s="273"/>
      <c r="CB3" s="273"/>
      <c r="CC3" s="273"/>
      <c r="CD3" s="273"/>
      <c r="CE3" s="276"/>
      <c r="CF3" s="277"/>
      <c r="CG3" s="277"/>
      <c r="CH3" s="277"/>
      <c r="CI3" s="277"/>
      <c r="CJ3" s="277"/>
      <c r="CK3" s="273" t="str">
        <f>CK1</f>
        <v>соотв.</v>
      </c>
      <c r="CL3" s="276">
        <f>CL1</f>
        <v>42830</v>
      </c>
      <c r="CM3" s="278" t="str">
        <f>CM1</f>
        <v>41-к</v>
      </c>
      <c r="CN3" s="278">
        <f>CN1</f>
        <v>5</v>
      </c>
      <c r="CO3" s="278">
        <v>4</v>
      </c>
      <c r="CP3" s="278">
        <v>2017</v>
      </c>
      <c r="CQ3" s="254">
        <f ca="1">DATEDIF(CL3,TODAY(),"y")</f>
        <v>6</v>
      </c>
      <c r="CR3" s="254">
        <f t="shared" si="0"/>
        <v>3</v>
      </c>
      <c r="CS3" s="273"/>
      <c r="CT3" s="254"/>
      <c r="CU3" s="254"/>
      <c r="CV3" s="254"/>
      <c r="CW3" s="254"/>
      <c r="CX3" s="254"/>
      <c r="CY3" s="254"/>
      <c r="CZ3" s="261"/>
      <c r="DA3" s="254"/>
      <c r="DB3" s="254"/>
      <c r="DC3" s="254"/>
      <c r="DD3" s="254"/>
      <c r="DE3" s="254"/>
      <c r="DF3" s="259"/>
      <c r="DG3" s="259"/>
      <c r="DH3" s="259"/>
      <c r="DI3" s="254"/>
      <c r="DJ3" s="261"/>
      <c r="DK3" s="254"/>
      <c r="DL3" s="254"/>
      <c r="DM3" s="254"/>
      <c r="DN3" s="254"/>
      <c r="DO3" s="254"/>
      <c r="DP3" s="254"/>
      <c r="DQ3" s="263"/>
      <c r="DR3" s="263"/>
      <c r="DS3" s="263"/>
      <c r="DT3" s="254"/>
      <c r="DU3" s="254"/>
      <c r="DV3" s="254"/>
      <c r="DW3" s="254"/>
      <c r="DX3" s="254"/>
      <c r="DY3" s="254"/>
      <c r="DZ3" s="263"/>
      <c r="EA3" s="263"/>
      <c r="EB3" s="254"/>
      <c r="EC3" s="254"/>
      <c r="ED3" s="254"/>
      <c r="EE3" s="254"/>
      <c r="EF3" s="254"/>
      <c r="EG3" s="254">
        <f>IF(AB3&gt;=0,IF(AA3="повар",0.12,IF(AA3="уборщик служебных помещений",0.12,IF(AA3="кухонный рабочий",0.12,IF(AA3="рабочий по КОРЗ",0.12,IF(AA3="зав. производством (шеф-повар)",0.12,0))))))</f>
        <v>0</v>
      </c>
      <c r="EH3" s="256">
        <f>IF(AB3&gt;=0,IF(AA3="сторож",0.4,0))</f>
        <v>0</v>
      </c>
      <c r="EI3" s="256">
        <f>IF(AA3&gt;=0,IF(AB3&gt;0,IF(AA3="учитель (обучение на дому)",0.05,IF(AA3="учитель",0.1,0)),0),0)</f>
        <v>0</v>
      </c>
      <c r="EJ3" s="256">
        <f>IF(AK3="",0,IF(AK3="уч. группа2",0.05,IF(AK3="учебная группа",0.1,IF(AK3="монтесори",0.05,IF(AK3="метод. кабинет",0.05,IF(AK3="мастерская",0.15,IF(AK3="кабинет5/2",0.05,0.1)))))))</f>
        <v>0</v>
      </c>
      <c r="EK3" s="264"/>
      <c r="EL3" s="264">
        <f>IF(AB3&gt;0,DZ3*(1+ED3+EC3),0)</f>
        <v>0</v>
      </c>
      <c r="EM3" s="265">
        <f>(EL3*EB3)+(EL3*EA3/кадры!$A$1)</f>
        <v>0</v>
      </c>
      <c r="EN3" s="256">
        <f>EE3*EL1</f>
        <v>0</v>
      </c>
      <c r="EO3" s="265">
        <f>EL1*EF3</f>
        <v>0</v>
      </c>
      <c r="EP3" s="265">
        <f>EL3*EG3</f>
        <v>0</v>
      </c>
      <c r="EQ3" s="265"/>
      <c r="ER3" s="265" t="str">
        <f>IF(EI3=0,"",IF(EI3=0.1,(EL3*EI3),IF(EI3=0.05,(AF3*EI3)*EL3)))</f>
        <v/>
      </c>
      <c r="ES3" s="265">
        <f>EL3*EJ3</f>
        <v>0</v>
      </c>
      <c r="ET3" s="345">
        <f>EL3*EK3</f>
        <v>0</v>
      </c>
      <c r="EU3" s="346">
        <f>IF(AL3=0,0,3000)</f>
        <v>0</v>
      </c>
      <c r="EV3" s="346">
        <f>IF(BR3=0,0,IF(AC3&lt;&gt;"Д/О",IF(BR3=0,6189.23,IF(BR3=1,6189.23,IF(BR3=2,6189.23,0))),0))</f>
        <v>0</v>
      </c>
      <c r="EW3" s="346"/>
      <c r="EX3" s="346"/>
      <c r="EY3" s="346"/>
      <c r="EZ3" s="346"/>
      <c r="FA3" s="346"/>
      <c r="FB3" s="346"/>
      <c r="FC3" s="346"/>
      <c r="FD3" s="346"/>
      <c r="FE3" s="346"/>
      <c r="FF3" s="346"/>
      <c r="FG3" s="346"/>
      <c r="FH3" s="346"/>
      <c r="FI3" s="346"/>
      <c r="FJ3" s="346"/>
      <c r="FK3" s="346"/>
      <c r="FL3" s="346"/>
      <c r="FM3" s="346"/>
      <c r="FT3" s="254"/>
      <c r="FU3" s="254"/>
      <c r="FV3" s="254"/>
      <c r="FW3" s="254"/>
      <c r="FX3" s="254"/>
      <c r="FY3" s="254"/>
    </row>
    <row r="4" spans="1:182" s="340" customFormat="1" ht="48.05" customHeight="1" thickBot="1" x14ac:dyDescent="0.35">
      <c r="A4" s="307">
        <f ca="1">(DATEDIF(кадры!$FR$1,TODAY(),"y"))+DN4</f>
        <v>30</v>
      </c>
      <c r="B4" s="307">
        <f ca="1">(DATEDIF(кадры!$FR$1,TODAY(),"ym"))+DO4</f>
        <v>13</v>
      </c>
      <c r="C4" s="307">
        <f ca="1">(DATEDIF(кадры!$FR$1,TODAY(),"md"))+DP4</f>
        <v>9</v>
      </c>
      <c r="D4" s="307">
        <f t="shared" ref="D4:D25" ca="1" si="1">IF(C4&gt;30,B4+1,B4)</f>
        <v>13</v>
      </c>
      <c r="E4" s="307"/>
      <c r="F4" s="307"/>
      <c r="G4" s="307"/>
      <c r="H4" s="307"/>
      <c r="I4" s="327">
        <v>70</v>
      </c>
      <c r="J4" s="328">
        <v>44455</v>
      </c>
      <c r="K4" s="327" t="s">
        <v>842</v>
      </c>
      <c r="L4" s="327">
        <v>350</v>
      </c>
      <c r="M4" s="329">
        <f>J4</f>
        <v>44455</v>
      </c>
      <c r="N4" s="307" t="s">
        <v>1516</v>
      </c>
      <c r="O4" s="307" t="s">
        <v>1242</v>
      </c>
      <c r="P4" s="307" t="s">
        <v>1517</v>
      </c>
      <c r="Q4" s="307" t="s">
        <v>952</v>
      </c>
      <c r="R4" s="307" t="str">
        <f t="shared" ref="R4:R13" si="2">CONCATENATE(LEFT(V4,1),".",LEFT(W4,1),". ",U4)</f>
        <v>Н.Н. Марусова</v>
      </c>
      <c r="S4" s="307" t="s">
        <v>1518</v>
      </c>
      <c r="T4" s="491" t="str">
        <f t="shared" ref="T4:T13" si="3">CONCATENATE(U4," ",V4," ",W4)</f>
        <v>Марусова Наталья Николаевна</v>
      </c>
      <c r="U4" s="307" t="s">
        <v>1518</v>
      </c>
      <c r="V4" s="307" t="s">
        <v>83</v>
      </c>
      <c r="W4" s="307" t="s">
        <v>25</v>
      </c>
      <c r="X4" s="327">
        <v>101</v>
      </c>
      <c r="Y4" s="307">
        <v>721</v>
      </c>
      <c r="Z4" s="330" t="s">
        <v>992</v>
      </c>
      <c r="AA4" s="330" t="s">
        <v>91</v>
      </c>
      <c r="AB4" s="445">
        <v>1</v>
      </c>
      <c r="AC4" s="330" t="s">
        <v>531</v>
      </c>
      <c r="AD4" s="331">
        <f>AE4-40</f>
        <v>0</v>
      </c>
      <c r="AE4" s="331">
        <f>AB4*40</f>
        <v>40</v>
      </c>
      <c r="AF4" s="331">
        <f>AB4</f>
        <v>1</v>
      </c>
      <c r="AG4" s="498">
        <f>SUM(AE4:AE6)</f>
        <v>40</v>
      </c>
      <c r="AH4" s="331">
        <f>SUM(AF4:AF6)</f>
        <v>1</v>
      </c>
      <c r="AI4" s="445">
        <v>1</v>
      </c>
      <c r="AJ4" s="282">
        <f t="shared" ref="AJ4:AJ25" si="4">AB4-AI4</f>
        <v>0</v>
      </c>
      <c r="AK4" s="330"/>
      <c r="AL4" s="330"/>
      <c r="AM4" s="330"/>
      <c r="AN4" s="330"/>
      <c r="AO4" s="330"/>
      <c r="AP4" s="492">
        <v>22579</v>
      </c>
      <c r="AQ4" s="307">
        <f ca="1">DATEDIF(AP4,TODAY(),"y")</f>
        <v>62</v>
      </c>
      <c r="AR4" s="307" t="s">
        <v>1036</v>
      </c>
      <c r="AS4" s="307" t="s">
        <v>1525</v>
      </c>
      <c r="AT4" s="330">
        <v>3206</v>
      </c>
      <c r="AU4" s="330">
        <v>257940</v>
      </c>
      <c r="AV4" s="330" t="str">
        <f>CONCATENATE(AT4,AU4)</f>
        <v>3206257940</v>
      </c>
      <c r="AW4" s="330" t="s">
        <v>1519</v>
      </c>
      <c r="AX4" s="333">
        <v>39079</v>
      </c>
      <c r="AY4" s="330" t="s">
        <v>723</v>
      </c>
      <c r="AZ4" s="330">
        <v>650003</v>
      </c>
      <c r="BA4" s="330" t="s">
        <v>1520</v>
      </c>
      <c r="BB4" s="330" t="s">
        <v>1439</v>
      </c>
      <c r="BC4" s="333">
        <v>32485</v>
      </c>
      <c r="BD4" s="449"/>
      <c r="BE4" s="493" t="s">
        <v>1521</v>
      </c>
      <c r="BF4" s="326" t="s">
        <v>1522</v>
      </c>
      <c r="BG4" s="326" t="s">
        <v>1524</v>
      </c>
      <c r="BH4" s="326"/>
      <c r="BI4" s="326"/>
      <c r="BJ4" s="307" t="s">
        <v>1554</v>
      </c>
      <c r="BK4" s="307" t="s">
        <v>342</v>
      </c>
      <c r="BL4" s="327">
        <f>IF(BK4="ВО",1,2)</f>
        <v>2</v>
      </c>
      <c r="BM4" s="326" t="s">
        <v>1555</v>
      </c>
      <c r="BN4" s="307" t="s">
        <v>1556</v>
      </c>
      <c r="BO4" s="307" t="s">
        <v>568</v>
      </c>
      <c r="BP4" s="307"/>
      <c r="BQ4" s="326"/>
      <c r="BR4" s="328">
        <v>1980</v>
      </c>
      <c r="BS4" s="327">
        <f ca="1">DATEDIF(BR4,TODAY(),"y")</f>
        <v>118</v>
      </c>
      <c r="BT4" s="327"/>
      <c r="BU4" s="327"/>
      <c r="BV4" s="328"/>
      <c r="BW4" s="328"/>
      <c r="BX4" s="327"/>
      <c r="BY4" s="327"/>
      <c r="BZ4" s="327"/>
      <c r="CA4" s="330"/>
      <c r="CB4" s="330"/>
      <c r="CC4" s="330"/>
      <c r="CD4" s="330"/>
      <c r="CE4" s="333"/>
      <c r="CF4" s="334"/>
      <c r="CG4" s="334"/>
      <c r="CH4" s="326"/>
      <c r="CI4" s="326"/>
      <c r="CJ4" s="326"/>
      <c r="CK4" s="307"/>
      <c r="CL4" s="328"/>
      <c r="CM4" s="327"/>
      <c r="CN4" s="327"/>
      <c r="CO4" s="327"/>
      <c r="CP4" s="327"/>
      <c r="CQ4" s="307"/>
      <c r="CR4" s="307" t="str">
        <f t="shared" si="0"/>
        <v/>
      </c>
      <c r="CS4" s="330"/>
      <c r="CT4" s="307"/>
      <c r="CU4" s="307"/>
      <c r="CV4" s="328"/>
      <c r="CW4" s="307"/>
      <c r="CX4" s="307"/>
      <c r="CY4" s="307"/>
      <c r="CZ4" s="328"/>
      <c r="DA4" s="307" t="str">
        <f ca="1">IF(CZ4="","",DATEDIF(CZ4,TODAY(),"y"))</f>
        <v/>
      </c>
      <c r="DB4" s="307"/>
      <c r="DC4" s="307"/>
      <c r="DD4" s="307"/>
      <c r="DE4" s="330" t="s">
        <v>1601</v>
      </c>
      <c r="DF4" s="326" t="s">
        <v>1523</v>
      </c>
      <c r="DG4" s="326" t="s">
        <v>175</v>
      </c>
      <c r="DH4" s="326" t="s">
        <v>1411</v>
      </c>
      <c r="DI4" s="307" t="s">
        <v>238</v>
      </c>
      <c r="DJ4" s="328">
        <v>44455</v>
      </c>
      <c r="DK4" s="307"/>
      <c r="DL4" s="307"/>
      <c r="DM4" s="307"/>
      <c r="DN4" s="307">
        <v>29</v>
      </c>
      <c r="DO4" s="307">
        <v>8</v>
      </c>
      <c r="DP4" s="307">
        <v>1</v>
      </c>
      <c r="DQ4" s="307"/>
      <c r="DR4" s="307"/>
      <c r="DS4" s="307"/>
      <c r="DT4" s="336"/>
      <c r="DU4" s="336"/>
      <c r="DV4" s="336"/>
      <c r="DW4" s="336"/>
      <c r="DX4" s="336"/>
      <c r="DY4" s="336"/>
      <c r="DZ4" s="307" t="str">
        <f ca="1">DATEDIF(DJ4,TODAY(),"y")&amp;"г. "&amp;DATEDIF(DJ4,TODAY(),"ym")&amp;"мес. "&amp;DATEDIF(DJ4,TODAY(),"md")&amp;"дн."</f>
        <v>2г. 1мес. 24дн.</v>
      </c>
      <c r="EA4" s="307" t="str">
        <f ca="1">DATEDIF(J4,TODAY(),"y")&amp;"г. "&amp;DATEDIF(J4,TODAY(),"ym")&amp;"мес. "&amp;DATEDIF(J4,TODAY(),"md")&amp;"дн."</f>
        <v>2г. 1мес. 24дн.</v>
      </c>
      <c r="EB4" s="307"/>
      <c r="EC4" s="307"/>
      <c r="ED4" s="307"/>
      <c r="EE4" s="336"/>
      <c r="EF4" s="336"/>
      <c r="EG4" s="336"/>
      <c r="EH4" s="337">
        <v>4430</v>
      </c>
      <c r="EI4" s="337">
        <f t="shared" ref="EI4:EI9" si="5">IF(AC4="ч",AB4,IF(AC4="(ч)",AB4,0))</f>
        <v>0</v>
      </c>
      <c r="EJ4" s="337">
        <f t="shared" ref="EJ4:EJ9" si="6">IF(AC4="ст",AB4,IF(AC4="(ст)",AB4,0))</f>
        <v>1</v>
      </c>
      <c r="EK4" s="338">
        <f t="shared" ref="EK4:EK13" si="7">IF(AB4&gt;0,0.2,0)</f>
        <v>0.2</v>
      </c>
      <c r="EL4" s="338">
        <f>IF(CI4&gt;0,0.1,0)</f>
        <v>0</v>
      </c>
      <c r="EM4" s="339"/>
      <c r="EN4" s="337"/>
      <c r="EO4" s="339">
        <f t="shared" ref="EO4:EO9" si="8">IF(AB4&gt;=0,IF(AA4="повар",0.12,IF(AA4="уборщик служебных помещений",0.12,IF(AA4="кухонный рабочий",0.12,IF(AA4="рабочий по КОРЗ",0.12,IF(AA4="зав. производством (шеф-повар)",0.12,0))))))</f>
        <v>0.12</v>
      </c>
      <c r="EP4" s="339">
        <f t="shared" ref="EP4:EP13" si="9">IF(AB4&gt;=0,IF(AA4="сторож",0.4,0))</f>
        <v>0</v>
      </c>
      <c r="EQ4" s="339">
        <f t="shared" ref="EQ4:EQ9" si="10">IF(AA4&gt;=0,IF(AB4&gt;0,IF(AA4="учитель (обучение на дому)",0.05,IF(AA4="учитель",0.1,0)),0),0)</f>
        <v>0</v>
      </c>
      <c r="ER4" s="339">
        <f t="shared" ref="ER4:ER10" si="11">IF(AK4="",0,IF(AK4="уч. группа2",0.05,IF(AK4="учебная группа",0.1,IF(AK4="монтесори",0.05,IF(AK4="метод. кабинет",0.05,IF(AK4="мастерская",0.15,IF(AK4="кабинет5/2",0.05,0.1)))))))</f>
        <v>0</v>
      </c>
      <c r="ES4" s="339"/>
      <c r="ET4" s="347">
        <f t="shared" ref="ET4:ET13" si="12">IF(AB4&gt;0,EH4*(1+EL4+EK4),0)</f>
        <v>5316</v>
      </c>
      <c r="EU4" s="347">
        <f>(ET4*EJ4)+(ET4*EI4/кадры!$A$1)</f>
        <v>5316</v>
      </c>
      <c r="EV4" s="347"/>
      <c r="EW4" s="347"/>
      <c r="EX4" s="347">
        <f t="shared" ref="EX4:EX9" si="13">ET4*EO4</f>
        <v>637.91999999999996</v>
      </c>
      <c r="EY4" s="347"/>
      <c r="EZ4" s="347" t="str">
        <f>IF(EQ4=0,"",IF(EQ4=0.1,(ET4*EQ4),IF(EQ4=0.05,(AF4*EQ4)*ET4)))</f>
        <v/>
      </c>
      <c r="FA4" s="347">
        <f t="shared" ref="FA4:FA9" si="14">ET4*ER4</f>
        <v>0</v>
      </c>
      <c r="FB4" s="347">
        <f t="shared" ref="FB4:FB9" si="15">ET4*ES4</f>
        <v>0</v>
      </c>
      <c r="FC4" s="347">
        <f t="shared" ref="FC4:FC13" si="16">IF(AL4=0,0,8000)</f>
        <v>0</v>
      </c>
      <c r="FD4" s="347" t="str">
        <f ca="1">IF(BS4&lt;3,6189.23,"")</f>
        <v/>
      </c>
      <c r="FE4" s="347"/>
      <c r="FF4" s="347"/>
      <c r="FG4" s="347"/>
      <c r="FH4" s="347"/>
      <c r="FI4" s="347">
        <f ca="1">SUM(EX4:FH6)+EU4+EU5+EU6</f>
        <v>5953.92</v>
      </c>
      <c r="FJ4" s="347">
        <f ca="1">IF((кадры!$FQ$1-FI4)&lt;0,0,кадры!$FQ$1-FI4)</f>
        <v>10288.08</v>
      </c>
      <c r="FK4" s="347">
        <f ca="1">FJ4+FI4</f>
        <v>16242</v>
      </c>
      <c r="FL4" s="434">
        <f ca="1">FK4*1.3</f>
        <v>21114.600000000002</v>
      </c>
      <c r="FM4" s="347">
        <f ca="1">FL4-(FL4*13/100)</f>
        <v>18369.702000000001</v>
      </c>
      <c r="FN4" s="504">
        <v>44562</v>
      </c>
      <c r="FO4" s="504">
        <v>44455</v>
      </c>
      <c r="FT4" s="257"/>
      <c r="FU4" s="257"/>
      <c r="FV4" s="257"/>
      <c r="FW4" s="257"/>
      <c r="FX4" s="257"/>
      <c r="FY4" s="257"/>
      <c r="FZ4" s="257"/>
    </row>
    <row r="5" spans="1:182" s="291" customFormat="1" ht="16.45" customHeight="1" thickBot="1" x14ac:dyDescent="0.35">
      <c r="A5" s="307">
        <f ca="1">(DATEDIF(кадры!$FR$1,TODAY(),"y"))+DN5</f>
        <v>1</v>
      </c>
      <c r="B5" s="307">
        <f ca="1">(DATEDIF(кадры!$FR$1,TODAY(),"ym"))+DO5</f>
        <v>5</v>
      </c>
      <c r="C5" s="307">
        <f ca="1">(DATEDIF(кадры!$FR$1,TODAY(),"md"))+DP5</f>
        <v>8</v>
      </c>
      <c r="D5" s="307">
        <f t="shared" ca="1" si="1"/>
        <v>5</v>
      </c>
      <c r="E5" s="257"/>
      <c r="F5" s="257"/>
      <c r="G5" s="257"/>
      <c r="H5" s="257"/>
      <c r="I5" s="266">
        <v>70</v>
      </c>
      <c r="J5" s="268"/>
      <c r="K5" s="266"/>
      <c r="L5" s="266"/>
      <c r="M5" s="269"/>
      <c r="N5" s="255" t="str">
        <f>N4</f>
        <v>Н.Н. Марусовой</v>
      </c>
      <c r="O5" s="255" t="str">
        <f>O4</f>
        <v>кухонному рабочему</v>
      </c>
      <c r="P5" s="255" t="str">
        <f>P4</f>
        <v>Н.Н. Марусову</v>
      </c>
      <c r="Q5" s="255" t="str">
        <f>Q4</f>
        <v>кухонного рабочего</v>
      </c>
      <c r="R5" s="255" t="str">
        <f t="shared" si="2"/>
        <v>Н.Н. Марусова</v>
      </c>
      <c r="S5" s="255" t="s">
        <v>83</v>
      </c>
      <c r="T5" s="255" t="str">
        <f t="shared" si="3"/>
        <v>Марусова Наталья Николаевна</v>
      </c>
      <c r="U5" s="255" t="str">
        <f>U4</f>
        <v>Марусова</v>
      </c>
      <c r="V5" s="255" t="str">
        <f>V4</f>
        <v>Наталья</v>
      </c>
      <c r="W5" s="255" t="str">
        <f>W4</f>
        <v>Николаевна</v>
      </c>
      <c r="X5" s="266"/>
      <c r="Y5" s="270">
        <v>721</v>
      </c>
      <c r="Z5" s="280"/>
      <c r="AA5" s="280"/>
      <c r="AB5" s="445"/>
      <c r="AC5" s="280"/>
      <c r="AD5" s="281"/>
      <c r="AE5" s="281"/>
      <c r="AF5" s="281"/>
      <c r="AG5" s="497"/>
      <c r="AH5" s="281"/>
      <c r="AI5" s="445"/>
      <c r="AJ5" s="282">
        <f t="shared" si="4"/>
        <v>0</v>
      </c>
      <c r="AK5" s="280"/>
      <c r="AL5" s="280"/>
      <c r="AM5" s="280"/>
      <c r="AN5" s="280"/>
      <c r="AO5" s="280"/>
      <c r="AP5" s="283"/>
      <c r="AQ5" s="280"/>
      <c r="AR5" s="280"/>
      <c r="AS5" s="280"/>
      <c r="AT5" s="280"/>
      <c r="AU5" s="280"/>
      <c r="AV5" s="280"/>
      <c r="AW5" s="280"/>
      <c r="AX5" s="280"/>
      <c r="AY5" s="280"/>
      <c r="AZ5" s="280"/>
      <c r="BA5" s="280"/>
      <c r="BB5" s="280"/>
      <c r="BC5" s="283"/>
      <c r="BD5" s="450"/>
      <c r="BE5" s="280"/>
      <c r="BF5" s="284"/>
      <c r="BG5" s="284"/>
      <c r="BH5" s="284"/>
      <c r="BI5" s="284"/>
      <c r="BJ5" s="280"/>
      <c r="BK5" s="280"/>
      <c r="BL5" s="285">
        <f>BL4</f>
        <v>2</v>
      </c>
      <c r="BM5" s="284"/>
      <c r="BN5" s="280"/>
      <c r="BO5" s="280"/>
      <c r="BP5" s="280"/>
      <c r="BQ5" s="280"/>
      <c r="BR5" s="280"/>
      <c r="BS5" s="285"/>
      <c r="BT5" s="285"/>
      <c r="BU5" s="285"/>
      <c r="BV5" s="283"/>
      <c r="BW5" s="283"/>
      <c r="BX5" s="285"/>
      <c r="BY5" s="285"/>
      <c r="BZ5" s="285"/>
      <c r="CA5" s="280"/>
      <c r="CB5" s="280"/>
      <c r="CC5" s="280"/>
      <c r="CD5" s="280"/>
      <c r="CE5" s="283"/>
      <c r="CF5" s="284"/>
      <c r="CG5" s="284"/>
      <c r="CH5" s="284"/>
      <c r="CI5" s="284"/>
      <c r="CJ5" s="284"/>
      <c r="CK5" s="286"/>
      <c r="CL5" s="283"/>
      <c r="CM5" s="285"/>
      <c r="CN5" s="285"/>
      <c r="CO5" s="285"/>
      <c r="CP5" s="285"/>
      <c r="CQ5" s="255"/>
      <c r="CR5" s="255" t="str">
        <f t="shared" si="0"/>
        <v/>
      </c>
      <c r="CS5" s="280"/>
      <c r="CT5" s="255"/>
      <c r="CU5" s="255"/>
      <c r="CV5" s="255"/>
      <c r="CW5" s="255"/>
      <c r="CX5" s="255"/>
      <c r="CY5" s="255"/>
      <c r="CZ5" s="268"/>
      <c r="DA5" s="255"/>
      <c r="DB5" s="255"/>
      <c r="DC5" s="255"/>
      <c r="DD5" s="255"/>
      <c r="DE5" s="255"/>
      <c r="DF5" s="267"/>
      <c r="DG5" s="267"/>
      <c r="DH5" s="267"/>
      <c r="DI5" s="255"/>
      <c r="DJ5" s="268"/>
      <c r="DK5" s="255"/>
      <c r="DL5" s="255"/>
      <c r="DM5" s="255"/>
      <c r="DN5" s="255"/>
      <c r="DO5" s="255"/>
      <c r="DP5" s="255"/>
      <c r="DQ5" s="255"/>
      <c r="DR5" s="255"/>
      <c r="DS5" s="255"/>
      <c r="DT5" s="255"/>
      <c r="DU5" s="255"/>
      <c r="DV5" s="255"/>
      <c r="DW5" s="255"/>
      <c r="DX5" s="255"/>
      <c r="DY5" s="255"/>
      <c r="DZ5" s="255"/>
      <c r="EA5" s="255"/>
      <c r="EB5" s="255"/>
      <c r="EC5" s="255"/>
      <c r="ED5" s="255"/>
      <c r="EE5" s="255"/>
      <c r="EF5" s="255"/>
      <c r="EG5" s="255"/>
      <c r="EH5" s="258">
        <v>0</v>
      </c>
      <c r="EI5" s="258">
        <f t="shared" si="5"/>
        <v>0</v>
      </c>
      <c r="EJ5" s="258">
        <f t="shared" si="6"/>
        <v>0</v>
      </c>
      <c r="EK5" s="272">
        <f t="shared" si="7"/>
        <v>0</v>
      </c>
      <c r="EL5" s="272">
        <f>IF(EK5=0.2,EL4,0)</f>
        <v>0</v>
      </c>
      <c r="EM5" s="271"/>
      <c r="EN5" s="258"/>
      <c r="EO5" s="271">
        <f t="shared" si="8"/>
        <v>0</v>
      </c>
      <c r="EP5" s="271">
        <f t="shared" si="9"/>
        <v>0</v>
      </c>
      <c r="EQ5" s="271">
        <f t="shared" si="10"/>
        <v>0</v>
      </c>
      <c r="ER5" s="271">
        <f t="shared" si="11"/>
        <v>0</v>
      </c>
      <c r="ES5" s="271"/>
      <c r="ET5" s="348">
        <f t="shared" si="12"/>
        <v>0</v>
      </c>
      <c r="EU5" s="348">
        <f>(ET5*EJ5)+(ET5*EI5/кадры!$A$1)</f>
        <v>0</v>
      </c>
      <c r="EV5" s="348">
        <f>EM5*ET4</f>
        <v>0</v>
      </c>
      <c r="EW5" s="348">
        <f>ET4*EN5</f>
        <v>0</v>
      </c>
      <c r="EX5" s="348">
        <f t="shared" si="13"/>
        <v>0</v>
      </c>
      <c r="EY5" s="348"/>
      <c r="EZ5" s="348" t="str">
        <f>IF(EQ5=0,"",IF(EQ5=0.1,(ET5*EQ5),IF(EQ5=0.05,(AF5*EQ5)*ET5)))</f>
        <v/>
      </c>
      <c r="FA5" s="348">
        <f t="shared" si="14"/>
        <v>0</v>
      </c>
      <c r="FB5" s="348">
        <f t="shared" si="15"/>
        <v>0</v>
      </c>
      <c r="FC5" s="348">
        <f t="shared" si="16"/>
        <v>0</v>
      </c>
      <c r="FD5" s="446">
        <f>IF(BS5=0,0,IF(AC5&lt;&gt;"Д/О",IF(BS5=0,6189.23,IF(BS5=1,6189.23,IF(BS5=2,6189.23,0))),0))</f>
        <v>0</v>
      </c>
      <c r="FE5" s="348"/>
      <c r="FF5" s="348"/>
      <c r="FG5" s="348"/>
      <c r="FH5" s="348"/>
      <c r="FI5" s="348"/>
      <c r="FJ5" s="348"/>
      <c r="FK5" s="348"/>
      <c r="FL5" s="348"/>
      <c r="FM5" s="348"/>
      <c r="FT5" s="255"/>
      <c r="FU5" s="255"/>
      <c r="FV5" s="255"/>
      <c r="FW5" s="255"/>
      <c r="FX5" s="255"/>
      <c r="FY5" s="255"/>
    </row>
    <row r="6" spans="1:182" s="291" customFormat="1" ht="16.45" customHeight="1" thickBot="1" x14ac:dyDescent="0.35">
      <c r="A6" s="307">
        <f ca="1">(DATEDIF(кадры!$FR$1,TODAY(),"y"))+DN6</f>
        <v>1</v>
      </c>
      <c r="B6" s="307">
        <f ca="1">(DATEDIF(кадры!$FR$1,TODAY(),"ym"))+DO6</f>
        <v>5</v>
      </c>
      <c r="C6" s="307">
        <f ca="1">(DATEDIF(кадры!$FR$1,TODAY(),"md"))+DP6</f>
        <v>8</v>
      </c>
      <c r="D6" s="307">
        <f t="shared" ca="1" si="1"/>
        <v>5</v>
      </c>
      <c r="E6" s="257"/>
      <c r="F6" s="257"/>
      <c r="G6" s="257"/>
      <c r="H6" s="257"/>
      <c r="I6" s="266">
        <v>70</v>
      </c>
      <c r="J6" s="268"/>
      <c r="K6" s="266"/>
      <c r="L6" s="266"/>
      <c r="M6" s="269"/>
      <c r="N6" s="255" t="str">
        <f>N4</f>
        <v>Н.Н. Марусовой</v>
      </c>
      <c r="O6" s="255" t="str">
        <f>O5</f>
        <v>кухонному рабочему</v>
      </c>
      <c r="P6" s="255" t="str">
        <f>P4</f>
        <v>Н.Н. Марусову</v>
      </c>
      <c r="Q6" s="255" t="str">
        <f>Q4</f>
        <v>кухонного рабочего</v>
      </c>
      <c r="R6" s="255" t="str">
        <f t="shared" si="2"/>
        <v>Н.Н. Марусова</v>
      </c>
      <c r="S6" s="255" t="s">
        <v>25</v>
      </c>
      <c r="T6" s="255" t="str">
        <f t="shared" si="3"/>
        <v>Марусова Наталья Николаевна</v>
      </c>
      <c r="U6" s="255" t="str">
        <f>U4</f>
        <v>Марусова</v>
      </c>
      <c r="V6" s="255" t="str">
        <f>V4</f>
        <v>Наталья</v>
      </c>
      <c r="W6" s="255" t="str">
        <f>W4</f>
        <v>Николаевна</v>
      </c>
      <c r="X6" s="266"/>
      <c r="Y6" s="270">
        <v>721</v>
      </c>
      <c r="Z6" s="280"/>
      <c r="AA6" s="280"/>
      <c r="AB6" s="445"/>
      <c r="AC6" s="280"/>
      <c r="AD6" s="280"/>
      <c r="AE6" s="281"/>
      <c r="AF6" s="281"/>
      <c r="AG6" s="497"/>
      <c r="AH6" s="281"/>
      <c r="AI6" s="445"/>
      <c r="AJ6" s="282">
        <f t="shared" si="4"/>
        <v>0</v>
      </c>
      <c r="AK6" s="280"/>
      <c r="AL6" s="280"/>
      <c r="AM6" s="280"/>
      <c r="AN6" s="280"/>
      <c r="AO6" s="280"/>
      <c r="AP6" s="283"/>
      <c r="AQ6" s="280"/>
      <c r="AR6" s="280"/>
      <c r="AS6" s="280"/>
      <c r="AT6" s="280"/>
      <c r="AU6" s="280"/>
      <c r="AV6" s="280"/>
      <c r="AW6" s="280"/>
      <c r="AX6" s="280"/>
      <c r="AY6" s="280"/>
      <c r="AZ6" s="280"/>
      <c r="BA6" s="280"/>
      <c r="BB6" s="280"/>
      <c r="BC6" s="283"/>
      <c r="BD6" s="450"/>
      <c r="BE6" s="280"/>
      <c r="BF6" s="284"/>
      <c r="BG6" s="284"/>
      <c r="BH6" s="284"/>
      <c r="BI6" s="284"/>
      <c r="BJ6" s="280"/>
      <c r="BK6" s="280"/>
      <c r="BL6" s="285">
        <f>BL4</f>
        <v>2</v>
      </c>
      <c r="BM6" s="284"/>
      <c r="BN6" s="280"/>
      <c r="BO6" s="280"/>
      <c r="BP6" s="280"/>
      <c r="BQ6" s="280"/>
      <c r="BR6" s="280"/>
      <c r="BS6" s="285"/>
      <c r="BT6" s="285"/>
      <c r="BU6" s="285"/>
      <c r="BV6" s="283"/>
      <c r="BW6" s="283"/>
      <c r="BX6" s="285"/>
      <c r="BY6" s="285"/>
      <c r="BZ6" s="285"/>
      <c r="CA6" s="280"/>
      <c r="CB6" s="280"/>
      <c r="CC6" s="280"/>
      <c r="CD6" s="280"/>
      <c r="CE6" s="283"/>
      <c r="CF6" s="284"/>
      <c r="CG6" s="284"/>
      <c r="CH6" s="284"/>
      <c r="CI6" s="284"/>
      <c r="CJ6" s="284"/>
      <c r="CK6" s="280"/>
      <c r="CL6" s="283"/>
      <c r="CM6" s="285"/>
      <c r="CN6" s="285"/>
      <c r="CO6" s="285"/>
      <c r="CP6" s="285"/>
      <c r="CQ6" s="255"/>
      <c r="CR6" s="255" t="str">
        <f t="shared" si="0"/>
        <v/>
      </c>
      <c r="CS6" s="280"/>
      <c r="CT6" s="255"/>
      <c r="CU6" s="255"/>
      <c r="CV6" s="255"/>
      <c r="CW6" s="255"/>
      <c r="CX6" s="255"/>
      <c r="CY6" s="255"/>
      <c r="CZ6" s="268"/>
      <c r="DA6" s="255"/>
      <c r="DB6" s="255"/>
      <c r="DC6" s="255"/>
      <c r="DD6" s="255"/>
      <c r="DE6" s="255"/>
      <c r="DF6" s="267"/>
      <c r="DG6" s="267"/>
      <c r="DH6" s="267"/>
      <c r="DI6" s="255"/>
      <c r="DJ6" s="268"/>
      <c r="DK6" s="255"/>
      <c r="DL6" s="255"/>
      <c r="DM6" s="255"/>
      <c r="DN6" s="255"/>
      <c r="DO6" s="255"/>
      <c r="DP6" s="255"/>
      <c r="DQ6" s="255"/>
      <c r="DR6" s="255"/>
      <c r="DS6" s="255"/>
      <c r="DT6" s="255"/>
      <c r="DU6" s="255"/>
      <c r="DV6" s="255"/>
      <c r="DW6" s="255"/>
      <c r="DX6" s="255"/>
      <c r="DY6" s="255"/>
      <c r="DZ6" s="255"/>
      <c r="EA6" s="255"/>
      <c r="EB6" s="255"/>
      <c r="EC6" s="255"/>
      <c r="ED6" s="255"/>
      <c r="EE6" s="255"/>
      <c r="EF6" s="255"/>
      <c r="EG6" s="255"/>
      <c r="EH6" s="258">
        <v>0</v>
      </c>
      <c r="EI6" s="258">
        <f t="shared" si="5"/>
        <v>0</v>
      </c>
      <c r="EJ6" s="258">
        <f t="shared" si="6"/>
        <v>0</v>
      </c>
      <c r="EK6" s="272">
        <f t="shared" si="7"/>
        <v>0</v>
      </c>
      <c r="EL6" s="272">
        <f>IF(EK6=0.2,EL4,0)</f>
        <v>0</v>
      </c>
      <c r="EM6" s="271"/>
      <c r="EN6" s="258"/>
      <c r="EO6" s="271">
        <f t="shared" si="8"/>
        <v>0</v>
      </c>
      <c r="EP6" s="271">
        <f t="shared" si="9"/>
        <v>0</v>
      </c>
      <c r="EQ6" s="271">
        <f t="shared" si="10"/>
        <v>0</v>
      </c>
      <c r="ER6" s="271">
        <f t="shared" si="11"/>
        <v>0</v>
      </c>
      <c r="ES6" s="271"/>
      <c r="ET6" s="348">
        <f t="shared" si="12"/>
        <v>0</v>
      </c>
      <c r="EU6" s="348">
        <f>(ET6*EJ6)+(ET6*EI6/кадры!$A$1)</f>
        <v>0</v>
      </c>
      <c r="EV6" s="348">
        <f>EM6*ET4</f>
        <v>0</v>
      </c>
      <c r="EW6" s="348">
        <f>ET4*EN6</f>
        <v>0</v>
      </c>
      <c r="EX6" s="348">
        <f t="shared" si="13"/>
        <v>0</v>
      </c>
      <c r="EY6" s="348"/>
      <c r="EZ6" s="348">
        <f>ET6*EQ6</f>
        <v>0</v>
      </c>
      <c r="FA6" s="348">
        <f t="shared" si="14"/>
        <v>0</v>
      </c>
      <c r="FB6" s="348">
        <f t="shared" si="15"/>
        <v>0</v>
      </c>
      <c r="FC6" s="348">
        <f t="shared" si="16"/>
        <v>0</v>
      </c>
      <c r="FD6" s="348">
        <f>IF(BS6=0,0,IF(AC6&lt;&gt;"Д/О",IF(BS6=0,6189.23,IF(BS6=1,6189.23,IF(BS6=2,6189.23,0))),0))</f>
        <v>0</v>
      </c>
      <c r="FE6" s="348"/>
      <c r="FF6" s="348"/>
      <c r="FG6" s="348"/>
      <c r="FH6" s="348"/>
      <c r="FI6" s="348"/>
      <c r="FJ6" s="348"/>
      <c r="FK6" s="348"/>
      <c r="FL6" s="348"/>
      <c r="FM6" s="348"/>
      <c r="FT6" s="255"/>
      <c r="FU6" s="255"/>
      <c r="FV6" s="255"/>
      <c r="FW6" s="255"/>
      <c r="FX6" s="255"/>
      <c r="FY6" s="255"/>
    </row>
    <row r="7" spans="1:182" s="340" customFormat="1" ht="48.05" customHeight="1" thickBot="1" x14ac:dyDescent="0.35">
      <c r="A7" s="307">
        <f ca="1">(DATEDIF(кадры!$FR$1,TODAY(),"y"))+DN7</f>
        <v>7</v>
      </c>
      <c r="B7" s="307">
        <f ca="1">(DATEDIF(кадры!$FR$1,TODAY(),"ym"))+DO7</f>
        <v>10</v>
      </c>
      <c r="C7" s="307">
        <f ca="1">(DATEDIF(кадры!$FR$1,TODAY(),"md"))+DP7</f>
        <v>31</v>
      </c>
      <c r="D7" s="307">
        <f t="shared" ca="1" si="1"/>
        <v>11</v>
      </c>
      <c r="E7" s="307"/>
      <c r="F7" s="307"/>
      <c r="G7" s="307"/>
      <c r="H7" s="307"/>
      <c r="I7" s="327">
        <v>66</v>
      </c>
      <c r="J7" s="328">
        <v>44125</v>
      </c>
      <c r="K7" s="327" t="s">
        <v>842</v>
      </c>
      <c r="L7" s="327">
        <v>325</v>
      </c>
      <c r="M7" s="329">
        <v>44125</v>
      </c>
      <c r="N7" s="307" t="s">
        <v>1377</v>
      </c>
      <c r="O7" s="307" t="s">
        <v>1241</v>
      </c>
      <c r="P7" s="307" t="s">
        <v>1378</v>
      </c>
      <c r="Q7" s="307" t="s">
        <v>956</v>
      </c>
      <c r="R7" s="307" t="str">
        <f t="shared" si="2"/>
        <v>А.З. Белоусова</v>
      </c>
      <c r="S7" s="307" t="s">
        <v>1379</v>
      </c>
      <c r="T7" s="491" t="str">
        <f t="shared" si="3"/>
        <v>Белоусова Алена Зуфаровна</v>
      </c>
      <c r="U7" s="307" t="s">
        <v>1379</v>
      </c>
      <c r="V7" s="307" t="s">
        <v>333</v>
      </c>
      <c r="W7" s="307" t="s">
        <v>1380</v>
      </c>
      <c r="X7" s="327">
        <v>101</v>
      </c>
      <c r="Y7" s="307">
        <v>708</v>
      </c>
      <c r="Z7" s="330" t="s">
        <v>992</v>
      </c>
      <c r="AA7" s="330" t="s">
        <v>1333</v>
      </c>
      <c r="AB7" s="445">
        <v>1</v>
      </c>
      <c r="AC7" s="330" t="s">
        <v>531</v>
      </c>
      <c r="AD7" s="331">
        <f>AE7-40</f>
        <v>0</v>
      </c>
      <c r="AE7" s="331">
        <f>AB7*40</f>
        <v>40</v>
      </c>
      <c r="AF7" s="331">
        <f>AB7</f>
        <v>1</v>
      </c>
      <c r="AG7" s="498">
        <f>SUM(AE7:AE9)</f>
        <v>40</v>
      </c>
      <c r="AH7" s="331">
        <f>SUM(AF7:AF9)</f>
        <v>1</v>
      </c>
      <c r="AI7" s="445">
        <v>1</v>
      </c>
      <c r="AJ7" s="282">
        <f t="shared" si="4"/>
        <v>0</v>
      </c>
      <c r="AK7" s="330"/>
      <c r="AL7" s="330"/>
      <c r="AM7" s="330"/>
      <c r="AN7" s="330"/>
      <c r="AO7" s="330"/>
      <c r="AP7" s="492">
        <v>28458</v>
      </c>
      <c r="AQ7" s="307">
        <f ca="1">DATEDIF(AP7,TODAY(),"y")</f>
        <v>45</v>
      </c>
      <c r="AR7" s="307" t="s">
        <v>1036</v>
      </c>
      <c r="AS7" s="307" t="s">
        <v>1381</v>
      </c>
      <c r="AT7" s="330">
        <v>3202</v>
      </c>
      <c r="AU7" s="330">
        <v>709337</v>
      </c>
      <c r="AV7" s="330" t="str">
        <f>CONCATENATE(AT7,AU7)</f>
        <v>3202709337</v>
      </c>
      <c r="AW7" s="330" t="s">
        <v>722</v>
      </c>
      <c r="AX7" s="333">
        <v>37498</v>
      </c>
      <c r="AY7" s="330" t="s">
        <v>723</v>
      </c>
      <c r="AZ7" s="330">
        <v>650060</v>
      </c>
      <c r="BA7" s="330" t="s">
        <v>1382</v>
      </c>
      <c r="BB7" s="330" t="s">
        <v>1439</v>
      </c>
      <c r="BC7" s="333">
        <v>34352</v>
      </c>
      <c r="BD7" s="449">
        <v>267</v>
      </c>
      <c r="BE7" s="493" t="s">
        <v>1383</v>
      </c>
      <c r="BF7" s="326" t="s">
        <v>1384</v>
      </c>
      <c r="BG7" s="326" t="s">
        <v>1385</v>
      </c>
      <c r="BH7" s="326"/>
      <c r="BI7" s="326"/>
      <c r="BJ7" s="307" t="s">
        <v>1386</v>
      </c>
      <c r="BK7" s="307" t="s">
        <v>339</v>
      </c>
      <c r="BL7" s="327">
        <f>IF(BK7="ВО",1,2)</f>
        <v>1</v>
      </c>
      <c r="BM7" s="326" t="s">
        <v>355</v>
      </c>
      <c r="BN7" s="307" t="s">
        <v>344</v>
      </c>
      <c r="BO7" s="307" t="s">
        <v>568</v>
      </c>
      <c r="BP7" s="307"/>
      <c r="BQ7" s="307" t="s">
        <v>1387</v>
      </c>
      <c r="BR7" s="328">
        <v>37425</v>
      </c>
      <c r="BS7" s="327">
        <f ca="1">DATEDIF(BR7,TODAY(),"y")</f>
        <v>21</v>
      </c>
      <c r="BT7" s="327" t="s">
        <v>1167</v>
      </c>
      <c r="BU7" s="327"/>
      <c r="BV7" s="328"/>
      <c r="BW7" s="328"/>
      <c r="BX7" s="327"/>
      <c r="BY7" s="327"/>
      <c r="BZ7" s="327"/>
      <c r="CA7" s="330"/>
      <c r="CB7" s="330"/>
      <c r="CC7" s="330"/>
      <c r="CD7" s="330"/>
      <c r="CE7" s="333"/>
      <c r="CF7" s="334"/>
      <c r="CG7" s="334"/>
      <c r="CH7" s="326"/>
      <c r="CI7" s="326"/>
      <c r="CJ7" s="326"/>
      <c r="CK7" s="307"/>
      <c r="CL7" s="328"/>
      <c r="CM7" s="327"/>
      <c r="CN7" s="327"/>
      <c r="CO7" s="327"/>
      <c r="CP7" s="327"/>
      <c r="CQ7" s="307"/>
      <c r="CR7" s="307" t="str">
        <f t="shared" si="0"/>
        <v/>
      </c>
      <c r="CS7" s="330"/>
      <c r="CT7" s="307"/>
      <c r="CU7" s="307"/>
      <c r="CV7" s="307"/>
      <c r="CW7" s="307">
        <v>1</v>
      </c>
      <c r="CX7" s="307" t="s">
        <v>1595</v>
      </c>
      <c r="CY7" s="307" t="s">
        <v>1561</v>
      </c>
      <c r="CZ7" s="328">
        <v>39478</v>
      </c>
      <c r="DA7" s="307">
        <f ca="1">IF(CZ7="","",DATEDIF(CZ7,TODAY(),"y"))</f>
        <v>15</v>
      </c>
      <c r="DB7" s="307" t="s">
        <v>700</v>
      </c>
      <c r="DC7" s="307"/>
      <c r="DD7" s="307"/>
      <c r="DE7" s="307" t="s">
        <v>1388</v>
      </c>
      <c r="DF7" s="326" t="s">
        <v>1389</v>
      </c>
      <c r="DG7" s="326" t="s">
        <v>177</v>
      </c>
      <c r="DH7" s="326" t="s">
        <v>1032</v>
      </c>
      <c r="DI7" s="307" t="s">
        <v>1390</v>
      </c>
      <c r="DJ7" s="328">
        <v>44125</v>
      </c>
      <c r="DK7" s="307"/>
      <c r="DL7" s="307"/>
      <c r="DM7" s="307"/>
      <c r="DN7" s="307">
        <v>6</v>
      </c>
      <c r="DO7" s="307">
        <v>5</v>
      </c>
      <c r="DP7" s="307">
        <v>23</v>
      </c>
      <c r="DQ7" s="307"/>
      <c r="DR7" s="307"/>
      <c r="DS7" s="307"/>
      <c r="DT7" s="336">
        <f ca="1">IF(D7&gt;=12,A7+1,A7)</f>
        <v>7</v>
      </c>
      <c r="DU7" s="336">
        <f ca="1">IF(D7&gt;=12,(12-D7)*-1,D7)</f>
        <v>11</v>
      </c>
      <c r="DV7" s="336">
        <f ca="1">IF(C7&gt;30,C7-30,C7)</f>
        <v>1</v>
      </c>
      <c r="DW7" s="336"/>
      <c r="DX7" s="336"/>
      <c r="DY7" s="336"/>
      <c r="DZ7" s="307" t="str">
        <f ca="1">DATEDIF(DJ7,TODAY(),"y")&amp;"г. "&amp;DATEDIF(DJ7,TODAY(),"ym")&amp;"мес. "&amp;DATEDIF(DJ7,TODAY(),"md")&amp;"дн."</f>
        <v>3г. 0мес. 19дн.</v>
      </c>
      <c r="EA7" s="307" t="str">
        <f ca="1">DATEDIF(J7,TODAY(),"y")&amp;"г. "&amp;DATEDIF(J7,TODAY(),"ym")&amp;"мес. "&amp;DATEDIF(J7,TODAY(),"md")&amp;"дн."</f>
        <v>3г. 0мес. 19дн.</v>
      </c>
      <c r="EB7" s="307"/>
      <c r="EC7" s="307"/>
      <c r="ED7" s="307"/>
      <c r="EE7" s="336"/>
      <c r="EF7" s="336"/>
      <c r="EG7" s="336"/>
      <c r="EH7" s="337">
        <v>4220</v>
      </c>
      <c r="EI7" s="337">
        <f t="shared" si="5"/>
        <v>0</v>
      </c>
      <c r="EJ7" s="337">
        <f t="shared" si="6"/>
        <v>1</v>
      </c>
      <c r="EK7" s="338">
        <f t="shared" si="7"/>
        <v>0.2</v>
      </c>
      <c r="EL7" s="338">
        <f>IF(CI7&gt;0,0.1,0)</f>
        <v>0</v>
      </c>
      <c r="EM7" s="339"/>
      <c r="EN7" s="337"/>
      <c r="EO7" s="339">
        <f t="shared" si="8"/>
        <v>0.12</v>
      </c>
      <c r="EP7" s="339">
        <f t="shared" si="9"/>
        <v>0</v>
      </c>
      <c r="EQ7" s="339">
        <f t="shared" si="10"/>
        <v>0</v>
      </c>
      <c r="ER7" s="339">
        <f t="shared" si="11"/>
        <v>0</v>
      </c>
      <c r="ES7" s="339"/>
      <c r="ET7" s="347">
        <f t="shared" si="12"/>
        <v>5064</v>
      </c>
      <c r="EU7" s="347">
        <f>(ET7*EJ7)+(ET7*EI7/кадры!$A$1)</f>
        <v>5064</v>
      </c>
      <c r="EV7" s="347"/>
      <c r="EW7" s="347"/>
      <c r="EX7" s="347">
        <f t="shared" si="13"/>
        <v>607.67999999999995</v>
      </c>
      <c r="EY7" s="347"/>
      <c r="EZ7" s="347" t="str">
        <f>IF(EQ7=0,"",IF(EQ7=0.1,(ET7*EQ7),IF(EQ7=0.05,(AF7*EQ7)*ET7)))</f>
        <v/>
      </c>
      <c r="FA7" s="347">
        <f t="shared" si="14"/>
        <v>0</v>
      </c>
      <c r="FB7" s="347">
        <f t="shared" si="15"/>
        <v>0</v>
      </c>
      <c r="FC7" s="347">
        <f t="shared" si="16"/>
        <v>0</v>
      </c>
      <c r="FD7" s="347" t="str">
        <f ca="1">IF(BS7&lt;3,6189.23,"")</f>
        <v/>
      </c>
      <c r="FE7" s="347"/>
      <c r="FF7" s="347"/>
      <c r="FG7" s="347"/>
      <c r="FH7" s="347"/>
      <c r="FI7" s="347">
        <f ca="1">SUM(EX7:FH9)+EU7+EU8+EU9</f>
        <v>5671.68</v>
      </c>
      <c r="FJ7" s="347">
        <f ca="1">IF((кадры!$FQ$1-FI7)&lt;0,0,кадры!$FQ$1-FI7)</f>
        <v>10570.32</v>
      </c>
      <c r="FK7" s="347">
        <f ca="1">FJ7+FI7</f>
        <v>16242</v>
      </c>
      <c r="FL7" s="434">
        <f ca="1">FK7*1.3</f>
        <v>21114.600000000002</v>
      </c>
      <c r="FM7" s="347">
        <f ca="1">FL7-(FL7*13/100)</f>
        <v>18369.702000000001</v>
      </c>
      <c r="FN7" s="504">
        <v>44562</v>
      </c>
      <c r="FO7" s="504">
        <v>44126</v>
      </c>
      <c r="FT7" s="257"/>
      <c r="FU7" s="257"/>
      <c r="FV7" s="257"/>
      <c r="FW7" s="257"/>
      <c r="FX7" s="257"/>
      <c r="FY7" s="257"/>
      <c r="FZ7" s="257"/>
    </row>
    <row r="8" spans="1:182" s="291" customFormat="1" ht="16.45" customHeight="1" thickBot="1" x14ac:dyDescent="0.35">
      <c r="A8" s="307">
        <f ca="1">(DATEDIF(кадры!$FR$1,TODAY(),"y"))+DN8</f>
        <v>1</v>
      </c>
      <c r="B8" s="307">
        <f ca="1">(DATEDIF(кадры!$FR$1,TODAY(),"ym"))+DO8</f>
        <v>5</v>
      </c>
      <c r="C8" s="307">
        <f ca="1">(DATEDIF(кадры!$FR$1,TODAY(),"md"))+DP8</f>
        <v>8</v>
      </c>
      <c r="D8" s="307">
        <f t="shared" ca="1" si="1"/>
        <v>5</v>
      </c>
      <c r="E8" s="257"/>
      <c r="F8" s="257"/>
      <c r="G8" s="257"/>
      <c r="H8" s="257"/>
      <c r="I8" s="266">
        <v>66</v>
      </c>
      <c r="J8" s="268"/>
      <c r="K8" s="266"/>
      <c r="L8" s="266"/>
      <c r="M8" s="269"/>
      <c r="N8" s="255" t="str">
        <f>N7</f>
        <v>А.З. Белоусовой</v>
      </c>
      <c r="O8" s="255" t="str">
        <f>O7</f>
        <v>уборщику служебных помещений</v>
      </c>
      <c r="P8" s="255" t="str">
        <f>P7</f>
        <v>А.З. Белоусову</v>
      </c>
      <c r="Q8" s="255" t="str">
        <f>Q7</f>
        <v>уборщика служебных помещений</v>
      </c>
      <c r="R8" s="255" t="str">
        <f t="shared" si="2"/>
        <v>А.З. Белоусова</v>
      </c>
      <c r="S8" s="255" t="s">
        <v>333</v>
      </c>
      <c r="T8" s="255" t="str">
        <f t="shared" si="3"/>
        <v>Белоусова Алена Зуфаровна</v>
      </c>
      <c r="U8" s="255" t="str">
        <f>U7</f>
        <v>Белоусова</v>
      </c>
      <c r="V8" s="255" t="str">
        <f>V7</f>
        <v>Алена</v>
      </c>
      <c r="W8" s="255" t="str">
        <f>W7</f>
        <v>Зуфаровна</v>
      </c>
      <c r="X8" s="266"/>
      <c r="Y8" s="270">
        <v>708</v>
      </c>
      <c r="Z8" s="280"/>
      <c r="AA8" s="280"/>
      <c r="AB8" s="445"/>
      <c r="AC8" s="280"/>
      <c r="AD8" s="281"/>
      <c r="AE8" s="281"/>
      <c r="AF8" s="281"/>
      <c r="AG8" s="497"/>
      <c r="AH8" s="281"/>
      <c r="AI8" s="445"/>
      <c r="AJ8" s="282">
        <f t="shared" si="4"/>
        <v>0</v>
      </c>
      <c r="AK8" s="280"/>
      <c r="AL8" s="280"/>
      <c r="AM8" s="280"/>
      <c r="AN8" s="280"/>
      <c r="AO8" s="280"/>
      <c r="AP8" s="283"/>
      <c r="AQ8" s="280"/>
      <c r="AR8" s="280"/>
      <c r="AS8" s="280"/>
      <c r="AT8" s="280"/>
      <c r="AU8" s="280"/>
      <c r="AV8" s="280"/>
      <c r="AW8" s="280"/>
      <c r="AX8" s="280"/>
      <c r="AY8" s="280"/>
      <c r="AZ8" s="280"/>
      <c r="BA8" s="280"/>
      <c r="BB8" s="280"/>
      <c r="BC8" s="283"/>
      <c r="BD8" s="450"/>
      <c r="BE8" s="280"/>
      <c r="BF8" s="284"/>
      <c r="BG8" s="284"/>
      <c r="BH8" s="284"/>
      <c r="BI8" s="284"/>
      <c r="BJ8" s="280"/>
      <c r="BK8" s="280"/>
      <c r="BL8" s="285">
        <f>BL7</f>
        <v>1</v>
      </c>
      <c r="BM8" s="284"/>
      <c r="BN8" s="280"/>
      <c r="BO8" s="280"/>
      <c r="BP8" s="280"/>
      <c r="BQ8" s="280"/>
      <c r="BR8" s="280"/>
      <c r="BS8" s="285"/>
      <c r="BT8" s="285"/>
      <c r="BU8" s="285"/>
      <c r="BV8" s="283"/>
      <c r="BW8" s="283"/>
      <c r="BX8" s="285"/>
      <c r="BY8" s="285"/>
      <c r="BZ8" s="285"/>
      <c r="CA8" s="280"/>
      <c r="CB8" s="280"/>
      <c r="CC8" s="280"/>
      <c r="CD8" s="280"/>
      <c r="CE8" s="283"/>
      <c r="CF8" s="284"/>
      <c r="CG8" s="284"/>
      <c r="CH8" s="284"/>
      <c r="CI8" s="284"/>
      <c r="CJ8" s="284"/>
      <c r="CK8" s="286"/>
      <c r="CL8" s="283"/>
      <c r="CM8" s="285"/>
      <c r="CN8" s="285"/>
      <c r="CO8" s="285"/>
      <c r="CP8" s="285"/>
      <c r="CQ8" s="255"/>
      <c r="CR8" s="255" t="str">
        <f t="shared" si="0"/>
        <v/>
      </c>
      <c r="CS8" s="280"/>
      <c r="CT8" s="255"/>
      <c r="CU8" s="255"/>
      <c r="CV8" s="255"/>
      <c r="CW8" s="255"/>
      <c r="CX8" s="255"/>
      <c r="CY8" s="255"/>
      <c r="CZ8" s="268"/>
      <c r="DA8" s="255"/>
      <c r="DB8" s="255"/>
      <c r="DC8" s="255"/>
      <c r="DD8" s="255"/>
      <c r="DE8" s="255"/>
      <c r="DF8" s="267"/>
      <c r="DG8" s="267"/>
      <c r="DH8" s="267"/>
      <c r="DI8" s="255"/>
      <c r="DJ8" s="268"/>
      <c r="DK8" s="255"/>
      <c r="DL8" s="255"/>
      <c r="DM8" s="255"/>
      <c r="DN8" s="255"/>
      <c r="DO8" s="255"/>
      <c r="DP8" s="255"/>
      <c r="DQ8" s="255"/>
      <c r="DR8" s="255"/>
      <c r="DS8" s="255"/>
      <c r="DT8" s="255"/>
      <c r="DU8" s="255"/>
      <c r="DV8" s="255"/>
      <c r="DW8" s="255"/>
      <c r="DX8" s="255"/>
      <c r="DY8" s="255"/>
      <c r="DZ8" s="255"/>
      <c r="EA8" s="255"/>
      <c r="EB8" s="255"/>
      <c r="EC8" s="255"/>
      <c r="ED8" s="255"/>
      <c r="EE8" s="255"/>
      <c r="EF8" s="255"/>
      <c r="EG8" s="255"/>
      <c r="EH8" s="258">
        <v>0</v>
      </c>
      <c r="EI8" s="258">
        <f t="shared" si="5"/>
        <v>0</v>
      </c>
      <c r="EJ8" s="258">
        <f t="shared" si="6"/>
        <v>0</v>
      </c>
      <c r="EK8" s="272">
        <f t="shared" si="7"/>
        <v>0</v>
      </c>
      <c r="EL8" s="272">
        <f>IF(EK8=0.2,EL7,0)</f>
        <v>0</v>
      </c>
      <c r="EM8" s="271"/>
      <c r="EN8" s="258"/>
      <c r="EO8" s="271">
        <f t="shared" si="8"/>
        <v>0</v>
      </c>
      <c r="EP8" s="271">
        <f t="shared" si="9"/>
        <v>0</v>
      </c>
      <c r="EQ8" s="271">
        <f t="shared" si="10"/>
        <v>0</v>
      </c>
      <c r="ER8" s="271">
        <f t="shared" si="11"/>
        <v>0</v>
      </c>
      <c r="ES8" s="271"/>
      <c r="ET8" s="348">
        <f t="shared" si="12"/>
        <v>0</v>
      </c>
      <c r="EU8" s="348">
        <f>(ET8*EJ8)+(ET8*EI8/кадры!$A$1)</f>
        <v>0</v>
      </c>
      <c r="EV8" s="348">
        <f>EM8*ET7</f>
        <v>0</v>
      </c>
      <c r="EW8" s="348">
        <f>ET7*EN8</f>
        <v>0</v>
      </c>
      <c r="EX8" s="348">
        <f t="shared" si="13"/>
        <v>0</v>
      </c>
      <c r="EY8" s="348"/>
      <c r="EZ8" s="348">
        <f>ET8*EQ8</f>
        <v>0</v>
      </c>
      <c r="FA8" s="348">
        <f t="shared" si="14"/>
        <v>0</v>
      </c>
      <c r="FB8" s="348">
        <f t="shared" si="15"/>
        <v>0</v>
      </c>
      <c r="FC8" s="348">
        <f t="shared" si="16"/>
        <v>0</v>
      </c>
      <c r="FD8" s="446">
        <f>IF(BS8=0,0,IF(AC8&lt;&gt;"Д/О",IF(BS8=0,6189.23,IF(BS8=1,6189.23,IF(BS8=2,6189.23,0))),0))</f>
        <v>0</v>
      </c>
      <c r="FE8" s="348"/>
      <c r="FF8" s="348"/>
      <c r="FG8" s="348"/>
      <c r="FH8" s="348"/>
      <c r="FI8" s="348"/>
      <c r="FJ8" s="348"/>
      <c r="FK8" s="348"/>
      <c r="FL8" s="348"/>
      <c r="FM8" s="348"/>
      <c r="FT8" s="255"/>
      <c r="FU8" s="255"/>
      <c r="FV8" s="255"/>
      <c r="FW8" s="255"/>
      <c r="FX8" s="255"/>
      <c r="FY8" s="255"/>
    </row>
    <row r="9" spans="1:182" s="291" customFormat="1" ht="16.45" customHeight="1" thickBot="1" x14ac:dyDescent="0.35">
      <c r="A9" s="307">
        <f ca="1">(DATEDIF(кадры!$FR$1,TODAY(),"y"))+DN9</f>
        <v>1</v>
      </c>
      <c r="B9" s="307">
        <f ca="1">(DATEDIF(кадры!$FR$1,TODAY(),"ym"))+DO9</f>
        <v>5</v>
      </c>
      <c r="C9" s="307">
        <f ca="1">(DATEDIF(кадры!$FR$1,TODAY(),"md"))+DP9</f>
        <v>8</v>
      </c>
      <c r="D9" s="307">
        <f t="shared" ca="1" si="1"/>
        <v>5</v>
      </c>
      <c r="E9" s="257"/>
      <c r="F9" s="257"/>
      <c r="G9" s="257"/>
      <c r="H9" s="257"/>
      <c r="I9" s="266">
        <v>66</v>
      </c>
      <c r="J9" s="268"/>
      <c r="K9" s="266"/>
      <c r="L9" s="266"/>
      <c r="M9" s="269"/>
      <c r="N9" s="255" t="str">
        <f>N7</f>
        <v>А.З. Белоусовой</v>
      </c>
      <c r="O9" s="255" t="str">
        <f>O8</f>
        <v>уборщику служебных помещений</v>
      </c>
      <c r="P9" s="255" t="str">
        <f>P7</f>
        <v>А.З. Белоусову</v>
      </c>
      <c r="Q9" s="255" t="str">
        <f>Q7</f>
        <v>уборщика служебных помещений</v>
      </c>
      <c r="R9" s="255" t="str">
        <f t="shared" si="2"/>
        <v>А.З. Белоусова</v>
      </c>
      <c r="S9" s="255" t="s">
        <v>1380</v>
      </c>
      <c r="T9" s="255" t="str">
        <f t="shared" si="3"/>
        <v>Белоусова Алена Зуфаровна</v>
      </c>
      <c r="U9" s="255" t="str">
        <f>U7</f>
        <v>Белоусова</v>
      </c>
      <c r="V9" s="255" t="str">
        <f>V7</f>
        <v>Алена</v>
      </c>
      <c r="W9" s="255" t="str">
        <f>W7</f>
        <v>Зуфаровна</v>
      </c>
      <c r="X9" s="266"/>
      <c r="Y9" s="270">
        <v>708</v>
      </c>
      <c r="Z9" s="280"/>
      <c r="AA9" s="280"/>
      <c r="AB9" s="445"/>
      <c r="AC9" s="280"/>
      <c r="AD9" s="280"/>
      <c r="AE9" s="281"/>
      <c r="AF9" s="281"/>
      <c r="AG9" s="497"/>
      <c r="AH9" s="281"/>
      <c r="AI9" s="445"/>
      <c r="AJ9" s="282">
        <f t="shared" si="4"/>
        <v>0</v>
      </c>
      <c r="AK9" s="280"/>
      <c r="AL9" s="280"/>
      <c r="AM9" s="280"/>
      <c r="AN9" s="280"/>
      <c r="AO9" s="280"/>
      <c r="AP9" s="283"/>
      <c r="AQ9" s="280"/>
      <c r="AR9" s="280"/>
      <c r="AS9" s="280"/>
      <c r="AT9" s="280"/>
      <c r="AU9" s="280"/>
      <c r="AV9" s="280"/>
      <c r="AW9" s="280"/>
      <c r="AX9" s="280"/>
      <c r="AY9" s="280"/>
      <c r="AZ9" s="280"/>
      <c r="BA9" s="280"/>
      <c r="BB9" s="280"/>
      <c r="BC9" s="283"/>
      <c r="BD9" s="450"/>
      <c r="BE9" s="280"/>
      <c r="BF9" s="284"/>
      <c r="BG9" s="284"/>
      <c r="BH9" s="284"/>
      <c r="BI9" s="284"/>
      <c r="BJ9" s="280"/>
      <c r="BK9" s="280"/>
      <c r="BL9" s="285">
        <f>BL7</f>
        <v>1</v>
      </c>
      <c r="BM9" s="284"/>
      <c r="BN9" s="280"/>
      <c r="BO9" s="280"/>
      <c r="BP9" s="280"/>
      <c r="BQ9" s="280"/>
      <c r="BR9" s="280"/>
      <c r="BS9" s="285"/>
      <c r="BT9" s="285"/>
      <c r="BU9" s="285"/>
      <c r="BV9" s="283"/>
      <c r="BW9" s="283"/>
      <c r="BX9" s="285"/>
      <c r="BY9" s="285"/>
      <c r="BZ9" s="285"/>
      <c r="CA9" s="280"/>
      <c r="CB9" s="280"/>
      <c r="CC9" s="280"/>
      <c r="CD9" s="280"/>
      <c r="CE9" s="283"/>
      <c r="CF9" s="284"/>
      <c r="CG9" s="284"/>
      <c r="CH9" s="284"/>
      <c r="CI9" s="284"/>
      <c r="CJ9" s="284"/>
      <c r="CK9" s="280"/>
      <c r="CL9" s="283"/>
      <c r="CM9" s="285"/>
      <c r="CN9" s="285"/>
      <c r="CO9" s="285"/>
      <c r="CP9" s="285"/>
      <c r="CQ9" s="255"/>
      <c r="CR9" s="255" t="str">
        <f t="shared" si="0"/>
        <v/>
      </c>
      <c r="CS9" s="280"/>
      <c r="CT9" s="255"/>
      <c r="CU9" s="255"/>
      <c r="CV9" s="255"/>
      <c r="CW9" s="255"/>
      <c r="CX9" s="255"/>
      <c r="CY9" s="255"/>
      <c r="CZ9" s="268"/>
      <c r="DA9" s="255"/>
      <c r="DB9" s="255"/>
      <c r="DC9" s="255"/>
      <c r="DD9" s="255"/>
      <c r="DE9" s="255"/>
      <c r="DF9" s="267"/>
      <c r="DG9" s="267"/>
      <c r="DH9" s="267"/>
      <c r="DI9" s="255"/>
      <c r="DJ9" s="268"/>
      <c r="DK9" s="255"/>
      <c r="DL9" s="255"/>
      <c r="DM9" s="255"/>
      <c r="DN9" s="255"/>
      <c r="DO9" s="255"/>
      <c r="DP9" s="255"/>
      <c r="DQ9" s="255"/>
      <c r="DR9" s="255"/>
      <c r="DS9" s="255"/>
      <c r="DT9" s="255"/>
      <c r="DU9" s="255"/>
      <c r="DV9" s="255"/>
      <c r="DW9" s="255"/>
      <c r="DX9" s="255"/>
      <c r="DY9" s="255"/>
      <c r="DZ9" s="255"/>
      <c r="EA9" s="255"/>
      <c r="EB9" s="255"/>
      <c r="EC9" s="255"/>
      <c r="ED9" s="255"/>
      <c r="EE9" s="255"/>
      <c r="EF9" s="255"/>
      <c r="EG9" s="255"/>
      <c r="EH9" s="258">
        <v>0</v>
      </c>
      <c r="EI9" s="258">
        <f t="shared" si="5"/>
        <v>0</v>
      </c>
      <c r="EJ9" s="258">
        <f t="shared" si="6"/>
        <v>0</v>
      </c>
      <c r="EK9" s="272">
        <f t="shared" si="7"/>
        <v>0</v>
      </c>
      <c r="EL9" s="272">
        <f>IF(EK9=0.2,EL7,0)</f>
        <v>0</v>
      </c>
      <c r="EM9" s="271"/>
      <c r="EN9" s="258"/>
      <c r="EO9" s="271">
        <f t="shared" si="8"/>
        <v>0</v>
      </c>
      <c r="EP9" s="271">
        <f t="shared" si="9"/>
        <v>0</v>
      </c>
      <c r="EQ9" s="271">
        <f t="shared" si="10"/>
        <v>0</v>
      </c>
      <c r="ER9" s="271">
        <f t="shared" si="11"/>
        <v>0</v>
      </c>
      <c r="ES9" s="271"/>
      <c r="ET9" s="348">
        <f t="shared" si="12"/>
        <v>0</v>
      </c>
      <c r="EU9" s="348">
        <f>(ET9*EJ9)+(ET9*EI9/кадры!$A$1)</f>
        <v>0</v>
      </c>
      <c r="EV9" s="348">
        <f>EM9*ET7</f>
        <v>0</v>
      </c>
      <c r="EW9" s="348">
        <f>ET7*EN9</f>
        <v>0</v>
      </c>
      <c r="EX9" s="348">
        <f t="shared" si="13"/>
        <v>0</v>
      </c>
      <c r="EY9" s="348"/>
      <c r="EZ9" s="348">
        <f>ET9*EQ9</f>
        <v>0</v>
      </c>
      <c r="FA9" s="348">
        <f t="shared" si="14"/>
        <v>0</v>
      </c>
      <c r="FB9" s="348">
        <f t="shared" si="15"/>
        <v>0</v>
      </c>
      <c r="FC9" s="348">
        <f t="shared" si="16"/>
        <v>0</v>
      </c>
      <c r="FD9" s="348">
        <f>IF(BS9=0,0,IF(AC9&lt;&gt;"Д/О",IF(BS9=0,6189.23,IF(BS9=1,6189.23,IF(BS9=2,6189.23,0))),0))</f>
        <v>0</v>
      </c>
      <c r="FE9" s="348"/>
      <c r="FF9" s="348"/>
      <c r="FG9" s="348"/>
      <c r="FH9" s="348"/>
      <c r="FI9" s="348"/>
      <c r="FJ9" s="348"/>
      <c r="FK9" s="348"/>
      <c r="FL9" s="348"/>
      <c r="FM9" s="348"/>
      <c r="FT9" s="255"/>
      <c r="FU9" s="255"/>
      <c r="FV9" s="255"/>
      <c r="FW9" s="255"/>
      <c r="FX9" s="255"/>
      <c r="FY9" s="255"/>
    </row>
    <row r="10" spans="1:182" s="340" customFormat="1" ht="48.05" customHeight="1" thickBot="1" x14ac:dyDescent="0.35">
      <c r="A10" s="307">
        <f t="shared" ref="A10:A25" ca="1" si="17">(DATEDIF($FO$1,TODAY(),"y"))+DN10</f>
        <v>39</v>
      </c>
      <c r="B10" s="307">
        <f t="shared" ref="B10:B25" ca="1" si="18">(DATEDIF($FO$1,TODAY(),"ym"))+DO10</f>
        <v>11</v>
      </c>
      <c r="C10" s="307">
        <f t="shared" ref="C10:C25" ca="1" si="19">(DATEDIF($FO$1,TODAY(),"md"))+DP10</f>
        <v>29</v>
      </c>
      <c r="D10" s="307">
        <f t="shared" ca="1" si="1"/>
        <v>11</v>
      </c>
      <c r="E10" s="307"/>
      <c r="F10" s="307"/>
      <c r="G10" s="307"/>
      <c r="H10" s="307"/>
      <c r="I10" s="327">
        <v>43</v>
      </c>
      <c r="J10" s="328">
        <v>44440</v>
      </c>
      <c r="K10" s="327" t="s">
        <v>842</v>
      </c>
      <c r="L10" s="327">
        <v>345</v>
      </c>
      <c r="M10" s="329">
        <f>J10</f>
        <v>44440</v>
      </c>
      <c r="N10" s="307" t="s">
        <v>1272</v>
      </c>
      <c r="O10" s="307" t="s">
        <v>1236</v>
      </c>
      <c r="P10" s="307" t="s">
        <v>1293</v>
      </c>
      <c r="Q10" s="307" t="s">
        <v>943</v>
      </c>
      <c r="R10" s="307" t="str">
        <f t="shared" si="2"/>
        <v>И.К. Головачева</v>
      </c>
      <c r="S10" s="307" t="s">
        <v>11</v>
      </c>
      <c r="T10" s="491" t="str">
        <f t="shared" si="3"/>
        <v>Головачева Ирина Константиновна</v>
      </c>
      <c r="U10" s="307" t="s">
        <v>11</v>
      </c>
      <c r="V10" s="307" t="s">
        <v>27</v>
      </c>
      <c r="W10" s="307" t="s">
        <v>14</v>
      </c>
      <c r="X10" s="327">
        <v>101</v>
      </c>
      <c r="Y10" s="307">
        <v>704</v>
      </c>
      <c r="Z10" s="330" t="s">
        <v>990</v>
      </c>
      <c r="AA10" s="330" t="s">
        <v>1374</v>
      </c>
      <c r="AB10" s="445">
        <v>33</v>
      </c>
      <c r="AC10" s="330" t="s">
        <v>532</v>
      </c>
      <c r="AD10" s="331">
        <f>AB10-18</f>
        <v>15</v>
      </c>
      <c r="AE10" s="331">
        <f>AB10</f>
        <v>33</v>
      </c>
      <c r="AF10" s="331">
        <f>AB10/18</f>
        <v>1.8333333333333333</v>
      </c>
      <c r="AG10" s="498">
        <f>SUM(AE10:AE12)</f>
        <v>33</v>
      </c>
      <c r="AH10" s="331">
        <f>SUM(AF10:AF12)</f>
        <v>1.8333333333333333</v>
      </c>
      <c r="AI10" s="445">
        <v>33</v>
      </c>
      <c r="AJ10" s="282">
        <f t="shared" si="4"/>
        <v>0</v>
      </c>
      <c r="AK10" s="330"/>
      <c r="AL10" s="330"/>
      <c r="AM10" s="330"/>
      <c r="AN10" s="330"/>
      <c r="AO10" s="330"/>
      <c r="AP10" s="492">
        <v>21636</v>
      </c>
      <c r="AQ10" s="307">
        <f ca="1">DATEDIF(AP10,TODAY(),"y")</f>
        <v>64</v>
      </c>
      <c r="AR10" s="307" t="s">
        <v>1036</v>
      </c>
      <c r="AS10" s="307" t="s">
        <v>1015</v>
      </c>
      <c r="AT10" s="330">
        <v>3204</v>
      </c>
      <c r="AU10" s="330">
        <v>849433</v>
      </c>
      <c r="AV10" s="330" t="str">
        <f>CONCATENATE(AT10,AU10)</f>
        <v>3204849433</v>
      </c>
      <c r="AW10" s="330" t="s">
        <v>1268</v>
      </c>
      <c r="AX10" s="333">
        <v>38433</v>
      </c>
      <c r="AY10" s="330" t="s">
        <v>716</v>
      </c>
      <c r="AZ10" s="330">
        <v>650000</v>
      </c>
      <c r="BA10" s="330" t="s">
        <v>1267</v>
      </c>
      <c r="BB10" s="330" t="s">
        <v>1440</v>
      </c>
      <c r="BC10" s="333">
        <v>41540</v>
      </c>
      <c r="BD10" s="449">
        <v>340</v>
      </c>
      <c r="BE10" s="493" t="s">
        <v>1266</v>
      </c>
      <c r="BF10" s="326" t="s">
        <v>1265</v>
      </c>
      <c r="BG10" s="326" t="s">
        <v>1264</v>
      </c>
      <c r="BH10" s="326"/>
      <c r="BI10" s="326"/>
      <c r="BJ10" s="307" t="s">
        <v>595</v>
      </c>
      <c r="BK10" s="307" t="s">
        <v>339</v>
      </c>
      <c r="BL10" s="327">
        <f>IF(BK10="ВО",1,2)</f>
        <v>1</v>
      </c>
      <c r="BM10" s="326" t="s">
        <v>1348</v>
      </c>
      <c r="BN10" s="307" t="s">
        <v>340</v>
      </c>
      <c r="BO10" s="307" t="s">
        <v>568</v>
      </c>
      <c r="BP10" s="307"/>
      <c r="BQ10" s="517" t="s">
        <v>1349</v>
      </c>
      <c r="BR10" s="328">
        <v>33050</v>
      </c>
      <c r="BS10" s="327">
        <f ca="1">DATEDIF(BR10,TODAY(),"y")</f>
        <v>33</v>
      </c>
      <c r="BT10" s="327"/>
      <c r="BU10" s="327"/>
      <c r="BV10" s="328"/>
      <c r="BW10" s="328"/>
      <c r="BX10" s="327"/>
      <c r="BY10" s="327"/>
      <c r="BZ10" s="327"/>
      <c r="CA10" s="330" t="s">
        <v>1003</v>
      </c>
      <c r="CB10" s="330" t="s">
        <v>1398</v>
      </c>
      <c r="CC10" s="334">
        <v>108</v>
      </c>
      <c r="CD10" s="334"/>
      <c r="CE10" s="333">
        <v>44111</v>
      </c>
      <c r="CF10" s="334"/>
      <c r="CG10" s="334"/>
      <c r="CH10" s="326" t="s">
        <v>570</v>
      </c>
      <c r="CI10" s="326" t="s">
        <v>198</v>
      </c>
      <c r="CJ10" s="326"/>
      <c r="CK10" s="307" t="s">
        <v>3</v>
      </c>
      <c r="CL10" s="328">
        <v>44223</v>
      </c>
      <c r="CM10" s="327">
        <v>87</v>
      </c>
      <c r="CN10" s="327">
        <v>1</v>
      </c>
      <c r="CO10" s="327">
        <v>12</v>
      </c>
      <c r="CP10" s="327">
        <v>2020</v>
      </c>
      <c r="CQ10" s="307">
        <f ca="1">DATEDIF(CL10,TODAY(),"y")</f>
        <v>2</v>
      </c>
      <c r="CR10" s="307">
        <f t="shared" si="0"/>
        <v>5</v>
      </c>
      <c r="CS10" s="330"/>
      <c r="CT10" s="307"/>
      <c r="CU10" s="307"/>
      <c r="CV10" s="307"/>
      <c r="CW10" s="307"/>
      <c r="CX10" s="307"/>
      <c r="CY10" s="307"/>
      <c r="CZ10" s="328"/>
      <c r="DA10" s="307" t="str">
        <f ca="1">IF(CZ10="","",DATEDIF(CZ10,TODAY(),"y"))</f>
        <v/>
      </c>
      <c r="DB10" s="307"/>
      <c r="DC10" s="307"/>
      <c r="DD10" s="307"/>
      <c r="DE10" s="307" t="s">
        <v>1269</v>
      </c>
      <c r="DF10" s="326" t="s">
        <v>186</v>
      </c>
      <c r="DG10" s="326" t="s">
        <v>175</v>
      </c>
      <c r="DH10" s="326" t="s">
        <v>1411</v>
      </c>
      <c r="DI10" s="307" t="s">
        <v>1473</v>
      </c>
      <c r="DJ10" s="328">
        <v>44440</v>
      </c>
      <c r="DK10" s="307"/>
      <c r="DL10" s="307"/>
      <c r="DM10" s="307"/>
      <c r="DN10" s="307">
        <v>36</v>
      </c>
      <c r="DO10" s="307">
        <v>6</v>
      </c>
      <c r="DP10" s="307">
        <v>16</v>
      </c>
      <c r="DQ10" s="336">
        <v>36</v>
      </c>
      <c r="DR10" s="336">
        <v>6</v>
      </c>
      <c r="DS10" s="336">
        <v>16</v>
      </c>
      <c r="DT10" s="336">
        <f ca="1">IF(D10&gt;=12,A10+1,A10)</f>
        <v>39</v>
      </c>
      <c r="DU10" s="336">
        <f ca="1">IF(D10&gt;=12,(12-D10)*-1,D10)</f>
        <v>11</v>
      </c>
      <c r="DV10" s="336">
        <f ca="1">IF(C10&gt;30,C10-30,C10)</f>
        <v>29</v>
      </c>
      <c r="DW10" s="336"/>
      <c r="DX10" s="336"/>
      <c r="DY10" s="336"/>
      <c r="DZ10" s="307" t="str">
        <f ca="1">DATEDIF(DJ10,TODAY(),"y")&amp;"г. "&amp;DATEDIF(DJ10,TODAY(),"ym")&amp;"мес. "&amp;DATEDIF(DJ10,TODAY(),"md")&amp;"дн."</f>
        <v>2г. 2мес. 8дн.</v>
      </c>
      <c r="EA10" s="307" t="str">
        <f ca="1">DATEDIF(J10,TODAY(),"y")&amp;"г. "&amp;DATEDIF(J10,TODAY(),"ym")&amp;"мес. "&amp;DATEDIF(J10,TODAY(),"md")&amp;"дн."</f>
        <v>2г. 2мес. 8дн.</v>
      </c>
      <c r="EB10" s="307">
        <v>35</v>
      </c>
      <c r="EC10" s="307">
        <v>9</v>
      </c>
      <c r="ED10" s="307">
        <v>16</v>
      </c>
      <c r="EE10" s="336">
        <v>35</v>
      </c>
      <c r="EF10" s="336">
        <v>9</v>
      </c>
      <c r="EG10" s="336">
        <v>16</v>
      </c>
      <c r="EH10" s="337">
        <v>12173</v>
      </c>
      <c r="EI10" s="337">
        <f t="shared" ref="EI10:EI25" si="20">IF(AC10="ч",AB10,IF(AC10="(ч)",AB10,0))</f>
        <v>33</v>
      </c>
      <c r="EJ10" s="337">
        <f t="shared" ref="EJ10:EJ25" si="21">IF(AC10="ст",AB10,IF(AC10="(ст)",AB10,0))</f>
        <v>0</v>
      </c>
      <c r="EK10" s="338">
        <f t="shared" si="7"/>
        <v>0.2</v>
      </c>
      <c r="EL10" s="338">
        <f>IF(CI10&gt;0,0.1,0)</f>
        <v>0.1</v>
      </c>
      <c r="EM10" s="339"/>
      <c r="EN10" s="337"/>
      <c r="EO10" s="339">
        <f>IF(AB10&gt;=0,IF(AA10="повар",0.12,IF(AA10="уборщик служебных помещений",0.12,IF(AA10="кухонный рабочий",0.12,IF(AA10="рабочий по КОРЗ",0.12,IF(AA10="зав. производством (шеф-повар)",0.12,0))))))</f>
        <v>0</v>
      </c>
      <c r="EP10" s="339">
        <f t="shared" si="9"/>
        <v>0</v>
      </c>
      <c r="EQ10" s="339">
        <f t="shared" ref="EQ10:EQ19" si="22">IF(AA10&gt;=0,IF(AB10&gt;0,IF(AA10="учитель (обучение на дому)",0.05,IF(AA10="учитель",0.1,0)),0),0)</f>
        <v>0.05</v>
      </c>
      <c r="ER10" s="339">
        <f t="shared" si="11"/>
        <v>0</v>
      </c>
      <c r="ES10" s="339"/>
      <c r="ET10" s="347">
        <f t="shared" si="12"/>
        <v>15824.9</v>
      </c>
      <c r="EU10" s="347">
        <f t="shared" ref="EU10:EU25" ca="1" si="23">(ET10*EJ10)+(ET10*EI10/$A$1)</f>
        <v>11604.926666666666</v>
      </c>
      <c r="EV10" s="347"/>
      <c r="EW10" s="347"/>
      <c r="EX10" s="347">
        <f t="shared" ref="EX10:EX25" si="24">ET10*EO10</f>
        <v>0</v>
      </c>
      <c r="EY10" s="347"/>
      <c r="EZ10" s="347">
        <f>IF(EQ10=0,"",IF(EQ10=0.1,(ET10*EQ10),IF(EQ10=0.05,(AF10*EQ10)*ET10)))</f>
        <v>1450.6158333333335</v>
      </c>
      <c r="FA10" s="347">
        <f t="shared" ref="FA10:FA19" si="25">ET10*ER10</f>
        <v>0</v>
      </c>
      <c r="FB10" s="347">
        <f t="shared" ref="FB10:FB19" si="26">ET10*ES10</f>
        <v>0</v>
      </c>
      <c r="FC10" s="347">
        <f t="shared" si="16"/>
        <v>0</v>
      </c>
      <c r="FD10" s="347" t="str">
        <f ca="1">IF(BS10&lt;3,6189.23,"")</f>
        <v/>
      </c>
      <c r="FE10" s="347"/>
      <c r="FF10" s="347"/>
      <c r="FG10" s="347"/>
      <c r="FH10" s="347"/>
      <c r="FI10" s="347">
        <f ca="1">SUM(EX10:FH12)+EU10+EU11+EU12</f>
        <v>13055.5425</v>
      </c>
      <c r="FJ10" s="347">
        <f ca="1">IF(($FN$1-FI10)&lt;0,0,$FN$1-FI10)</f>
        <v>31455.4575</v>
      </c>
      <c r="FK10" s="347">
        <f ca="1">FJ10+FI10</f>
        <v>44511</v>
      </c>
      <c r="FL10" s="434">
        <f ca="1">FK10*1.3</f>
        <v>57864.3</v>
      </c>
      <c r="FM10" s="347">
        <f ca="1">FL10-(FL10*13/100)</f>
        <v>50341.941000000006</v>
      </c>
      <c r="FN10" s="504">
        <v>44562</v>
      </c>
      <c r="FO10" s="504">
        <v>44081</v>
      </c>
      <c r="FT10" s="257"/>
      <c r="FU10" s="257"/>
      <c r="FV10" s="257"/>
      <c r="FW10" s="257"/>
      <c r="FX10" s="257"/>
      <c r="FY10" s="257"/>
      <c r="FZ10" s="257"/>
    </row>
    <row r="11" spans="1:182" s="291" customFormat="1" ht="16.45" customHeight="1" thickBot="1" x14ac:dyDescent="0.35">
      <c r="A11" s="307">
        <f t="shared" ca="1" si="17"/>
        <v>3</v>
      </c>
      <c r="B11" s="307">
        <f t="shared" ca="1" si="18"/>
        <v>5</v>
      </c>
      <c r="C11" s="307">
        <f t="shared" ca="1" si="19"/>
        <v>13</v>
      </c>
      <c r="D11" s="307">
        <f t="shared" ca="1" si="1"/>
        <v>5</v>
      </c>
      <c r="E11" s="257"/>
      <c r="F11" s="257"/>
      <c r="G11" s="257"/>
      <c r="H11" s="257"/>
      <c r="I11" s="266">
        <v>43</v>
      </c>
      <c r="J11" s="268"/>
      <c r="K11" s="266"/>
      <c r="L11" s="266"/>
      <c r="M11" s="269"/>
      <c r="N11" s="255" t="str">
        <f>N10</f>
        <v>И.К. Головачевой</v>
      </c>
      <c r="O11" s="255" t="str">
        <f>O10</f>
        <v>учителю</v>
      </c>
      <c r="P11" s="255" t="str">
        <f>P10</f>
        <v>И.К. Головачеву</v>
      </c>
      <c r="Q11" s="255" t="str">
        <f>Q10</f>
        <v>учителя</v>
      </c>
      <c r="R11" s="255" t="str">
        <f t="shared" si="2"/>
        <v>И.К. Головачева</v>
      </c>
      <c r="S11" s="255" t="s">
        <v>27</v>
      </c>
      <c r="T11" s="255" t="str">
        <f t="shared" si="3"/>
        <v>Головачева Ирина Константиновна</v>
      </c>
      <c r="U11" s="255" t="str">
        <f>U10</f>
        <v>Головачева</v>
      </c>
      <c r="V11" s="255" t="str">
        <f>V10</f>
        <v>Ирина</v>
      </c>
      <c r="W11" s="255" t="str">
        <f>W10</f>
        <v>Константиновна</v>
      </c>
      <c r="X11" s="266"/>
      <c r="Y11" s="270">
        <v>704</v>
      </c>
      <c r="Z11" s="280"/>
      <c r="AA11" s="280"/>
      <c r="AB11" s="445"/>
      <c r="AC11" s="280"/>
      <c r="AD11" s="281"/>
      <c r="AE11" s="281"/>
      <c r="AF11" s="281"/>
      <c r="AG11" s="497"/>
      <c r="AH11" s="281"/>
      <c r="AI11" s="445"/>
      <c r="AJ11" s="282">
        <f t="shared" si="4"/>
        <v>0</v>
      </c>
      <c r="AK11" s="280"/>
      <c r="AL11" s="280"/>
      <c r="AM11" s="280"/>
      <c r="AN11" s="280" t="s">
        <v>848</v>
      </c>
      <c r="AO11" s="280" t="s">
        <v>1512</v>
      </c>
      <c r="AP11" s="283"/>
      <c r="AQ11" s="280"/>
      <c r="AR11" s="280"/>
      <c r="AS11" s="280"/>
      <c r="AT11" s="280"/>
      <c r="AU11" s="280"/>
      <c r="AV11" s="280"/>
      <c r="AW11" s="280"/>
      <c r="AX11" s="280"/>
      <c r="AY11" s="280"/>
      <c r="AZ11" s="280"/>
      <c r="BA11" s="280"/>
      <c r="BB11" s="280"/>
      <c r="BC11" s="283"/>
      <c r="BD11" s="450"/>
      <c r="BE11" s="280"/>
      <c r="BF11" s="284"/>
      <c r="BG11" s="284"/>
      <c r="BH11" s="284"/>
      <c r="BI11" s="284"/>
      <c r="BJ11" s="280"/>
      <c r="BK11" s="280"/>
      <c r="BL11" s="285">
        <f>BL10</f>
        <v>1</v>
      </c>
      <c r="BM11" s="284"/>
      <c r="BN11" s="280"/>
      <c r="BO11" s="280"/>
      <c r="BP11" s="280"/>
      <c r="BQ11" s="280"/>
      <c r="BR11" s="280"/>
      <c r="BS11" s="285"/>
      <c r="BT11" s="285"/>
      <c r="BU11" s="285"/>
      <c r="BV11" s="283"/>
      <c r="BW11" s="283"/>
      <c r="BX11" s="285"/>
      <c r="BY11" s="285"/>
      <c r="BZ11" s="285"/>
      <c r="CA11" s="280"/>
      <c r="CB11" s="280"/>
      <c r="CC11" s="280"/>
      <c r="CD11" s="280"/>
      <c r="CE11" s="283"/>
      <c r="CF11" s="284"/>
      <c r="CG11" s="284"/>
      <c r="CH11" s="284"/>
      <c r="CI11" s="284"/>
      <c r="CJ11" s="284"/>
      <c r="CK11" s="286"/>
      <c r="CL11" s="283"/>
      <c r="CM11" s="285"/>
      <c r="CN11" s="285"/>
      <c r="CO11" s="285"/>
      <c r="CP11" s="285"/>
      <c r="CQ11" s="255"/>
      <c r="CR11" s="255" t="str">
        <f t="shared" si="0"/>
        <v/>
      </c>
      <c r="CS11" s="280"/>
      <c r="CT11" s="255"/>
      <c r="CU11" s="255"/>
      <c r="CV11" s="255"/>
      <c r="CW11" s="255"/>
      <c r="CX11" s="255"/>
      <c r="CY11" s="255"/>
      <c r="CZ11" s="268"/>
      <c r="DA11" s="255"/>
      <c r="DB11" s="255"/>
      <c r="DC11" s="255"/>
      <c r="DD11" s="255"/>
      <c r="DE11" s="255"/>
      <c r="DF11" s="267"/>
      <c r="DG11" s="267"/>
      <c r="DH11" s="267"/>
      <c r="DI11" s="255"/>
      <c r="DJ11" s="268"/>
      <c r="DK11" s="255"/>
      <c r="DL11" s="255"/>
      <c r="DM11" s="255"/>
      <c r="DN11" s="255"/>
      <c r="DO11" s="255"/>
      <c r="DP11" s="255"/>
      <c r="DQ11" s="255"/>
      <c r="DR11" s="255"/>
      <c r="DS11" s="255"/>
      <c r="DT11" s="255"/>
      <c r="DU11" s="255"/>
      <c r="DV11" s="255"/>
      <c r="DW11" s="255"/>
      <c r="DX11" s="255"/>
      <c r="DY11" s="255"/>
      <c r="DZ11" s="255"/>
      <c r="EA11" s="255"/>
      <c r="EB11" s="255"/>
      <c r="EC11" s="255"/>
      <c r="ED11" s="255"/>
      <c r="EE11" s="255"/>
      <c r="EF11" s="255"/>
      <c r="EG11" s="255"/>
      <c r="EH11" s="258">
        <v>0</v>
      </c>
      <c r="EI11" s="258">
        <f t="shared" si="20"/>
        <v>0</v>
      </c>
      <c r="EJ11" s="258">
        <f t="shared" si="21"/>
        <v>0</v>
      </c>
      <c r="EK11" s="272">
        <f t="shared" si="7"/>
        <v>0</v>
      </c>
      <c r="EL11" s="272">
        <f>IF(EK11=0.2,EL10,0)</f>
        <v>0</v>
      </c>
      <c r="EM11" s="271"/>
      <c r="EN11" s="258"/>
      <c r="EO11" s="271">
        <f>IF(AB11&gt;=0,IF(AA11="повар",0.12,IF(AA11="уборщик служебных помещений",0.12,IF(AA11="кухонный рабочий",0.12,IF(AA11="рабочий по КОРЗ",0.12,IF(AA11="зав. производством (шеф-повар)",0.12,0))))))</f>
        <v>0</v>
      </c>
      <c r="EP11" s="271">
        <f t="shared" si="9"/>
        <v>0</v>
      </c>
      <c r="EQ11" s="271">
        <f t="shared" si="22"/>
        <v>0</v>
      </c>
      <c r="ER11" s="271">
        <f>IF(AK11="",0,IF(AK11="уч. групедагогический прсонала2",0.05,IF(AK11="учебная групедагогический прсонала",0.1,IF(AK11="монтесори",0.05,IF(AK11="метод. кабинет",0.05,IF(AK11="мастерская",0.15,0.1))))))</f>
        <v>0</v>
      </c>
      <c r="ES11" s="271"/>
      <c r="ET11" s="348">
        <f t="shared" si="12"/>
        <v>0</v>
      </c>
      <c r="EU11" s="348">
        <f t="shared" ca="1" si="23"/>
        <v>0</v>
      </c>
      <c r="EV11" s="348">
        <f>EM11*ET10</f>
        <v>0</v>
      </c>
      <c r="EW11" s="348">
        <f>ET10*EN11</f>
        <v>0</v>
      </c>
      <c r="EX11" s="348">
        <f t="shared" si="24"/>
        <v>0</v>
      </c>
      <c r="EY11" s="348"/>
      <c r="EZ11" s="348">
        <f>ET11*EQ11</f>
        <v>0</v>
      </c>
      <c r="FA11" s="348">
        <f t="shared" si="25"/>
        <v>0</v>
      </c>
      <c r="FB11" s="348">
        <f t="shared" si="26"/>
        <v>0</v>
      </c>
      <c r="FC11" s="348">
        <f t="shared" si="16"/>
        <v>0</v>
      </c>
      <c r="FD11" s="446">
        <f>IF(BS11=0,0,IF(AC11&lt;&gt;"Д/О",IF(BS11=0,6189.23,IF(BS11=1,6189.23,IF(BS11=2,6189.23,0))),0))</f>
        <v>0</v>
      </c>
      <c r="FE11" s="348"/>
      <c r="FF11" s="348"/>
      <c r="FG11" s="348"/>
      <c r="FH11" s="348"/>
      <c r="FI11" s="348"/>
      <c r="FJ11" s="348"/>
      <c r="FK11" s="348"/>
      <c r="FL11" s="348"/>
      <c r="FM11" s="348"/>
      <c r="FT11" s="255"/>
      <c r="FU11" s="255"/>
      <c r="FV11" s="255"/>
      <c r="FW11" s="255"/>
      <c r="FX11" s="255"/>
      <c r="FY11" s="255"/>
    </row>
    <row r="12" spans="1:182" s="291" customFormat="1" ht="16.45" customHeight="1" thickBot="1" x14ac:dyDescent="0.35">
      <c r="A12" s="307">
        <f t="shared" ca="1" si="17"/>
        <v>3</v>
      </c>
      <c r="B12" s="307">
        <f t="shared" ca="1" si="18"/>
        <v>5</v>
      </c>
      <c r="C12" s="307">
        <f t="shared" ca="1" si="19"/>
        <v>13</v>
      </c>
      <c r="D12" s="307">
        <f t="shared" ca="1" si="1"/>
        <v>5</v>
      </c>
      <c r="E12" s="257"/>
      <c r="F12" s="257"/>
      <c r="G12" s="257"/>
      <c r="H12" s="257"/>
      <c r="I12" s="266">
        <v>43</v>
      </c>
      <c r="J12" s="268"/>
      <c r="K12" s="266"/>
      <c r="L12" s="266"/>
      <c r="M12" s="269"/>
      <c r="N12" s="255" t="str">
        <f>N10</f>
        <v>И.К. Головачевой</v>
      </c>
      <c r="O12" s="255" t="str">
        <f>O11</f>
        <v>учителю</v>
      </c>
      <c r="P12" s="255" t="str">
        <f>P10</f>
        <v>И.К. Головачеву</v>
      </c>
      <c r="Q12" s="255" t="str">
        <f>Q10</f>
        <v>учителя</v>
      </c>
      <c r="R12" s="255" t="str">
        <f t="shared" si="2"/>
        <v>И.К. Головачева</v>
      </c>
      <c r="S12" s="255" t="s">
        <v>14</v>
      </c>
      <c r="T12" s="255" t="str">
        <f t="shared" si="3"/>
        <v>Головачева Ирина Константиновна</v>
      </c>
      <c r="U12" s="255" t="str">
        <f t="shared" ref="U12:W13" si="27">U10</f>
        <v>Головачева</v>
      </c>
      <c r="V12" s="255" t="str">
        <f t="shared" si="27"/>
        <v>Ирина</v>
      </c>
      <c r="W12" s="255" t="str">
        <f t="shared" si="27"/>
        <v>Константиновна</v>
      </c>
      <c r="X12" s="266"/>
      <c r="Y12" s="270">
        <v>704</v>
      </c>
      <c r="Z12" s="280"/>
      <c r="AA12" s="280"/>
      <c r="AB12" s="445"/>
      <c r="AC12" s="280"/>
      <c r="AD12" s="280"/>
      <c r="AE12" s="281"/>
      <c r="AF12" s="281"/>
      <c r="AG12" s="497"/>
      <c r="AH12" s="281"/>
      <c r="AI12" s="445"/>
      <c r="AJ12" s="282">
        <f t="shared" si="4"/>
        <v>0</v>
      </c>
      <c r="AK12" s="280"/>
      <c r="AL12" s="280"/>
      <c r="AM12" s="280"/>
      <c r="AN12" s="280" t="s">
        <v>1335</v>
      </c>
      <c r="AO12" s="280" t="s">
        <v>1308</v>
      </c>
      <c r="AP12" s="283"/>
      <c r="AQ12" s="280"/>
      <c r="AR12" s="280"/>
      <c r="AS12" s="280"/>
      <c r="AT12" s="280"/>
      <c r="AU12" s="280"/>
      <c r="AV12" s="280"/>
      <c r="AW12" s="280"/>
      <c r="AX12" s="280"/>
      <c r="AY12" s="280"/>
      <c r="AZ12" s="280"/>
      <c r="BA12" s="280"/>
      <c r="BB12" s="280"/>
      <c r="BC12" s="283"/>
      <c r="BD12" s="450"/>
      <c r="BE12" s="280"/>
      <c r="BF12" s="284"/>
      <c r="BG12" s="284"/>
      <c r="BH12" s="284"/>
      <c r="BI12" s="284"/>
      <c r="BJ12" s="280"/>
      <c r="BK12" s="280"/>
      <c r="BL12" s="285">
        <f>BL10</f>
        <v>1</v>
      </c>
      <c r="BM12" s="284"/>
      <c r="BN12" s="280"/>
      <c r="BO12" s="280"/>
      <c r="BP12" s="280"/>
      <c r="BQ12" s="280"/>
      <c r="BR12" s="280"/>
      <c r="BS12" s="285"/>
      <c r="BT12" s="285"/>
      <c r="BU12" s="285"/>
      <c r="BV12" s="283"/>
      <c r="BW12" s="283"/>
      <c r="BX12" s="285"/>
      <c r="BY12" s="285"/>
      <c r="BZ12" s="285"/>
      <c r="CA12" s="280"/>
      <c r="CB12" s="280"/>
      <c r="CC12" s="280"/>
      <c r="CD12" s="280"/>
      <c r="CE12" s="283"/>
      <c r="CF12" s="284"/>
      <c r="CG12" s="284"/>
      <c r="CH12" s="284"/>
      <c r="CI12" s="284"/>
      <c r="CJ12" s="284"/>
      <c r="CK12" s="280"/>
      <c r="CL12" s="283"/>
      <c r="CM12" s="285"/>
      <c r="CN12" s="285"/>
      <c r="CO12" s="285"/>
      <c r="CP12" s="285"/>
      <c r="CQ12" s="255"/>
      <c r="CR12" s="255" t="str">
        <f t="shared" si="0"/>
        <v/>
      </c>
      <c r="CS12" s="280"/>
      <c r="CT12" s="255"/>
      <c r="CU12" s="255"/>
      <c r="CV12" s="255"/>
      <c r="CW12" s="255"/>
      <c r="CX12" s="255"/>
      <c r="CY12" s="255"/>
      <c r="CZ12" s="268"/>
      <c r="DA12" s="255"/>
      <c r="DB12" s="255"/>
      <c r="DC12" s="255"/>
      <c r="DD12" s="255"/>
      <c r="DE12" s="255"/>
      <c r="DF12" s="267"/>
      <c r="DG12" s="267"/>
      <c r="DH12" s="267"/>
      <c r="DI12" s="255"/>
      <c r="DJ12" s="268"/>
      <c r="DK12" s="255"/>
      <c r="DL12" s="255"/>
      <c r="DM12" s="255"/>
      <c r="DN12" s="255"/>
      <c r="DO12" s="255"/>
      <c r="DP12" s="255"/>
      <c r="DQ12" s="255"/>
      <c r="DR12" s="255"/>
      <c r="DS12" s="255"/>
      <c r="DT12" s="255"/>
      <c r="DU12" s="255"/>
      <c r="DV12" s="255"/>
      <c r="DW12" s="255"/>
      <c r="DX12" s="255"/>
      <c r="DY12" s="255"/>
      <c r="DZ12" s="255"/>
      <c r="EA12" s="255"/>
      <c r="EB12" s="255"/>
      <c r="EC12" s="255"/>
      <c r="ED12" s="255"/>
      <c r="EE12" s="255"/>
      <c r="EF12" s="255"/>
      <c r="EG12" s="255"/>
      <c r="EH12" s="258">
        <v>0</v>
      </c>
      <c r="EI12" s="258">
        <f t="shared" si="20"/>
        <v>0</v>
      </c>
      <c r="EJ12" s="258">
        <f t="shared" si="21"/>
        <v>0</v>
      </c>
      <c r="EK12" s="272">
        <f t="shared" si="7"/>
        <v>0</v>
      </c>
      <c r="EL12" s="272">
        <f>IF(EK12=0.2,EL10,0)</f>
        <v>0</v>
      </c>
      <c r="EM12" s="271"/>
      <c r="EN12" s="258"/>
      <c r="EO12" s="271">
        <f>IF(AB12&gt;=0,IF(AA12="повар",0.12,IF(AA12="уборщик служебных помещений",0.12,IF(AA12="кухонный рабочий",0.12,IF(AA12="рабочий по КОРЗ",0.12,IF(AA12="зав. производством (шеф-повар)",0.12,0))))))</f>
        <v>0</v>
      </c>
      <c r="EP12" s="271">
        <f t="shared" si="9"/>
        <v>0</v>
      </c>
      <c r="EQ12" s="271">
        <f t="shared" si="22"/>
        <v>0</v>
      </c>
      <c r="ER12" s="271">
        <f>IF(AK12="",0,IF(AK12="уч. групедагогический прсонала2",0.05,IF(AK12="учебная групедагогический прсонала",0.1,IF(AK12="монтесори",0.05,IF(AK12="метод. кабинет",0.05,IF(AK12="мастерская",0.15,0.1))))))</f>
        <v>0</v>
      </c>
      <c r="ES12" s="271"/>
      <c r="ET12" s="348">
        <f t="shared" si="12"/>
        <v>0</v>
      </c>
      <c r="EU12" s="348">
        <f t="shared" ca="1" si="23"/>
        <v>0</v>
      </c>
      <c r="EV12" s="348">
        <f>EM12*ET10</f>
        <v>0</v>
      </c>
      <c r="EW12" s="348">
        <f>ET10*EN12</f>
        <v>0</v>
      </c>
      <c r="EX12" s="348">
        <f t="shared" si="24"/>
        <v>0</v>
      </c>
      <c r="EY12" s="348"/>
      <c r="EZ12" s="348">
        <f>ET12*EQ12</f>
        <v>0</v>
      </c>
      <c r="FA12" s="348">
        <f t="shared" si="25"/>
        <v>0</v>
      </c>
      <c r="FB12" s="348">
        <f t="shared" si="26"/>
        <v>0</v>
      </c>
      <c r="FC12" s="348">
        <f t="shared" si="16"/>
        <v>0</v>
      </c>
      <c r="FD12" s="348">
        <f>IF(BS12=0,0,IF(AC12&lt;&gt;"Д/О",IF(BS12=0,6189.23,IF(BS12=1,6189.23,IF(BS12=2,6189.23,0))),0))</f>
        <v>0</v>
      </c>
      <c r="FE12" s="348"/>
      <c r="FF12" s="348"/>
      <c r="FG12" s="348"/>
      <c r="FH12" s="348"/>
      <c r="FI12" s="348"/>
      <c r="FJ12" s="348"/>
      <c r="FK12" s="348"/>
      <c r="FL12" s="348"/>
      <c r="FM12" s="348"/>
      <c r="FT12" s="255"/>
      <c r="FU12" s="255"/>
      <c r="FV12" s="255"/>
      <c r="FW12" s="255"/>
      <c r="FX12" s="255"/>
      <c r="FY12" s="255"/>
    </row>
    <row r="13" spans="1:182" s="291" customFormat="1" ht="16.45" customHeight="1" thickBot="1" x14ac:dyDescent="0.35">
      <c r="A13" s="307">
        <f t="shared" ca="1" si="17"/>
        <v>3</v>
      </c>
      <c r="B13" s="307">
        <f t="shared" ca="1" si="18"/>
        <v>5</v>
      </c>
      <c r="C13" s="307">
        <f t="shared" ca="1" si="19"/>
        <v>13</v>
      </c>
      <c r="D13" s="307">
        <f t="shared" ca="1" si="1"/>
        <v>5</v>
      </c>
      <c r="E13" s="257"/>
      <c r="F13" s="257"/>
      <c r="G13" s="257"/>
      <c r="H13" s="257"/>
      <c r="I13" s="266">
        <v>43</v>
      </c>
      <c r="J13" s="268"/>
      <c r="K13" s="266"/>
      <c r="L13" s="266"/>
      <c r="M13" s="269"/>
      <c r="N13" s="255" t="str">
        <f>N11</f>
        <v>И.К. Головачевой</v>
      </c>
      <c r="O13" s="255" t="str">
        <f>O12</f>
        <v>учителю</v>
      </c>
      <c r="P13" s="255" t="str">
        <f>P11</f>
        <v>И.К. Головачеву</v>
      </c>
      <c r="Q13" s="255" t="str">
        <f>Q11</f>
        <v>учителя</v>
      </c>
      <c r="R13" s="255" t="str">
        <f t="shared" si="2"/>
        <v>И.К. Головачева</v>
      </c>
      <c r="S13" s="255" t="s">
        <v>14</v>
      </c>
      <c r="T13" s="255" t="str">
        <f t="shared" si="3"/>
        <v>Головачева Ирина Константиновна</v>
      </c>
      <c r="U13" s="255" t="str">
        <f t="shared" si="27"/>
        <v>Головачева</v>
      </c>
      <c r="V13" s="255" t="str">
        <f t="shared" si="27"/>
        <v>Ирина</v>
      </c>
      <c r="W13" s="255" t="str">
        <f t="shared" si="27"/>
        <v>Константиновна</v>
      </c>
      <c r="X13" s="266"/>
      <c r="Y13" s="270">
        <v>704</v>
      </c>
      <c r="Z13" s="280"/>
      <c r="AA13" s="280"/>
      <c r="AB13" s="445"/>
      <c r="AC13" s="280"/>
      <c r="AD13" s="281"/>
      <c r="AE13" s="281"/>
      <c r="AF13" s="281"/>
      <c r="AG13" s="497"/>
      <c r="AH13" s="281"/>
      <c r="AI13" s="445"/>
      <c r="AJ13" s="282">
        <f t="shared" si="4"/>
        <v>0</v>
      </c>
      <c r="AK13" s="280"/>
      <c r="AL13" s="280"/>
      <c r="AM13" s="280"/>
      <c r="AN13" s="280" t="s">
        <v>1337</v>
      </c>
      <c r="AO13" s="280" t="s">
        <v>1308</v>
      </c>
      <c r="AP13" s="283"/>
      <c r="AQ13" s="280"/>
      <c r="AR13" s="280"/>
      <c r="AS13" s="280"/>
      <c r="AT13" s="280"/>
      <c r="AU13" s="280"/>
      <c r="AV13" s="280"/>
      <c r="AW13" s="280"/>
      <c r="AX13" s="280"/>
      <c r="AY13" s="280"/>
      <c r="AZ13" s="280"/>
      <c r="BA13" s="280"/>
      <c r="BB13" s="280"/>
      <c r="BC13" s="283"/>
      <c r="BD13" s="450"/>
      <c r="BE13" s="280"/>
      <c r="BF13" s="284"/>
      <c r="BG13" s="284"/>
      <c r="BH13" s="284"/>
      <c r="BI13" s="284"/>
      <c r="BJ13" s="280"/>
      <c r="BK13" s="280"/>
      <c r="BL13" s="285">
        <f>BL11</f>
        <v>1</v>
      </c>
      <c r="BM13" s="284"/>
      <c r="BN13" s="280"/>
      <c r="BO13" s="280"/>
      <c r="BP13" s="280"/>
      <c r="BQ13" s="280"/>
      <c r="BR13" s="280"/>
      <c r="BS13" s="285"/>
      <c r="BT13" s="285"/>
      <c r="BU13" s="285"/>
      <c r="BV13" s="283"/>
      <c r="BW13" s="283"/>
      <c r="BX13" s="285"/>
      <c r="BY13" s="285"/>
      <c r="BZ13" s="285"/>
      <c r="CA13" s="280"/>
      <c r="CB13" s="280"/>
      <c r="CC13" s="280"/>
      <c r="CD13" s="280"/>
      <c r="CE13" s="283"/>
      <c r="CF13" s="284"/>
      <c r="CG13" s="284"/>
      <c r="CH13" s="284"/>
      <c r="CI13" s="284"/>
      <c r="CJ13" s="284"/>
      <c r="CK13" s="286"/>
      <c r="CL13" s="283"/>
      <c r="CM13" s="285"/>
      <c r="CN13" s="285"/>
      <c r="CO13" s="285"/>
      <c r="CP13" s="285"/>
      <c r="CQ13" s="255"/>
      <c r="CR13" s="255" t="str">
        <f t="shared" si="0"/>
        <v/>
      </c>
      <c r="CS13" s="280"/>
      <c r="CT13" s="255"/>
      <c r="CU13" s="255"/>
      <c r="CV13" s="255"/>
      <c r="CW13" s="255"/>
      <c r="CX13" s="255"/>
      <c r="CY13" s="255"/>
      <c r="CZ13" s="268"/>
      <c r="DA13" s="255"/>
      <c r="DB13" s="255"/>
      <c r="DC13" s="255"/>
      <c r="DD13" s="255"/>
      <c r="DE13" s="255"/>
      <c r="DF13" s="267"/>
      <c r="DG13" s="267"/>
      <c r="DH13" s="267"/>
      <c r="DI13" s="255"/>
      <c r="DJ13" s="268"/>
      <c r="DK13" s="255"/>
      <c r="DL13" s="255"/>
      <c r="DM13" s="255"/>
      <c r="DN13" s="255"/>
      <c r="DO13" s="255"/>
      <c r="DP13" s="255"/>
      <c r="DQ13" s="255"/>
      <c r="DR13" s="255"/>
      <c r="DS13" s="255"/>
      <c r="DT13" s="255"/>
      <c r="DU13" s="255"/>
      <c r="DV13" s="255"/>
      <c r="DW13" s="255"/>
      <c r="DX13" s="255"/>
      <c r="DY13" s="255"/>
      <c r="DZ13" s="255"/>
      <c r="EA13" s="255"/>
      <c r="EB13" s="255"/>
      <c r="EC13" s="255"/>
      <c r="ED13" s="255"/>
      <c r="EE13" s="255"/>
      <c r="EF13" s="255"/>
      <c r="EG13" s="255"/>
      <c r="EH13" s="258">
        <v>0</v>
      </c>
      <c r="EI13" s="258">
        <f t="shared" si="20"/>
        <v>0</v>
      </c>
      <c r="EJ13" s="258">
        <f t="shared" si="21"/>
        <v>0</v>
      </c>
      <c r="EK13" s="272">
        <f t="shared" si="7"/>
        <v>0</v>
      </c>
      <c r="EL13" s="272">
        <f>IF(EK13=0.2,EL11,0)</f>
        <v>0</v>
      </c>
      <c r="EM13" s="271"/>
      <c r="EN13" s="258"/>
      <c r="EO13" s="271">
        <f>IF(AB13&gt;=0,IF(AA13="повар",0.12,IF(AA13="уборщик служебных помещений",0.12,IF(AA13="кухонный рабочий",0.12,IF(AA13="рабочий по КОРЗ",0.12,IF(AA13="зав. производством (шеф-повар)",0.12,0))))))</f>
        <v>0</v>
      </c>
      <c r="EP13" s="271">
        <f t="shared" si="9"/>
        <v>0</v>
      </c>
      <c r="EQ13" s="271">
        <f t="shared" si="22"/>
        <v>0</v>
      </c>
      <c r="ER13" s="271">
        <f>IF(AK13="",0,IF(AK13="уч. групедагогический прсонала2",0.05,IF(AK13="учебная групедагогический прсонала",0.1,IF(AK13="монтесори",0.05,IF(AK13="метод. кабинет",0.05,IF(AK13="мастерская",0.15,0.1))))))</f>
        <v>0</v>
      </c>
      <c r="ES13" s="271"/>
      <c r="ET13" s="348">
        <f t="shared" si="12"/>
        <v>0</v>
      </c>
      <c r="EU13" s="348">
        <f t="shared" ca="1" si="23"/>
        <v>0</v>
      </c>
      <c r="EV13" s="348">
        <f>EM13*ET11</f>
        <v>0</v>
      </c>
      <c r="EW13" s="348">
        <f>ET11*EN13</f>
        <v>0</v>
      </c>
      <c r="EX13" s="348">
        <f t="shared" si="24"/>
        <v>0</v>
      </c>
      <c r="EY13" s="348"/>
      <c r="EZ13" s="348">
        <f>ET13*EQ13</f>
        <v>0</v>
      </c>
      <c r="FA13" s="348">
        <f t="shared" si="25"/>
        <v>0</v>
      </c>
      <c r="FB13" s="348">
        <f t="shared" si="26"/>
        <v>0</v>
      </c>
      <c r="FC13" s="348">
        <f t="shared" si="16"/>
        <v>0</v>
      </c>
      <c r="FD13" s="446">
        <f>IF(BS13=0,0,IF(AC13&lt;&gt;"Д/О",IF(BS13=0,6189.23,IF(BS13=1,6189.23,IF(BS13=2,6189.23,0))),0))</f>
        <v>0</v>
      </c>
      <c r="FE13" s="348"/>
      <c r="FF13" s="348"/>
      <c r="FG13" s="348"/>
      <c r="FH13" s="348"/>
      <c r="FI13" s="348"/>
      <c r="FJ13" s="348"/>
      <c r="FK13" s="348"/>
      <c r="FL13" s="348"/>
      <c r="FM13" s="348"/>
      <c r="FT13" s="255"/>
      <c r="FU13" s="255"/>
      <c r="FV13" s="255"/>
      <c r="FW13" s="255"/>
      <c r="FX13" s="255"/>
      <c r="FY13" s="255"/>
    </row>
    <row r="14" spans="1:182" s="340" customFormat="1" ht="48.05" customHeight="1" thickBot="1" x14ac:dyDescent="0.35">
      <c r="A14" s="307">
        <f t="shared" ca="1" si="17"/>
        <v>45</v>
      </c>
      <c r="B14" s="307">
        <f t="shared" ca="1" si="18"/>
        <v>5</v>
      </c>
      <c r="C14" s="307">
        <f t="shared" ca="1" si="19"/>
        <v>37</v>
      </c>
      <c r="D14" s="307">
        <f t="shared" ca="1" si="1"/>
        <v>6</v>
      </c>
      <c r="E14" s="307"/>
      <c r="F14" s="307"/>
      <c r="G14" s="307"/>
      <c r="H14" s="307"/>
      <c r="I14" s="327">
        <v>46</v>
      </c>
      <c r="J14" s="328">
        <v>42818</v>
      </c>
      <c r="K14" s="327" t="s">
        <v>1068</v>
      </c>
      <c r="L14" s="327">
        <v>267</v>
      </c>
      <c r="M14" s="329">
        <v>42818</v>
      </c>
      <c r="N14" s="307" t="s">
        <v>970</v>
      </c>
      <c r="O14" s="307" t="s">
        <v>1241</v>
      </c>
      <c r="P14" s="307" t="s">
        <v>1290</v>
      </c>
      <c r="Q14" s="307" t="s">
        <v>956</v>
      </c>
      <c r="R14" s="307" t="str">
        <f t="shared" ref="R14:R25" si="28">CONCATENATE(LEFT(V14,1),".",LEFT(W14,1),". ",U14)</f>
        <v>Н.А. Пьянкова</v>
      </c>
      <c r="S14" s="307" t="s">
        <v>105</v>
      </c>
      <c r="T14" s="491" t="str">
        <f t="shared" ref="T14:T25" si="29">CONCATENATE(U14," ",V14," ",W14)</f>
        <v>Пьянкова Наталья Александровна</v>
      </c>
      <c r="U14" s="307" t="s">
        <v>1225</v>
      </c>
      <c r="V14" s="307" t="s">
        <v>83</v>
      </c>
      <c r="W14" s="307" t="s">
        <v>10</v>
      </c>
      <c r="X14" s="327">
        <v>101</v>
      </c>
      <c r="Y14" s="307">
        <v>693</v>
      </c>
      <c r="Z14" s="330" t="s">
        <v>992</v>
      </c>
      <c r="AA14" s="330" t="s">
        <v>1333</v>
      </c>
      <c r="AB14" s="445">
        <v>1</v>
      </c>
      <c r="AC14" s="330" t="s">
        <v>531</v>
      </c>
      <c r="AD14" s="331">
        <f>AE14-40</f>
        <v>0</v>
      </c>
      <c r="AE14" s="331">
        <f>AB14*40</f>
        <v>40</v>
      </c>
      <c r="AF14" s="331">
        <f>AB14</f>
        <v>1</v>
      </c>
      <c r="AG14" s="498">
        <f>SUM(AE14:AE16)</f>
        <v>40</v>
      </c>
      <c r="AH14" s="331">
        <f>SUM(AF14:AF16)</f>
        <v>1</v>
      </c>
      <c r="AI14" s="445">
        <v>1</v>
      </c>
      <c r="AJ14" s="282">
        <f t="shared" si="4"/>
        <v>0</v>
      </c>
      <c r="AK14" s="330"/>
      <c r="AL14" s="330"/>
      <c r="AM14" s="330"/>
      <c r="AN14" s="330"/>
      <c r="AO14" s="330"/>
      <c r="AP14" s="492">
        <v>20359</v>
      </c>
      <c r="AQ14" s="307">
        <f ca="1">DATEDIF(AP14,TODAY(),"y")</f>
        <v>68</v>
      </c>
      <c r="AR14" s="307" t="s">
        <v>1036</v>
      </c>
      <c r="AS14" s="307" t="s">
        <v>1108</v>
      </c>
      <c r="AT14" s="330">
        <v>3200</v>
      </c>
      <c r="AU14" s="330" t="s">
        <v>775</v>
      </c>
      <c r="AV14" s="330" t="str">
        <f>CONCATENATE(AT14,AU14)</f>
        <v>3200822644</v>
      </c>
      <c r="AW14" s="330" t="s">
        <v>1201</v>
      </c>
      <c r="AX14" s="333" t="s">
        <v>776</v>
      </c>
      <c r="AY14" s="330" t="s">
        <v>723</v>
      </c>
      <c r="AZ14" s="330">
        <v>650003</v>
      </c>
      <c r="BA14" s="330" t="s">
        <v>1109</v>
      </c>
      <c r="BB14" s="330" t="s">
        <v>1439</v>
      </c>
      <c r="BC14" s="333">
        <v>31835</v>
      </c>
      <c r="BD14" s="449">
        <v>265</v>
      </c>
      <c r="BE14" s="493" t="s">
        <v>498</v>
      </c>
      <c r="BF14" s="326" t="s">
        <v>1110</v>
      </c>
      <c r="BG14" s="326" t="s">
        <v>1111</v>
      </c>
      <c r="BH14" s="326"/>
      <c r="BI14" s="326" t="s">
        <v>1112</v>
      </c>
      <c r="BJ14" s="307" t="s">
        <v>1114</v>
      </c>
      <c r="BK14" s="307" t="s">
        <v>342</v>
      </c>
      <c r="BL14" s="327">
        <f>IF(BK14="ВО",1,2)</f>
        <v>2</v>
      </c>
      <c r="BM14" s="326" t="s">
        <v>1113</v>
      </c>
      <c r="BN14" s="307" t="s">
        <v>1115</v>
      </c>
      <c r="BO14" s="307"/>
      <c r="BP14" s="307"/>
      <c r="BQ14" s="307"/>
      <c r="BR14" s="328"/>
      <c r="BS14" s="327">
        <f ca="1">DATEDIF(BR14,TODAY(),"y")</f>
        <v>123</v>
      </c>
      <c r="BT14" s="327"/>
      <c r="BU14" s="327"/>
      <c r="BV14" s="328"/>
      <c r="BW14" s="328"/>
      <c r="BX14" s="327"/>
      <c r="BY14" s="327"/>
      <c r="BZ14" s="327"/>
      <c r="CA14" s="330"/>
      <c r="CB14" s="330"/>
      <c r="CC14" s="330"/>
      <c r="CD14" s="330"/>
      <c r="CE14" s="333"/>
      <c r="CF14" s="334"/>
      <c r="CG14" s="334"/>
      <c r="CH14" s="326"/>
      <c r="CI14" s="326"/>
      <c r="CJ14" s="326"/>
      <c r="CK14" s="307"/>
      <c r="CL14" s="328"/>
      <c r="CM14" s="327"/>
      <c r="CN14" s="327"/>
      <c r="CO14" s="327"/>
      <c r="CP14" s="327"/>
      <c r="CQ14" s="307"/>
      <c r="CR14" s="307" t="str">
        <f t="shared" ref="CR14:CR25" si="30">IF(CK14="соотв.",IF(BL14=1,3,IF(BL14=2,2)),IF(CK14="первая",4,IF(CK14="","",5)))</f>
        <v/>
      </c>
      <c r="CS14" s="330"/>
      <c r="CT14" s="307"/>
      <c r="CU14" s="307"/>
      <c r="CV14" s="307"/>
      <c r="CW14" s="307"/>
      <c r="CX14" s="307"/>
      <c r="CY14" s="307"/>
      <c r="CZ14" s="328"/>
      <c r="DA14" s="307" t="str">
        <f ca="1">IF(CZ14="","",DATEDIF(CZ14,TODAY(),"y"))</f>
        <v/>
      </c>
      <c r="DB14" s="307"/>
      <c r="DC14" s="307"/>
      <c r="DD14" s="307"/>
      <c r="DE14" s="307" t="s">
        <v>158</v>
      </c>
      <c r="DF14" s="326" t="s">
        <v>243</v>
      </c>
      <c r="DG14" s="326" t="s">
        <v>181</v>
      </c>
      <c r="DH14" s="326" t="s">
        <v>240</v>
      </c>
      <c r="DI14" s="307" t="s">
        <v>245</v>
      </c>
      <c r="DJ14" s="328">
        <v>42818</v>
      </c>
      <c r="DK14" s="307"/>
      <c r="DL14" s="307"/>
      <c r="DM14" s="307"/>
      <c r="DN14" s="307">
        <v>42</v>
      </c>
      <c r="DO14" s="307">
        <v>0</v>
      </c>
      <c r="DP14" s="307">
        <v>24</v>
      </c>
      <c r="DQ14" s="307"/>
      <c r="DR14" s="307"/>
      <c r="DS14" s="307"/>
      <c r="DT14" s="336">
        <f ca="1">IF(D14&gt;=12,A14+1,A14)</f>
        <v>45</v>
      </c>
      <c r="DU14" s="336">
        <f ca="1">IF(D14&gt;=12,(12-D14)*-1,D14)</f>
        <v>6</v>
      </c>
      <c r="DV14" s="336">
        <f ca="1">IF(C14&gt;30,C14-30,C14)</f>
        <v>7</v>
      </c>
      <c r="DW14" s="336"/>
      <c r="DX14" s="336"/>
      <c r="DY14" s="336"/>
      <c r="DZ14" s="307" t="str">
        <f ca="1">DATEDIF(DJ14,TODAY(),"y")&amp;"г. "&amp;DATEDIF(DJ14,TODAY(),"ym")&amp;"мес. "&amp;DATEDIF(DJ14,TODAY(),"md")&amp;"дн."</f>
        <v>6г. 7мес. 16дн.</v>
      </c>
      <c r="EA14" s="307" t="str">
        <f ca="1">DATEDIF(J14,TODAY(),"y")&amp;"г. "&amp;DATEDIF(J14,TODAY(),"ym")&amp;"мес. "&amp;DATEDIF(J14,TODAY(),"md")&amp;"дн."</f>
        <v>6г. 7мес. 16дн.</v>
      </c>
      <c r="EB14" s="307">
        <v>41</v>
      </c>
      <c r="EC14" s="307">
        <v>0</v>
      </c>
      <c r="ED14" s="307">
        <v>24</v>
      </c>
      <c r="EE14" s="336"/>
      <c r="EF14" s="336"/>
      <c r="EG14" s="336"/>
      <c r="EH14" s="337">
        <v>4220</v>
      </c>
      <c r="EI14" s="337">
        <f t="shared" si="20"/>
        <v>0</v>
      </c>
      <c r="EJ14" s="337">
        <f t="shared" si="21"/>
        <v>1</v>
      </c>
      <c r="EK14" s="338">
        <f>IF(AB14&gt;0,0.2,0)</f>
        <v>0.2</v>
      </c>
      <c r="EL14" s="338">
        <f>IF(CI14&gt;0,0.1,0)</f>
        <v>0</v>
      </c>
      <c r="EM14" s="339"/>
      <c r="EN14" s="337"/>
      <c r="EO14" s="339">
        <f t="shared" ref="EO14:EO25" si="31">IF(AB14&gt;=0,IF(AA14="повар",0.12,IF(AA14="уборщик служебных помещений",0.12,IF(AA14="кухонный рабочий",0.12,IF(AA14="рабочий по КОРЗ",0.12,IF(AA14="зав. производством (шеф-повар)",0.12,0))))))</f>
        <v>0.12</v>
      </c>
      <c r="EP14" s="339">
        <f t="shared" ref="EP14:EP25" si="32">IF(AB14&gt;=0,IF(AA14="сторож",0.4,0))</f>
        <v>0</v>
      </c>
      <c r="EQ14" s="339">
        <f t="shared" si="22"/>
        <v>0</v>
      </c>
      <c r="ER14" s="339">
        <f t="shared" ref="ER14:ER19" si="33">IF(AK14="",0,IF(AK14="уч. группа2",0.05,IF(AK14="учебная группа",0.1,IF(AK14="монтесори",0.05,IF(AK14="метод. кабинет",0.05,IF(AK14="мастерская",0.15,IF(AK14="кабинет5/2",0.05,0.1)))))))</f>
        <v>0</v>
      </c>
      <c r="ES14" s="339"/>
      <c r="ET14" s="347">
        <f t="shared" ref="ET14:ET25" si="34">IF(AB14&gt;0,EH14*(1+EL14+EK14),0)</f>
        <v>5064</v>
      </c>
      <c r="EU14" s="347">
        <f t="shared" ca="1" si="23"/>
        <v>5064</v>
      </c>
      <c r="EV14" s="347"/>
      <c r="EW14" s="347"/>
      <c r="EX14" s="347">
        <f t="shared" si="24"/>
        <v>607.67999999999995</v>
      </c>
      <c r="EY14" s="347"/>
      <c r="EZ14" s="347" t="str">
        <f>IF(EQ14=0,"",IF(EQ14=0.1,(ET14*EQ14),IF(EQ14=0.05,(AF14*EQ14)*ET14)))</f>
        <v/>
      </c>
      <c r="FA14" s="347">
        <f t="shared" si="25"/>
        <v>0</v>
      </c>
      <c r="FB14" s="347">
        <f t="shared" si="26"/>
        <v>0</v>
      </c>
      <c r="FC14" s="347">
        <f t="shared" ref="FC14:FC25" si="35">IF(AL14=0,0,8000)</f>
        <v>0</v>
      </c>
      <c r="FD14" s="347" t="str">
        <f ca="1">IF(BS14&lt;3,6189.23,"")</f>
        <v/>
      </c>
      <c r="FE14" s="347"/>
      <c r="FF14" s="347"/>
      <c r="FG14" s="347"/>
      <c r="FH14" s="347"/>
      <c r="FI14" s="347">
        <f ca="1">SUM(EX14:FH16)+EU14+EU15+EU16</f>
        <v>5671.68</v>
      </c>
      <c r="FJ14" s="347">
        <f ca="1">IF(($FN$1-FI14)&lt;0,0,$FN$1-FI14)</f>
        <v>38839.32</v>
      </c>
      <c r="FK14" s="347">
        <f ca="1">FJ14+FI14</f>
        <v>44511</v>
      </c>
      <c r="FL14" s="434">
        <f ca="1">FK14*1.3</f>
        <v>57864.3</v>
      </c>
      <c r="FM14" s="347">
        <f ca="1">FL14-(FL14*13/100)</f>
        <v>50341.941000000006</v>
      </c>
      <c r="FN14" s="504">
        <v>44562</v>
      </c>
      <c r="FO14" s="504">
        <v>43977</v>
      </c>
      <c r="FT14" s="257"/>
      <c r="FU14" s="257"/>
      <c r="FV14" s="257"/>
      <c r="FW14" s="257"/>
      <c r="FX14" s="257"/>
      <c r="FY14" s="257"/>
      <c r="FZ14" s="257"/>
    </row>
    <row r="15" spans="1:182" s="291" customFormat="1" ht="16.45" customHeight="1" thickBot="1" x14ac:dyDescent="0.35">
      <c r="A15" s="307">
        <f t="shared" ca="1" si="17"/>
        <v>3</v>
      </c>
      <c r="B15" s="307">
        <f t="shared" ca="1" si="18"/>
        <v>5</v>
      </c>
      <c r="C15" s="307">
        <f t="shared" ca="1" si="19"/>
        <v>13</v>
      </c>
      <c r="D15" s="307">
        <f t="shared" ca="1" si="1"/>
        <v>5</v>
      </c>
      <c r="E15" s="257"/>
      <c r="F15" s="257"/>
      <c r="G15" s="257"/>
      <c r="H15" s="257"/>
      <c r="I15" s="266">
        <v>46</v>
      </c>
      <c r="J15" s="268"/>
      <c r="K15" s="266"/>
      <c r="L15" s="266"/>
      <c r="M15" s="269"/>
      <c r="N15" s="255" t="s">
        <v>970</v>
      </c>
      <c r="O15" s="255" t="str">
        <f>O14</f>
        <v>уборщику служебных помещений</v>
      </c>
      <c r="P15" s="255" t="str">
        <f>P14</f>
        <v>Н.А. Пьянкову</v>
      </c>
      <c r="Q15" s="255" t="str">
        <f>Q14</f>
        <v>уборщика служебных помещений</v>
      </c>
      <c r="R15" s="255" t="str">
        <f t="shared" si="28"/>
        <v>Н.А. Пьянкова</v>
      </c>
      <c r="S15" s="255" t="s">
        <v>83</v>
      </c>
      <c r="T15" s="255" t="str">
        <f t="shared" si="29"/>
        <v>Пьянкова Наталья Александровна</v>
      </c>
      <c r="U15" s="255" t="s">
        <v>1225</v>
      </c>
      <c r="V15" s="255" t="s">
        <v>83</v>
      </c>
      <c r="W15" s="255" t="s">
        <v>10</v>
      </c>
      <c r="X15" s="266"/>
      <c r="Y15" s="270">
        <v>693</v>
      </c>
      <c r="Z15" s="280"/>
      <c r="AA15" s="280"/>
      <c r="AB15" s="445"/>
      <c r="AC15" s="280"/>
      <c r="AD15" s="281"/>
      <c r="AE15" s="281"/>
      <c r="AF15" s="281"/>
      <c r="AG15" s="497"/>
      <c r="AH15" s="281"/>
      <c r="AI15" s="445"/>
      <c r="AJ15" s="282">
        <f t="shared" si="4"/>
        <v>0</v>
      </c>
      <c r="AK15" s="280"/>
      <c r="AL15" s="280"/>
      <c r="AM15" s="280"/>
      <c r="AN15" s="280"/>
      <c r="AO15" s="280"/>
      <c r="AP15" s="283"/>
      <c r="AQ15" s="280"/>
      <c r="AR15" s="280"/>
      <c r="AS15" s="280"/>
      <c r="AT15" s="280"/>
      <c r="AU15" s="280"/>
      <c r="AV15" s="280"/>
      <c r="AW15" s="280"/>
      <c r="AX15" s="280"/>
      <c r="AY15" s="280"/>
      <c r="AZ15" s="280"/>
      <c r="BA15" s="280"/>
      <c r="BB15" s="280"/>
      <c r="BC15" s="283"/>
      <c r="BD15" s="450"/>
      <c r="BE15" s="280"/>
      <c r="BF15" s="284"/>
      <c r="BG15" s="284"/>
      <c r="BH15" s="284"/>
      <c r="BI15" s="284"/>
      <c r="BJ15" s="280"/>
      <c r="BK15" s="280"/>
      <c r="BL15" s="285">
        <f>BL14</f>
        <v>2</v>
      </c>
      <c r="BM15" s="284"/>
      <c r="BN15" s="280"/>
      <c r="BO15" s="280"/>
      <c r="BP15" s="280"/>
      <c r="BQ15" s="280"/>
      <c r="BR15" s="280"/>
      <c r="BS15" s="285"/>
      <c r="BT15" s="285"/>
      <c r="BU15" s="285"/>
      <c r="BV15" s="283"/>
      <c r="BW15" s="283"/>
      <c r="BX15" s="285"/>
      <c r="BY15" s="285"/>
      <c r="BZ15" s="285"/>
      <c r="CA15" s="280"/>
      <c r="CB15" s="280"/>
      <c r="CC15" s="280"/>
      <c r="CD15" s="280"/>
      <c r="CE15" s="283"/>
      <c r="CF15" s="284"/>
      <c r="CG15" s="284"/>
      <c r="CH15" s="284"/>
      <c r="CI15" s="284"/>
      <c r="CJ15" s="284"/>
      <c r="CK15" s="286"/>
      <c r="CL15" s="283"/>
      <c r="CM15" s="285"/>
      <c r="CN15" s="285"/>
      <c r="CO15" s="285"/>
      <c r="CP15" s="285"/>
      <c r="CQ15" s="255"/>
      <c r="CR15" s="255" t="str">
        <f t="shared" si="30"/>
        <v/>
      </c>
      <c r="CS15" s="280"/>
      <c r="CT15" s="255"/>
      <c r="CU15" s="255"/>
      <c r="CV15" s="255"/>
      <c r="CW15" s="255"/>
      <c r="CX15" s="255"/>
      <c r="CY15" s="255"/>
      <c r="CZ15" s="268"/>
      <c r="DA15" s="255"/>
      <c r="DB15" s="255"/>
      <c r="DC15" s="255"/>
      <c r="DD15" s="255"/>
      <c r="DE15" s="255" t="s">
        <v>244</v>
      </c>
      <c r="DF15" s="267"/>
      <c r="DG15" s="267"/>
      <c r="DH15" s="267"/>
      <c r="DI15" s="255"/>
      <c r="DJ15" s="268"/>
      <c r="DK15" s="255"/>
      <c r="DL15" s="255"/>
      <c r="DM15" s="255"/>
      <c r="DN15" s="255"/>
      <c r="DO15" s="255"/>
      <c r="DP15" s="255"/>
      <c r="DQ15" s="255"/>
      <c r="DR15" s="255"/>
      <c r="DS15" s="255"/>
      <c r="DT15" s="255"/>
      <c r="DU15" s="255"/>
      <c r="DV15" s="255"/>
      <c r="DW15" s="255"/>
      <c r="DX15" s="255"/>
      <c r="DY15" s="255"/>
      <c r="DZ15" s="255"/>
      <c r="EA15" s="255"/>
      <c r="EB15" s="255"/>
      <c r="EC15" s="255"/>
      <c r="ED15" s="255"/>
      <c r="EE15" s="255"/>
      <c r="EF15" s="255"/>
      <c r="EG15" s="255"/>
      <c r="EH15" s="258">
        <v>0</v>
      </c>
      <c r="EI15" s="258">
        <f t="shared" si="20"/>
        <v>0</v>
      </c>
      <c r="EJ15" s="258">
        <f t="shared" si="21"/>
        <v>0</v>
      </c>
      <c r="EK15" s="272">
        <f>IF(AB15&gt;0,0.2,0)</f>
        <v>0</v>
      </c>
      <c r="EL15" s="272">
        <f>IF(EK15=0.2,EL14,0)</f>
        <v>0</v>
      </c>
      <c r="EM15" s="271"/>
      <c r="EN15" s="258"/>
      <c r="EO15" s="271">
        <f t="shared" si="31"/>
        <v>0</v>
      </c>
      <c r="EP15" s="271">
        <f t="shared" si="32"/>
        <v>0</v>
      </c>
      <c r="EQ15" s="271">
        <f t="shared" si="22"/>
        <v>0</v>
      </c>
      <c r="ER15" s="271">
        <f t="shared" si="33"/>
        <v>0</v>
      </c>
      <c r="ES15" s="271"/>
      <c r="ET15" s="348">
        <f t="shared" si="34"/>
        <v>0</v>
      </c>
      <c r="EU15" s="348">
        <f t="shared" ca="1" si="23"/>
        <v>0</v>
      </c>
      <c r="EV15" s="348">
        <f>EM15*ET14</f>
        <v>0</v>
      </c>
      <c r="EW15" s="348">
        <f>ET14*EN15</f>
        <v>0</v>
      </c>
      <c r="EX15" s="348">
        <f t="shared" si="24"/>
        <v>0</v>
      </c>
      <c r="EY15" s="348"/>
      <c r="EZ15" s="348">
        <f>ET15*EQ15</f>
        <v>0</v>
      </c>
      <c r="FA15" s="348">
        <f t="shared" si="25"/>
        <v>0</v>
      </c>
      <c r="FB15" s="348">
        <f t="shared" si="26"/>
        <v>0</v>
      </c>
      <c r="FC15" s="348">
        <f t="shared" si="35"/>
        <v>0</v>
      </c>
      <c r="FD15" s="446">
        <f>IF(BS15=0,0,IF(AC15&lt;&gt;"Д/О",IF(BS15=0,6189.23,IF(BS15=1,6189.23,IF(BS15=2,6189.23,0))),0))</f>
        <v>0</v>
      </c>
      <c r="FE15" s="348"/>
      <c r="FF15" s="348"/>
      <c r="FG15" s="348"/>
      <c r="FH15" s="348"/>
      <c r="FI15" s="348"/>
      <c r="FJ15" s="348"/>
      <c r="FK15" s="348"/>
      <c r="FL15" s="348"/>
      <c r="FM15" s="348"/>
      <c r="FT15" s="255"/>
      <c r="FU15" s="255"/>
      <c r="FV15" s="255"/>
      <c r="FW15" s="255"/>
      <c r="FX15" s="255"/>
      <c r="FY15" s="255"/>
    </row>
    <row r="16" spans="1:182" s="291" customFormat="1" ht="16.45" customHeight="1" thickBot="1" x14ac:dyDescent="0.35">
      <c r="A16" s="307">
        <f t="shared" ca="1" si="17"/>
        <v>3</v>
      </c>
      <c r="B16" s="307">
        <f t="shared" ca="1" si="18"/>
        <v>5</v>
      </c>
      <c r="C16" s="307">
        <f t="shared" ca="1" si="19"/>
        <v>13</v>
      </c>
      <c r="D16" s="307">
        <f t="shared" ca="1" si="1"/>
        <v>5</v>
      </c>
      <c r="E16" s="257"/>
      <c r="F16" s="257"/>
      <c r="G16" s="257"/>
      <c r="H16" s="257"/>
      <c r="I16" s="266">
        <v>46</v>
      </c>
      <c r="J16" s="268"/>
      <c r="K16" s="266"/>
      <c r="L16" s="266"/>
      <c r="M16" s="269"/>
      <c r="N16" s="255" t="s">
        <v>970</v>
      </c>
      <c r="O16" s="255" t="str">
        <f>O15</f>
        <v>уборщику служебных помещений</v>
      </c>
      <c r="P16" s="255" t="str">
        <f>P14</f>
        <v>Н.А. Пьянкову</v>
      </c>
      <c r="Q16" s="255" t="str">
        <f>Q14</f>
        <v>уборщика служебных помещений</v>
      </c>
      <c r="R16" s="255" t="str">
        <f t="shared" si="28"/>
        <v>Н.А. Пьянкова</v>
      </c>
      <c r="S16" s="255" t="s">
        <v>10</v>
      </c>
      <c r="T16" s="255" t="str">
        <f t="shared" si="29"/>
        <v>Пьянкова Наталья Александровна</v>
      </c>
      <c r="U16" s="255" t="s">
        <v>1225</v>
      </c>
      <c r="V16" s="255" t="s">
        <v>83</v>
      </c>
      <c r="W16" s="255" t="s">
        <v>10</v>
      </c>
      <c r="X16" s="266"/>
      <c r="Y16" s="270">
        <v>693</v>
      </c>
      <c r="Z16" s="280"/>
      <c r="AA16" s="280"/>
      <c r="AB16" s="445"/>
      <c r="AC16" s="280"/>
      <c r="AD16" s="280"/>
      <c r="AE16" s="281"/>
      <c r="AF16" s="281"/>
      <c r="AG16" s="497"/>
      <c r="AH16" s="281"/>
      <c r="AI16" s="445"/>
      <c r="AJ16" s="282">
        <f t="shared" si="4"/>
        <v>0</v>
      </c>
      <c r="AK16" s="280"/>
      <c r="AL16" s="280"/>
      <c r="AM16" s="280"/>
      <c r="AN16" s="280"/>
      <c r="AO16" s="280"/>
      <c r="AP16" s="283"/>
      <c r="AQ16" s="280"/>
      <c r="AR16" s="280"/>
      <c r="AS16" s="280"/>
      <c r="AT16" s="280"/>
      <c r="AU16" s="280"/>
      <c r="AV16" s="280"/>
      <c r="AW16" s="280"/>
      <c r="AX16" s="280"/>
      <c r="AY16" s="280"/>
      <c r="AZ16" s="280"/>
      <c r="BA16" s="280"/>
      <c r="BB16" s="280"/>
      <c r="BC16" s="283"/>
      <c r="BD16" s="450"/>
      <c r="BE16" s="280"/>
      <c r="BF16" s="284"/>
      <c r="BG16" s="284"/>
      <c r="BH16" s="284"/>
      <c r="BI16" s="284"/>
      <c r="BJ16" s="280"/>
      <c r="BK16" s="280"/>
      <c r="BL16" s="285">
        <f>BL14</f>
        <v>2</v>
      </c>
      <c r="BM16" s="284"/>
      <c r="BN16" s="280"/>
      <c r="BO16" s="280"/>
      <c r="BP16" s="280"/>
      <c r="BQ16" s="280"/>
      <c r="BR16" s="280"/>
      <c r="BS16" s="285"/>
      <c r="BT16" s="285"/>
      <c r="BU16" s="285"/>
      <c r="BV16" s="283"/>
      <c r="BW16" s="283"/>
      <c r="BX16" s="285"/>
      <c r="BY16" s="285"/>
      <c r="BZ16" s="285"/>
      <c r="CA16" s="280"/>
      <c r="CB16" s="280"/>
      <c r="CC16" s="280"/>
      <c r="CD16" s="280"/>
      <c r="CE16" s="283"/>
      <c r="CF16" s="284"/>
      <c r="CG16" s="284"/>
      <c r="CH16" s="284"/>
      <c r="CI16" s="284"/>
      <c r="CJ16" s="284"/>
      <c r="CK16" s="280"/>
      <c r="CL16" s="283"/>
      <c r="CM16" s="285"/>
      <c r="CN16" s="285"/>
      <c r="CO16" s="285"/>
      <c r="CP16" s="285"/>
      <c r="CQ16" s="255"/>
      <c r="CR16" s="255" t="str">
        <f t="shared" si="30"/>
        <v/>
      </c>
      <c r="CS16" s="280"/>
      <c r="CT16" s="255"/>
      <c r="CU16" s="255"/>
      <c r="CV16" s="255"/>
      <c r="CW16" s="255"/>
      <c r="CX16" s="255"/>
      <c r="CY16" s="255"/>
      <c r="CZ16" s="268"/>
      <c r="DA16" s="255"/>
      <c r="DB16" s="255"/>
      <c r="DC16" s="255"/>
      <c r="DD16" s="255"/>
      <c r="DE16" s="255"/>
      <c r="DF16" s="267"/>
      <c r="DG16" s="267"/>
      <c r="DH16" s="267"/>
      <c r="DI16" s="255"/>
      <c r="DJ16" s="268"/>
      <c r="DK16" s="255"/>
      <c r="DL16" s="255"/>
      <c r="DM16" s="255"/>
      <c r="DN16" s="255"/>
      <c r="DO16" s="255"/>
      <c r="DP16" s="255"/>
      <c r="DQ16" s="255"/>
      <c r="DR16" s="255"/>
      <c r="DS16" s="255"/>
      <c r="DT16" s="255"/>
      <c r="DU16" s="255"/>
      <c r="DV16" s="255"/>
      <c r="DW16" s="255"/>
      <c r="DX16" s="255"/>
      <c r="DY16" s="255"/>
      <c r="DZ16" s="255"/>
      <c r="EA16" s="255"/>
      <c r="EB16" s="255"/>
      <c r="EC16" s="255"/>
      <c r="ED16" s="255"/>
      <c r="EE16" s="255"/>
      <c r="EF16" s="255"/>
      <c r="EG16" s="255"/>
      <c r="EH16" s="258">
        <v>0</v>
      </c>
      <c r="EI16" s="258">
        <f t="shared" si="20"/>
        <v>0</v>
      </c>
      <c r="EJ16" s="258">
        <f t="shared" si="21"/>
        <v>0</v>
      </c>
      <c r="EK16" s="272">
        <f>IF(AB16&gt;0,0.2,0)</f>
        <v>0</v>
      </c>
      <c r="EL16" s="272">
        <f>IF(EK16=0.2,EL14,0)</f>
        <v>0</v>
      </c>
      <c r="EM16" s="271"/>
      <c r="EN16" s="258"/>
      <c r="EO16" s="271">
        <f t="shared" si="31"/>
        <v>0</v>
      </c>
      <c r="EP16" s="271">
        <f t="shared" si="32"/>
        <v>0</v>
      </c>
      <c r="EQ16" s="271">
        <f t="shared" si="22"/>
        <v>0</v>
      </c>
      <c r="ER16" s="271">
        <f t="shared" si="33"/>
        <v>0</v>
      </c>
      <c r="ES16" s="271"/>
      <c r="ET16" s="348">
        <f t="shared" si="34"/>
        <v>0</v>
      </c>
      <c r="EU16" s="348">
        <f t="shared" ca="1" si="23"/>
        <v>0</v>
      </c>
      <c r="EV16" s="348">
        <f>EM16*ET14</f>
        <v>0</v>
      </c>
      <c r="EW16" s="348">
        <f>ET14*EN16</f>
        <v>0</v>
      </c>
      <c r="EX16" s="348">
        <f t="shared" si="24"/>
        <v>0</v>
      </c>
      <c r="EY16" s="348"/>
      <c r="EZ16" s="348">
        <f>ET16*EQ16</f>
        <v>0</v>
      </c>
      <c r="FA16" s="348">
        <f t="shared" si="25"/>
        <v>0</v>
      </c>
      <c r="FB16" s="348">
        <f t="shared" si="26"/>
        <v>0</v>
      </c>
      <c r="FC16" s="348">
        <f t="shared" si="35"/>
        <v>0</v>
      </c>
      <c r="FD16" s="348">
        <f>IF(BS16=0,0,IF(AC16&lt;&gt;"Д/О",IF(BS16=0,6189.23,IF(BS16=1,6189.23,IF(BS16=2,6189.23,0))),0))</f>
        <v>0</v>
      </c>
      <c r="FE16" s="348"/>
      <c r="FF16" s="348"/>
      <c r="FG16" s="348"/>
      <c r="FH16" s="348"/>
      <c r="FI16" s="348"/>
      <c r="FJ16" s="348"/>
      <c r="FK16" s="348"/>
      <c r="FL16" s="348"/>
      <c r="FM16" s="348"/>
      <c r="FT16" s="255"/>
      <c r="FU16" s="255"/>
      <c r="FV16" s="255"/>
      <c r="FW16" s="255"/>
      <c r="FX16" s="255"/>
      <c r="FY16" s="255"/>
    </row>
    <row r="17" spans="1:182" s="340" customFormat="1" ht="409.6" thickBot="1" x14ac:dyDescent="0.35">
      <c r="A17" s="307">
        <f t="shared" ca="1" si="17"/>
        <v>20</v>
      </c>
      <c r="B17" s="307">
        <f t="shared" ca="1" si="18"/>
        <v>6</v>
      </c>
      <c r="C17" s="307">
        <f t="shared" ca="1" si="19"/>
        <v>34</v>
      </c>
      <c r="D17" s="307">
        <f t="shared" ca="1" si="1"/>
        <v>7</v>
      </c>
      <c r="E17" s="307"/>
      <c r="F17" s="307"/>
      <c r="G17" s="307"/>
      <c r="H17" s="307"/>
      <c r="I17" s="327">
        <v>60</v>
      </c>
      <c r="J17" s="328">
        <v>41487</v>
      </c>
      <c r="K17" s="327" t="s">
        <v>1068</v>
      </c>
      <c r="L17" s="327">
        <v>323</v>
      </c>
      <c r="M17" s="329">
        <v>44075</v>
      </c>
      <c r="N17" s="307" t="s">
        <v>947</v>
      </c>
      <c r="O17" s="307" t="s">
        <v>1298</v>
      </c>
      <c r="P17" s="307" t="s">
        <v>1288</v>
      </c>
      <c r="Q17" s="307" t="s">
        <v>1298</v>
      </c>
      <c r="R17" s="307" t="str">
        <f t="shared" si="28"/>
        <v>А.В. Толкачева</v>
      </c>
      <c r="S17" s="307" t="s">
        <v>115</v>
      </c>
      <c r="T17" s="491" t="str">
        <f t="shared" si="29"/>
        <v>Толкачева Анастасия Викторовна</v>
      </c>
      <c r="U17" s="307" t="s">
        <v>115</v>
      </c>
      <c r="V17" s="307" t="s">
        <v>666</v>
      </c>
      <c r="W17" s="307" t="s">
        <v>18</v>
      </c>
      <c r="X17" s="327">
        <v>101</v>
      </c>
      <c r="Y17" s="307">
        <v>672</v>
      </c>
      <c r="Z17" s="330" t="s">
        <v>996</v>
      </c>
      <c r="AA17" s="330" t="s">
        <v>1505</v>
      </c>
      <c r="AB17" s="445">
        <v>1</v>
      </c>
      <c r="AC17" s="330" t="s">
        <v>531</v>
      </c>
      <c r="AD17" s="331">
        <f>AE17-40</f>
        <v>0</v>
      </c>
      <c r="AE17" s="331">
        <f>AB17*40</f>
        <v>40</v>
      </c>
      <c r="AF17" s="331">
        <f>AB17</f>
        <v>1</v>
      </c>
      <c r="AG17" s="498">
        <f>SUM(AE17:AE19)</f>
        <v>60</v>
      </c>
      <c r="AH17" s="331">
        <f>SUM(AF17:AF19)</f>
        <v>2</v>
      </c>
      <c r="AI17" s="445">
        <v>1</v>
      </c>
      <c r="AJ17" s="332">
        <f t="shared" si="4"/>
        <v>0</v>
      </c>
      <c r="AK17" s="330" t="s">
        <v>893</v>
      </c>
      <c r="AL17" s="330"/>
      <c r="AM17" s="330"/>
      <c r="AN17" s="330"/>
      <c r="AO17" s="330"/>
      <c r="AP17" s="492">
        <v>29461</v>
      </c>
      <c r="AQ17" s="307">
        <f ca="1">DATEDIF(AP17,TODAY(),"y")</f>
        <v>43</v>
      </c>
      <c r="AR17" s="307" t="s">
        <v>1036</v>
      </c>
      <c r="AS17" s="307" t="s">
        <v>1015</v>
      </c>
      <c r="AT17" s="330">
        <v>3210</v>
      </c>
      <c r="AU17" s="330" t="s">
        <v>777</v>
      </c>
      <c r="AV17" s="330" t="str">
        <f>CONCATENATE(AT17,AU17)</f>
        <v>3210861642</v>
      </c>
      <c r="AW17" s="330" t="s">
        <v>1121</v>
      </c>
      <c r="AX17" s="333" t="s">
        <v>778</v>
      </c>
      <c r="AY17" s="330" t="s">
        <v>721</v>
      </c>
      <c r="AZ17" s="330">
        <v>650065</v>
      </c>
      <c r="BA17" s="330" t="s">
        <v>1122</v>
      </c>
      <c r="BB17" s="330" t="s">
        <v>1439</v>
      </c>
      <c r="BC17" s="333">
        <v>35317</v>
      </c>
      <c r="BD17" s="449">
        <v>295</v>
      </c>
      <c r="BE17" s="493" t="s">
        <v>499</v>
      </c>
      <c r="BF17" s="326" t="s">
        <v>1123</v>
      </c>
      <c r="BG17" s="326" t="s">
        <v>1124</v>
      </c>
      <c r="BH17" s="326"/>
      <c r="BI17" s="326" t="s">
        <v>1125</v>
      </c>
      <c r="BJ17" s="307" t="s">
        <v>595</v>
      </c>
      <c r="BK17" s="307" t="s">
        <v>339</v>
      </c>
      <c r="BL17" s="327">
        <f>IF(BK17="ВО",1,2)</f>
        <v>1</v>
      </c>
      <c r="BM17" s="326" t="s">
        <v>1405</v>
      </c>
      <c r="BN17" s="307" t="s">
        <v>340</v>
      </c>
      <c r="BO17" s="307" t="s">
        <v>568</v>
      </c>
      <c r="BP17" s="307"/>
      <c r="BQ17" s="307"/>
      <c r="BR17" s="328">
        <v>44011</v>
      </c>
      <c r="BS17" s="327">
        <f ca="1">DATEDIF(BR17,TODAY(),"y")</f>
        <v>3</v>
      </c>
      <c r="BT17" s="327" t="s">
        <v>1254</v>
      </c>
      <c r="BU17" s="327" t="s">
        <v>1002</v>
      </c>
      <c r="BV17" s="333" t="s">
        <v>1253</v>
      </c>
      <c r="BW17" s="328"/>
      <c r="BX17" s="327">
        <v>2019</v>
      </c>
      <c r="BY17" s="327"/>
      <c r="BZ17" s="327">
        <v>580</v>
      </c>
      <c r="CA17" s="330" t="s">
        <v>1432</v>
      </c>
      <c r="CB17" s="330" t="s">
        <v>1433</v>
      </c>
      <c r="CC17" s="330" t="s">
        <v>1434</v>
      </c>
      <c r="CD17" s="330"/>
      <c r="CE17" s="333" t="s">
        <v>1435</v>
      </c>
      <c r="CF17" s="334"/>
      <c r="CG17" s="334"/>
      <c r="CH17" s="326"/>
      <c r="CI17" s="326"/>
      <c r="CJ17" s="326" t="s">
        <v>732</v>
      </c>
      <c r="CK17" s="307" t="s">
        <v>475</v>
      </c>
      <c r="CL17" s="328">
        <v>44166</v>
      </c>
      <c r="CM17" s="327">
        <v>137</v>
      </c>
      <c r="CN17" s="327">
        <v>1</v>
      </c>
      <c r="CO17" s="327">
        <v>12</v>
      </c>
      <c r="CP17" s="327">
        <v>2020</v>
      </c>
      <c r="CQ17" s="307">
        <f ca="1">DATEDIF(CL17,TODAY(),"y")</f>
        <v>2</v>
      </c>
      <c r="CR17" s="307">
        <f t="shared" si="30"/>
        <v>3</v>
      </c>
      <c r="CS17" s="330"/>
      <c r="CT17" s="307"/>
      <c r="CU17" s="307"/>
      <c r="CV17" s="307"/>
      <c r="CW17" s="307">
        <v>2</v>
      </c>
      <c r="CX17" s="307" t="s">
        <v>252</v>
      </c>
      <c r="CY17" s="307" t="s">
        <v>1538</v>
      </c>
      <c r="CZ17" s="328">
        <v>40266</v>
      </c>
      <c r="DA17" s="307">
        <f ca="1">IF(CZ17="","",DATEDIF(CZ17,TODAY(),"y"))</f>
        <v>13</v>
      </c>
      <c r="DB17" s="330" t="s">
        <v>700</v>
      </c>
      <c r="DC17" s="330"/>
      <c r="DD17" s="330"/>
      <c r="DE17" s="307" t="s">
        <v>214</v>
      </c>
      <c r="DF17" s="326" t="s">
        <v>186</v>
      </c>
      <c r="DG17" s="326" t="s">
        <v>157</v>
      </c>
      <c r="DH17" s="326" t="s">
        <v>190</v>
      </c>
      <c r="DI17" s="307" t="s">
        <v>216</v>
      </c>
      <c r="DJ17" s="328">
        <v>41487</v>
      </c>
      <c r="DK17" s="307"/>
      <c r="DL17" s="307"/>
      <c r="DM17" s="307"/>
      <c r="DN17" s="307">
        <v>17</v>
      </c>
      <c r="DO17" s="307">
        <v>1</v>
      </c>
      <c r="DP17" s="307">
        <v>21</v>
      </c>
      <c r="DQ17" s="336">
        <v>14</v>
      </c>
      <c r="DR17" s="336">
        <v>6</v>
      </c>
      <c r="DS17" s="336">
        <v>25</v>
      </c>
      <c r="DT17" s="336">
        <f ca="1">IF(D17&gt;=12,A17+1,A17)</f>
        <v>20</v>
      </c>
      <c r="DU17" s="336">
        <f ca="1">IF(D17&gt;=12,(12-D17)*-1,D17)</f>
        <v>7</v>
      </c>
      <c r="DV17" s="336">
        <f ca="1">IF(C17&gt;30,C17-30,C17)</f>
        <v>4</v>
      </c>
      <c r="DW17" s="336"/>
      <c r="DX17" s="336"/>
      <c r="DY17" s="336"/>
      <c r="DZ17" s="307" t="str">
        <f ca="1">DATEDIF(DJ17,TODAY(),"y")&amp;"г. "&amp;DATEDIF(DJ17,TODAY(),"ym")&amp;"мес. "&amp;DATEDIF(DJ17,TODAY(),"md")&amp;"дн."</f>
        <v>10г. 3мес. 8дн.</v>
      </c>
      <c r="EA17" s="307" t="str">
        <f ca="1">DATEDIF(J17,TODAY(),"y")&amp;"г. "&amp;DATEDIF(J17,TODAY(),"ym")&amp;"мес. "&amp;DATEDIF(J17,TODAY(),"md")&amp;"дн."</f>
        <v>10г. 3мес. 8дн.</v>
      </c>
      <c r="EB17" s="307">
        <v>16</v>
      </c>
      <c r="EC17" s="307">
        <v>1</v>
      </c>
      <c r="ED17" s="307">
        <v>21</v>
      </c>
      <c r="EE17" s="336">
        <v>13</v>
      </c>
      <c r="EF17" s="336">
        <v>6</v>
      </c>
      <c r="EG17" s="336">
        <v>25</v>
      </c>
      <c r="EH17" s="337">
        <v>29539</v>
      </c>
      <c r="EI17" s="337">
        <f t="shared" si="20"/>
        <v>0</v>
      </c>
      <c r="EJ17" s="337">
        <f t="shared" si="21"/>
        <v>1</v>
      </c>
      <c r="EK17" s="338"/>
      <c r="EL17" s="338">
        <f>IF(CI17&gt;0,0.1,0)</f>
        <v>0</v>
      </c>
      <c r="EM17" s="339"/>
      <c r="EN17" s="337"/>
      <c r="EO17" s="339">
        <f t="shared" si="31"/>
        <v>0</v>
      </c>
      <c r="EP17" s="339">
        <f t="shared" si="32"/>
        <v>0</v>
      </c>
      <c r="EQ17" s="339">
        <f t="shared" si="22"/>
        <v>0</v>
      </c>
      <c r="ER17" s="339">
        <f t="shared" si="33"/>
        <v>0.05</v>
      </c>
      <c r="ES17" s="339"/>
      <c r="ET17" s="347">
        <f t="shared" si="34"/>
        <v>29539</v>
      </c>
      <c r="EU17" s="347">
        <f t="shared" ca="1" si="23"/>
        <v>29539</v>
      </c>
      <c r="EV17" s="347"/>
      <c r="EW17" s="347"/>
      <c r="EX17" s="347">
        <f t="shared" si="24"/>
        <v>0</v>
      </c>
      <c r="EY17" s="347"/>
      <c r="EZ17" s="347" t="str">
        <f>IF(EQ17=0,"",IF(EQ17=0.1,(ET17*EQ17),IF(EQ17=0.05,(AF17*EQ17)*ET17)))</f>
        <v/>
      </c>
      <c r="FA17" s="347">
        <f t="shared" si="25"/>
        <v>1476.95</v>
      </c>
      <c r="FB17" s="347">
        <f t="shared" si="26"/>
        <v>0</v>
      </c>
      <c r="FC17" s="347">
        <f t="shared" si="35"/>
        <v>0</v>
      </c>
      <c r="FD17" s="347">
        <v>0</v>
      </c>
      <c r="FE17" s="347"/>
      <c r="FF17" s="347">
        <v>4000</v>
      </c>
      <c r="FG17" s="347"/>
      <c r="FH17" s="347"/>
      <c r="FI17" s="347">
        <f ca="1">SUM(EX17:FH19)+EU17+EU18+EU19</f>
        <v>49623.549999999996</v>
      </c>
      <c r="FJ17" s="347">
        <f ca="1">IF(($FN$1-FI17)&lt;0,0,$FN$1-FI17)</f>
        <v>0</v>
      </c>
      <c r="FK17" s="347">
        <f ca="1">FJ17+FI17</f>
        <v>49623.549999999996</v>
      </c>
      <c r="FL17" s="434">
        <f ca="1">FK17*1.3</f>
        <v>64510.614999999998</v>
      </c>
      <c r="FM17" s="347">
        <f ca="1">FL17-(FL17*13/100)</f>
        <v>56124.235049999996</v>
      </c>
      <c r="FN17" s="504">
        <v>44511</v>
      </c>
      <c r="FO17" s="504">
        <v>43978</v>
      </c>
      <c r="FT17" s="257"/>
      <c r="FU17" s="257"/>
      <c r="FV17" s="257"/>
      <c r="FW17" s="257"/>
      <c r="FX17" s="257"/>
      <c r="FY17" s="257"/>
      <c r="FZ17" s="257">
        <v>1</v>
      </c>
    </row>
    <row r="18" spans="1:182" s="291" customFormat="1" ht="63.7" customHeight="1" thickBot="1" x14ac:dyDescent="0.35">
      <c r="A18" s="307">
        <f t="shared" ca="1" si="17"/>
        <v>3</v>
      </c>
      <c r="B18" s="307">
        <f t="shared" ca="1" si="18"/>
        <v>5</v>
      </c>
      <c r="C18" s="307">
        <f t="shared" ca="1" si="19"/>
        <v>13</v>
      </c>
      <c r="D18" s="307">
        <f t="shared" ca="1" si="1"/>
        <v>5</v>
      </c>
      <c r="E18" s="257"/>
      <c r="F18" s="257"/>
      <c r="G18" s="257"/>
      <c r="H18" s="257"/>
      <c r="I18" s="266">
        <v>60</v>
      </c>
      <c r="J18" s="268"/>
      <c r="K18" s="266"/>
      <c r="L18" s="266" t="s">
        <v>681</v>
      </c>
      <c r="M18" s="269">
        <v>42979</v>
      </c>
      <c r="N18" s="255" t="s">
        <v>947</v>
      </c>
      <c r="O18" s="255" t="str">
        <f>O17</f>
        <v>зам. директора по УР</v>
      </c>
      <c r="P18" s="255" t="str">
        <f>P17</f>
        <v>А.В. Толкачеву</v>
      </c>
      <c r="Q18" s="255" t="str">
        <f>Q17</f>
        <v>зам. директора по УР</v>
      </c>
      <c r="R18" s="255" t="str">
        <f t="shared" si="28"/>
        <v>А.В. Толкачева</v>
      </c>
      <c r="S18" s="255" t="s">
        <v>666</v>
      </c>
      <c r="T18" s="255" t="str">
        <f t="shared" si="29"/>
        <v>Толкачева Анастасия Викторовна</v>
      </c>
      <c r="U18" s="255" t="s">
        <v>115</v>
      </c>
      <c r="V18" s="255" t="s">
        <v>666</v>
      </c>
      <c r="W18" s="255" t="s">
        <v>18</v>
      </c>
      <c r="X18" s="266"/>
      <c r="Y18" s="270">
        <v>672</v>
      </c>
      <c r="Z18" s="280" t="s">
        <v>991</v>
      </c>
      <c r="AA18" s="280" t="s">
        <v>997</v>
      </c>
      <c r="AB18" s="445">
        <v>1</v>
      </c>
      <c r="AC18" s="280" t="s">
        <v>538</v>
      </c>
      <c r="AD18" s="281">
        <f>AE18-20</f>
        <v>0</v>
      </c>
      <c r="AE18" s="281">
        <f>AB18*20</f>
        <v>20</v>
      </c>
      <c r="AF18" s="281">
        <f>AB18</f>
        <v>1</v>
      </c>
      <c r="AG18" s="497"/>
      <c r="AH18" s="281"/>
      <c r="AI18" s="445">
        <v>1</v>
      </c>
      <c r="AJ18" s="282">
        <f t="shared" si="4"/>
        <v>0</v>
      </c>
      <c r="AK18" s="280"/>
      <c r="AL18" s="280"/>
      <c r="AM18" s="280"/>
      <c r="AN18" s="280"/>
      <c r="AO18" s="280"/>
      <c r="AP18" s="283"/>
      <c r="AQ18" s="280"/>
      <c r="AR18" s="280"/>
      <c r="AS18" s="280"/>
      <c r="AT18" s="280"/>
      <c r="AU18" s="280"/>
      <c r="AV18" s="280"/>
      <c r="AW18" s="280"/>
      <c r="AX18" s="280"/>
      <c r="AY18" s="280"/>
      <c r="AZ18" s="280"/>
      <c r="BA18" s="280"/>
      <c r="BB18" s="280"/>
      <c r="BC18" s="283"/>
      <c r="BD18" s="450"/>
      <c r="BE18" s="280"/>
      <c r="BF18" s="284"/>
      <c r="BG18" s="284"/>
      <c r="BH18" s="284"/>
      <c r="BI18" s="284"/>
      <c r="BJ18" s="280"/>
      <c r="BK18" s="280"/>
      <c r="BL18" s="285">
        <f>BL17</f>
        <v>1</v>
      </c>
      <c r="BM18" s="284"/>
      <c r="BN18" s="280"/>
      <c r="BO18" s="280"/>
      <c r="BP18" s="280"/>
      <c r="BQ18" s="280"/>
      <c r="BR18" s="280"/>
      <c r="BS18" s="285"/>
      <c r="BT18" s="285"/>
      <c r="BU18" s="285" t="s">
        <v>593</v>
      </c>
      <c r="BV18" s="283" t="s">
        <v>1001</v>
      </c>
      <c r="BW18" s="283"/>
      <c r="BX18" s="285">
        <v>2017</v>
      </c>
      <c r="BY18" s="285"/>
      <c r="BZ18" s="285"/>
      <c r="CA18" s="280" t="s">
        <v>643</v>
      </c>
      <c r="CB18" s="280" t="s">
        <v>1231</v>
      </c>
      <c r="CC18" s="280">
        <v>144</v>
      </c>
      <c r="CD18" s="280"/>
      <c r="CE18" s="283">
        <v>43916</v>
      </c>
      <c r="CF18" s="284" t="s">
        <v>1232</v>
      </c>
      <c r="CG18" s="284"/>
      <c r="CH18" s="284"/>
      <c r="CI18" s="284"/>
      <c r="CJ18" s="284"/>
      <c r="CK18" s="286" t="s">
        <v>3</v>
      </c>
      <c r="CL18" s="283">
        <v>44552</v>
      </c>
      <c r="CM18" s="285">
        <v>3619</v>
      </c>
      <c r="CN18" s="285">
        <v>22</v>
      </c>
      <c r="CO18" s="285">
        <v>12</v>
      </c>
      <c r="CP18" s="285">
        <v>2021</v>
      </c>
      <c r="CQ18" s="255">
        <f ca="1">DATEDIF(CL18,TODAY(),"y")</f>
        <v>1</v>
      </c>
      <c r="CR18" s="255">
        <f t="shared" si="30"/>
        <v>5</v>
      </c>
      <c r="CS18" s="280"/>
      <c r="CT18" s="255"/>
      <c r="CU18" s="255"/>
      <c r="CV18" s="255"/>
      <c r="CW18" s="255"/>
      <c r="CX18" s="255" t="s">
        <v>702</v>
      </c>
      <c r="CY18" s="255" t="s">
        <v>1561</v>
      </c>
      <c r="CZ18" s="268">
        <v>37950</v>
      </c>
      <c r="DA18" s="255">
        <f ca="1">IF(CZ18="","",DATEDIF(CZ18,TODAY(),"y"))</f>
        <v>19</v>
      </c>
      <c r="DB18" s="255" t="s">
        <v>517</v>
      </c>
      <c r="DC18" s="255"/>
      <c r="DD18" s="255"/>
      <c r="DE18" s="255" t="s">
        <v>215</v>
      </c>
      <c r="DF18" s="267"/>
      <c r="DG18" s="267"/>
      <c r="DH18" s="267"/>
      <c r="DI18" s="255"/>
      <c r="DJ18" s="268"/>
      <c r="DK18" s="255"/>
      <c r="DL18" s="255"/>
      <c r="DM18" s="255"/>
      <c r="DN18" s="255"/>
      <c r="DO18" s="255"/>
      <c r="DP18" s="255"/>
      <c r="DQ18" s="255"/>
      <c r="DR18" s="255"/>
      <c r="DS18" s="255"/>
      <c r="DT18" s="255"/>
      <c r="DU18" s="255"/>
      <c r="DV18" s="255"/>
      <c r="DW18" s="255"/>
      <c r="DX18" s="255"/>
      <c r="DY18" s="255"/>
      <c r="DZ18" s="255"/>
      <c r="EA18" s="255"/>
      <c r="EB18" s="255"/>
      <c r="EC18" s="255"/>
      <c r="ED18" s="255"/>
      <c r="EE18" s="255"/>
      <c r="EF18" s="255"/>
      <c r="EG18" s="255"/>
      <c r="EH18" s="258">
        <v>12173</v>
      </c>
      <c r="EI18" s="258">
        <f t="shared" si="20"/>
        <v>0</v>
      </c>
      <c r="EJ18" s="258">
        <f t="shared" si="21"/>
        <v>1</v>
      </c>
      <c r="EK18" s="272">
        <f t="shared" ref="EK18:EK25" si="36">IF(AB18&gt;0,0.2,0)</f>
        <v>0.2</v>
      </c>
      <c r="EL18" s="272">
        <f>IF(EK18=0.2,EL17,0)</f>
        <v>0</v>
      </c>
      <c r="EM18" s="271">
        <f>ET18/ET17*AB18</f>
        <v>0.49451911032871798</v>
      </c>
      <c r="EN18" s="258"/>
      <c r="EO18" s="271">
        <f t="shared" si="31"/>
        <v>0</v>
      </c>
      <c r="EP18" s="271">
        <f t="shared" si="32"/>
        <v>0</v>
      </c>
      <c r="EQ18" s="271">
        <f t="shared" si="22"/>
        <v>0</v>
      </c>
      <c r="ER18" s="271">
        <f t="shared" si="33"/>
        <v>0</v>
      </c>
      <c r="ES18" s="271"/>
      <c r="ET18" s="348">
        <f t="shared" si="34"/>
        <v>14607.6</v>
      </c>
      <c r="EU18" s="348">
        <f t="shared" ca="1" si="23"/>
        <v>14607.6</v>
      </c>
      <c r="EV18" s="348">
        <f>EM18*ET17</f>
        <v>14607.6</v>
      </c>
      <c r="EW18" s="348">
        <f>ET17*EN18</f>
        <v>0</v>
      </c>
      <c r="EX18" s="348">
        <f t="shared" si="24"/>
        <v>0</v>
      </c>
      <c r="EY18" s="348"/>
      <c r="EZ18" s="348" t="str">
        <f>IF(EQ18=0,"",IF(EQ18=0.1,(ET18*EQ18),IF(EQ18=0.05,(AF18*EQ18)*ET18)))</f>
        <v/>
      </c>
      <c r="FA18" s="348">
        <f t="shared" si="25"/>
        <v>0</v>
      </c>
      <c r="FB18" s="348">
        <f t="shared" si="26"/>
        <v>0</v>
      </c>
      <c r="FC18" s="348">
        <f t="shared" si="35"/>
        <v>0</v>
      </c>
      <c r="FD18" s="446">
        <f>IF(BS18=0,0,IF(AC18&lt;&gt;"Д/О",IF(BS18=0,6189.23,IF(BS18=1,6189.23,IF(BS18=2,6189.23,0))),0))</f>
        <v>0</v>
      </c>
      <c r="FE18" s="348"/>
      <c r="FF18" s="348"/>
      <c r="FG18" s="348"/>
      <c r="FH18" s="348"/>
      <c r="FI18" s="348"/>
      <c r="FJ18" s="348"/>
      <c r="FK18" s="348"/>
      <c r="FL18" s="348"/>
      <c r="FM18" s="348"/>
      <c r="FT18" s="255"/>
      <c r="FU18" s="255"/>
      <c r="FV18" s="255"/>
      <c r="FW18" s="255"/>
      <c r="FX18" s="255"/>
      <c r="FY18" s="255"/>
    </row>
    <row r="19" spans="1:182" s="291" customFormat="1" ht="32.25" customHeight="1" thickBot="1" x14ac:dyDescent="0.35">
      <c r="A19" s="307">
        <f t="shared" ca="1" si="17"/>
        <v>20</v>
      </c>
      <c r="B19" s="307">
        <f t="shared" ca="1" si="18"/>
        <v>6</v>
      </c>
      <c r="C19" s="307">
        <f t="shared" ca="1" si="19"/>
        <v>34</v>
      </c>
      <c r="D19" s="307">
        <f t="shared" ca="1" si="1"/>
        <v>7</v>
      </c>
      <c r="E19" s="257"/>
      <c r="F19" s="257"/>
      <c r="G19" s="257"/>
      <c r="H19" s="257"/>
      <c r="I19" s="266">
        <v>60</v>
      </c>
      <c r="J19" s="268"/>
      <c r="K19" s="266"/>
      <c r="L19" s="266"/>
      <c r="M19" s="518" t="s">
        <v>1587</v>
      </c>
      <c r="N19" s="255" t="s">
        <v>947</v>
      </c>
      <c r="O19" s="255" t="str">
        <f>O18</f>
        <v>зам. директора по УР</v>
      </c>
      <c r="P19" s="255" t="str">
        <f>P17</f>
        <v>А.В. Толкачеву</v>
      </c>
      <c r="Q19" s="255" t="str">
        <f>Q17</f>
        <v>зам. директора по УР</v>
      </c>
      <c r="R19" s="255" t="str">
        <f t="shared" si="28"/>
        <v>А.В. Толкачева</v>
      </c>
      <c r="S19" s="255" t="s">
        <v>18</v>
      </c>
      <c r="T19" s="255" t="str">
        <f t="shared" si="29"/>
        <v>Толкачева Анастасия Викторовна</v>
      </c>
      <c r="U19" s="255" t="s">
        <v>115</v>
      </c>
      <c r="V19" s="255" t="s">
        <v>666</v>
      </c>
      <c r="W19" s="255" t="s">
        <v>18</v>
      </c>
      <c r="X19" s="266"/>
      <c r="Y19" s="270">
        <v>672</v>
      </c>
      <c r="Z19" s="280"/>
      <c r="AA19" s="280"/>
      <c r="AB19" s="445"/>
      <c r="AC19" s="280"/>
      <c r="AD19" s="280"/>
      <c r="AE19" s="281"/>
      <c r="AF19" s="281"/>
      <c r="AG19" s="497"/>
      <c r="AH19" s="281"/>
      <c r="AI19" s="445"/>
      <c r="AJ19" s="282">
        <f t="shared" si="4"/>
        <v>0</v>
      </c>
      <c r="AK19" s="280"/>
      <c r="AL19" s="280"/>
      <c r="AM19" s="280"/>
      <c r="AN19" s="280"/>
      <c r="AO19" s="280"/>
      <c r="AP19" s="283"/>
      <c r="AQ19" s="280"/>
      <c r="AR19" s="280"/>
      <c r="AS19" s="280"/>
      <c r="AT19" s="280"/>
      <c r="AU19" s="280"/>
      <c r="AV19" s="280"/>
      <c r="AW19" s="280"/>
      <c r="AX19" s="280"/>
      <c r="AY19" s="280"/>
      <c r="AZ19" s="280"/>
      <c r="BA19" s="280"/>
      <c r="BB19" s="280"/>
      <c r="BC19" s="283"/>
      <c r="BD19" s="450"/>
      <c r="BE19" s="280"/>
      <c r="BF19" s="284"/>
      <c r="BG19" s="284"/>
      <c r="BH19" s="284"/>
      <c r="BI19" s="284"/>
      <c r="BJ19" s="280"/>
      <c r="BK19" s="280"/>
      <c r="BL19" s="285">
        <f>BL17</f>
        <v>1</v>
      </c>
      <c r="BM19" s="284"/>
      <c r="BN19" s="280"/>
      <c r="BO19" s="280"/>
      <c r="BP19" s="280"/>
      <c r="BQ19" s="280"/>
      <c r="BR19" s="280"/>
      <c r="BS19" s="285"/>
      <c r="BT19" s="285"/>
      <c r="BU19" s="285" t="s">
        <v>1002</v>
      </c>
      <c r="BV19" s="283" t="s">
        <v>1252</v>
      </c>
      <c r="BW19" s="283"/>
      <c r="BX19" s="285">
        <v>2019</v>
      </c>
      <c r="BY19" s="285"/>
      <c r="BZ19" s="285">
        <v>580</v>
      </c>
      <c r="CA19" s="280" t="s">
        <v>643</v>
      </c>
      <c r="CB19" s="280" t="s">
        <v>671</v>
      </c>
      <c r="CC19" s="280">
        <v>144</v>
      </c>
      <c r="CD19" s="280"/>
      <c r="CE19" s="283">
        <v>43510</v>
      </c>
      <c r="CF19" s="284" t="s">
        <v>1233</v>
      </c>
      <c r="CG19" s="284"/>
      <c r="CH19" s="284"/>
      <c r="CI19" s="284"/>
      <c r="CJ19" s="284"/>
      <c r="CK19" s="280" t="s">
        <v>3</v>
      </c>
      <c r="CL19" s="283">
        <v>43943</v>
      </c>
      <c r="CM19" s="285">
        <v>799</v>
      </c>
      <c r="CN19" s="285">
        <v>22</v>
      </c>
      <c r="CO19" s="285">
        <v>4</v>
      </c>
      <c r="CP19" s="285">
        <v>2020</v>
      </c>
      <c r="CQ19" s="255">
        <f ca="1">DATEDIF(CL19,TODAY(),"y")</f>
        <v>3</v>
      </c>
      <c r="CR19" s="255">
        <f t="shared" si="30"/>
        <v>5</v>
      </c>
      <c r="CS19" s="280"/>
      <c r="CT19" s="255"/>
      <c r="CU19" s="255"/>
      <c r="CV19" s="255"/>
      <c r="CW19" s="255"/>
      <c r="CX19" s="255"/>
      <c r="CY19" s="255"/>
      <c r="CZ19" s="268"/>
      <c r="DA19" s="255"/>
      <c r="DB19" s="255"/>
      <c r="DC19" s="255"/>
      <c r="DD19" s="255"/>
      <c r="DE19" s="255"/>
      <c r="DF19" s="267"/>
      <c r="DG19" s="267"/>
      <c r="DH19" s="267"/>
      <c r="DI19" s="255"/>
      <c r="DJ19" s="268"/>
      <c r="DK19" s="255"/>
      <c r="DL19" s="255"/>
      <c r="DM19" s="255"/>
      <c r="DN19" s="255">
        <f t="shared" ref="DN19:DS19" si="37">DN17</f>
        <v>17</v>
      </c>
      <c r="DO19" s="255">
        <f t="shared" si="37"/>
        <v>1</v>
      </c>
      <c r="DP19" s="255">
        <f t="shared" si="37"/>
        <v>21</v>
      </c>
      <c r="DQ19" s="255">
        <f t="shared" si="37"/>
        <v>14</v>
      </c>
      <c r="DR19" s="255">
        <f t="shared" si="37"/>
        <v>6</v>
      </c>
      <c r="DS19" s="255">
        <f t="shared" si="37"/>
        <v>25</v>
      </c>
      <c r="DT19" s="255">
        <f ca="1">IF(D19&gt;=12,A19+1,A19)</f>
        <v>20</v>
      </c>
      <c r="DU19" s="255">
        <f ca="1">IF(D19&gt;=12,(12-D19)*-1,D19)</f>
        <v>7</v>
      </c>
      <c r="DV19" s="255">
        <f ca="1">IF(C19&gt;30,C19-30,C19)</f>
        <v>4</v>
      </c>
      <c r="DW19" s="255"/>
      <c r="DX19" s="255"/>
      <c r="DY19" s="255"/>
      <c r="DZ19" s="255"/>
      <c r="EA19" s="255"/>
      <c r="EB19" s="255"/>
      <c r="EC19" s="255"/>
      <c r="ED19" s="255"/>
      <c r="EE19" s="255"/>
      <c r="EF19" s="255"/>
      <c r="EG19" s="255"/>
      <c r="EH19" s="258">
        <v>0</v>
      </c>
      <c r="EI19" s="258">
        <f t="shared" si="20"/>
        <v>0</v>
      </c>
      <c r="EJ19" s="258">
        <f t="shared" si="21"/>
        <v>0</v>
      </c>
      <c r="EK19" s="272">
        <f t="shared" si="36"/>
        <v>0</v>
      </c>
      <c r="EL19" s="272">
        <f>IF(EK19=0.2,EL17,0)</f>
        <v>0</v>
      </c>
      <c r="EM19" s="271"/>
      <c r="EN19" s="258"/>
      <c r="EO19" s="271">
        <f t="shared" si="31"/>
        <v>0</v>
      </c>
      <c r="EP19" s="271">
        <f t="shared" si="32"/>
        <v>0</v>
      </c>
      <c r="EQ19" s="271">
        <f t="shared" si="22"/>
        <v>0</v>
      </c>
      <c r="ER19" s="271">
        <f t="shared" si="33"/>
        <v>0</v>
      </c>
      <c r="ES19" s="271"/>
      <c r="ET19" s="348">
        <f t="shared" si="34"/>
        <v>0</v>
      </c>
      <c r="EU19" s="348">
        <f t="shared" ca="1" si="23"/>
        <v>0</v>
      </c>
      <c r="EV19" s="348">
        <f>EM19*ET17</f>
        <v>0</v>
      </c>
      <c r="EW19" s="348">
        <f>ET17*EN19</f>
        <v>0</v>
      </c>
      <c r="EX19" s="348">
        <f t="shared" si="24"/>
        <v>0</v>
      </c>
      <c r="EY19" s="348"/>
      <c r="EZ19" s="348">
        <f>ET19*EQ19</f>
        <v>0</v>
      </c>
      <c r="FA19" s="348">
        <f t="shared" si="25"/>
        <v>0</v>
      </c>
      <c r="FB19" s="348">
        <f t="shared" si="26"/>
        <v>0</v>
      </c>
      <c r="FC19" s="348">
        <f t="shared" si="35"/>
        <v>0</v>
      </c>
      <c r="FD19" s="348">
        <f>IF(BS19=0,0,IF(AC19&lt;&gt;"Д/О",IF(BS19=0,6189.23,IF(BS19=1,6189.23,IF(BS19=2,6189.23,0))),0))</f>
        <v>0</v>
      </c>
      <c r="FE19" s="348"/>
      <c r="FF19" s="348"/>
      <c r="FG19" s="348"/>
      <c r="FH19" s="348"/>
      <c r="FI19" s="348"/>
      <c r="FJ19" s="348"/>
      <c r="FK19" s="348"/>
      <c r="FL19" s="348"/>
      <c r="FM19" s="348"/>
      <c r="FN19" s="291">
        <f>AB19*0.05</f>
        <v>0</v>
      </c>
      <c r="FO19" s="291">
        <f>(FN19*ET19)</f>
        <v>0</v>
      </c>
      <c r="FP19" s="291">
        <f>FO19*0.05</f>
        <v>0</v>
      </c>
      <c r="FT19" s="255"/>
      <c r="FU19" s="255"/>
      <c r="FV19" s="255"/>
      <c r="FW19" s="255"/>
      <c r="FX19" s="255"/>
      <c r="FY19" s="255"/>
    </row>
    <row r="20" spans="1:182" s="311" customFormat="1" ht="79.55" customHeight="1" thickBot="1" x14ac:dyDescent="0.35">
      <c r="A20" s="307">
        <f t="shared" ca="1" si="17"/>
        <v>62</v>
      </c>
      <c r="B20" s="307">
        <f t="shared" ca="1" si="18"/>
        <v>15</v>
      </c>
      <c r="C20" s="307">
        <f t="shared" ca="1" si="19"/>
        <v>14</v>
      </c>
      <c r="D20" s="307">
        <f t="shared" ca="1" si="1"/>
        <v>15</v>
      </c>
      <c r="E20" s="307"/>
      <c r="F20" s="307"/>
      <c r="G20" s="307"/>
      <c r="H20" s="307"/>
      <c r="I20" s="309">
        <v>49</v>
      </c>
      <c r="J20" s="310">
        <v>27636</v>
      </c>
      <c r="K20" s="309" t="s">
        <v>1068</v>
      </c>
      <c r="L20" s="309" t="s">
        <v>470</v>
      </c>
      <c r="M20" s="436">
        <v>40057</v>
      </c>
      <c r="N20" s="311" t="s">
        <v>962</v>
      </c>
      <c r="O20" s="311" t="s">
        <v>1238</v>
      </c>
      <c r="P20" s="311" t="s">
        <v>1278</v>
      </c>
      <c r="Q20" s="311" t="s">
        <v>1299</v>
      </c>
      <c r="R20" s="311" t="str">
        <f t="shared" si="28"/>
        <v>Л.А. Корякина</v>
      </c>
      <c r="S20" s="311" t="s">
        <v>63</v>
      </c>
      <c r="T20" s="460" t="str">
        <f t="shared" si="29"/>
        <v>Корякина Лидия Афанасьевна</v>
      </c>
      <c r="U20" s="311" t="s">
        <v>63</v>
      </c>
      <c r="V20" s="311" t="s">
        <v>65</v>
      </c>
      <c r="W20" s="311" t="s">
        <v>66</v>
      </c>
      <c r="X20" s="311">
        <v>101</v>
      </c>
      <c r="Y20" s="311">
        <v>257</v>
      </c>
      <c r="Z20" s="311" t="s">
        <v>995</v>
      </c>
      <c r="AA20" s="311" t="s">
        <v>64</v>
      </c>
      <c r="AB20" s="534">
        <v>1</v>
      </c>
      <c r="AC20" s="311" t="s">
        <v>531</v>
      </c>
      <c r="AD20" s="321">
        <f>AE20-39</f>
        <v>0</v>
      </c>
      <c r="AE20" s="321">
        <f>AB20*39</f>
        <v>39</v>
      </c>
      <c r="AF20" s="321">
        <f>AB20</f>
        <v>1</v>
      </c>
      <c r="AG20" s="535">
        <f>SUM(AE20:AE22)</f>
        <v>39</v>
      </c>
      <c r="AH20" s="321">
        <f>SUM(AF20:AF22)</f>
        <v>1</v>
      </c>
      <c r="AI20" s="534">
        <v>1</v>
      </c>
      <c r="AJ20" s="536">
        <f t="shared" si="4"/>
        <v>0</v>
      </c>
      <c r="AP20" s="461">
        <v>15523</v>
      </c>
      <c r="AQ20" s="311">
        <f ca="1">DATEDIF(AP20,TODAY(),"y")</f>
        <v>81</v>
      </c>
      <c r="AR20" s="311" t="s">
        <v>1036</v>
      </c>
      <c r="AS20" s="311" t="s">
        <v>1169</v>
      </c>
      <c r="AT20" s="311">
        <v>3204</v>
      </c>
      <c r="AU20" s="311" t="s">
        <v>762</v>
      </c>
      <c r="AV20" s="311" t="str">
        <f>CONCATENATE(AT20,AU20)</f>
        <v>3204302050</v>
      </c>
      <c r="AW20" s="311" t="s">
        <v>1170</v>
      </c>
      <c r="AX20" s="310" t="s">
        <v>763</v>
      </c>
      <c r="AY20" s="311" t="s">
        <v>716</v>
      </c>
      <c r="AZ20" s="311">
        <v>650025</v>
      </c>
      <c r="BA20" s="311" t="s">
        <v>1171</v>
      </c>
      <c r="BB20" s="311" t="s">
        <v>1441</v>
      </c>
      <c r="BC20" s="310">
        <v>26442</v>
      </c>
      <c r="BD20" s="523">
        <v>203</v>
      </c>
      <c r="BE20" s="537" t="s">
        <v>488</v>
      </c>
      <c r="BF20" s="308" t="s">
        <v>1172</v>
      </c>
      <c r="BG20" s="308" t="s">
        <v>1173</v>
      </c>
      <c r="BH20" s="308"/>
      <c r="BI20" s="308" t="s">
        <v>1174</v>
      </c>
      <c r="BJ20" s="311" t="s">
        <v>1175</v>
      </c>
      <c r="BK20" s="311" t="s">
        <v>342</v>
      </c>
      <c r="BL20" s="309">
        <f>IF(BK20="ВО",1,2)</f>
        <v>2</v>
      </c>
      <c r="BM20" s="308" t="s">
        <v>1176</v>
      </c>
      <c r="BN20" s="311" t="s">
        <v>348</v>
      </c>
      <c r="BO20" s="311" t="s">
        <v>568</v>
      </c>
      <c r="BQ20" s="311" t="s">
        <v>1177</v>
      </c>
      <c r="BR20" s="310">
        <v>22465</v>
      </c>
      <c r="BS20" s="309">
        <f ca="1">DATEDIF(BR20,TODAY(),"y")</f>
        <v>62</v>
      </c>
      <c r="BT20" s="309"/>
      <c r="BU20" s="309"/>
      <c r="BV20" s="310"/>
      <c r="BW20" s="310"/>
      <c r="BX20" s="309"/>
      <c r="BY20" s="309"/>
      <c r="BZ20" s="309"/>
      <c r="CA20" s="311" t="s">
        <v>1178</v>
      </c>
      <c r="CB20" s="311" t="s">
        <v>1179</v>
      </c>
      <c r="CE20" s="310">
        <v>40980</v>
      </c>
      <c r="CF20" s="308" t="s">
        <v>1180</v>
      </c>
      <c r="CG20" s="308"/>
      <c r="CH20" s="308"/>
      <c r="CI20" s="308"/>
      <c r="CJ20" s="308"/>
      <c r="CL20" s="310"/>
      <c r="CM20" s="309"/>
      <c r="CN20" s="309"/>
      <c r="CO20" s="309"/>
      <c r="CP20" s="309"/>
      <c r="CR20" s="311" t="str">
        <f t="shared" si="30"/>
        <v/>
      </c>
      <c r="CT20" s="318"/>
      <c r="CU20" s="318"/>
      <c r="CV20" s="318"/>
      <c r="CW20" s="318"/>
      <c r="CX20" s="318"/>
      <c r="CZ20" s="310"/>
      <c r="DA20" s="318" t="str">
        <f ca="1">IF(CZ20="","",DATEDIF(CZ20,TODAY(),"y"))</f>
        <v/>
      </c>
      <c r="DE20" s="311" t="s">
        <v>158</v>
      </c>
      <c r="DF20" s="308" t="s">
        <v>156</v>
      </c>
      <c r="DG20" s="308" t="s">
        <v>157</v>
      </c>
      <c r="DH20" s="308" t="s">
        <v>159</v>
      </c>
      <c r="DI20" s="311" t="s">
        <v>173</v>
      </c>
      <c r="DJ20" s="310">
        <v>36403</v>
      </c>
      <c r="DN20" s="311">
        <v>59</v>
      </c>
      <c r="DO20" s="311">
        <v>10</v>
      </c>
      <c r="DP20" s="311">
        <v>1</v>
      </c>
      <c r="DQ20" s="319"/>
      <c r="DR20" s="319"/>
      <c r="DS20" s="319"/>
      <c r="DT20" s="320">
        <f ca="1">IF(D20&gt;=12,A20+1,A20)</f>
        <v>63</v>
      </c>
      <c r="DU20" s="320">
        <f ca="1">IF(D20&gt;=12,(12-D20)*-1,D20)</f>
        <v>3</v>
      </c>
      <c r="DV20" s="320">
        <f ca="1">IF(C20&gt;30,C20-30,C20)</f>
        <v>14</v>
      </c>
      <c r="DW20" s="320"/>
      <c r="DX20" s="320"/>
      <c r="DY20" s="320"/>
      <c r="DZ20" s="319" t="str">
        <f ca="1">DATEDIF(DJ20,TODAY(),"y")&amp;"г. "&amp;DATEDIF(DJ20,TODAY(),"ym")&amp;"мес. "&amp;DATEDIF(DJ20,TODAY(),"md")&amp;"дн."</f>
        <v>24г. 2мес. 9дн.</v>
      </c>
      <c r="EA20" s="319" t="str">
        <f ca="1">DATEDIF(J20,TODAY(),"y")&amp;"г. "&amp;DATEDIF(J20,TODAY(),"ym")&amp;"мес. "&amp;DATEDIF(J20,TODAY(),"md")&amp;"дн."</f>
        <v>48г. 2мес. 10дн.</v>
      </c>
      <c r="EB20" s="311">
        <v>54</v>
      </c>
      <c r="EC20" s="311">
        <v>11</v>
      </c>
      <c r="ED20" s="311">
        <v>16</v>
      </c>
      <c r="EE20" s="440"/>
      <c r="EF20" s="440"/>
      <c r="EG20" s="440"/>
      <c r="EH20" s="558">
        <v>5697</v>
      </c>
      <c r="EI20" s="321">
        <f t="shared" si="20"/>
        <v>0</v>
      </c>
      <c r="EJ20" s="321">
        <f t="shared" si="21"/>
        <v>1</v>
      </c>
      <c r="EK20" s="322">
        <f t="shared" si="36"/>
        <v>0.2</v>
      </c>
      <c r="EL20" s="322">
        <f>IF(CI20&gt;0,0.1,0)</f>
        <v>0</v>
      </c>
      <c r="EM20" s="323"/>
      <c r="EN20" s="321"/>
      <c r="EO20" s="323">
        <f t="shared" si="31"/>
        <v>0</v>
      </c>
      <c r="EP20" s="323">
        <f t="shared" si="32"/>
        <v>0</v>
      </c>
      <c r="EQ20" s="523">
        <f t="shared" ref="EQ20:EQ25" si="38">IF(AA20&gt;=0,IF(AB20&gt;0,IF(AA20="учитель (обучение на дому)",0,IF(AA20="учитель","500",0)),0),0)</f>
        <v>0</v>
      </c>
      <c r="ER20" s="523">
        <f t="shared" ref="ER20:ER25" si="39">IF(AK20="",0,IF(AK20="уч. группа2","100",IF(AK20="учебная группа","200",IF(AK20="монтесори","200",IF(AK20="метод. кабинет","100",IF(AK20="мастерская","300",IF(AK20="кабинет5/2","100","200")))))))</f>
        <v>0</v>
      </c>
      <c r="ES20" s="523"/>
      <c r="ET20" s="553">
        <f t="shared" si="34"/>
        <v>6836.4</v>
      </c>
      <c r="EU20" s="521">
        <f t="shared" ca="1" si="23"/>
        <v>6836.4</v>
      </c>
      <c r="EV20" s="521"/>
      <c r="EW20" s="521"/>
      <c r="EX20" s="521">
        <f t="shared" si="24"/>
        <v>0</v>
      </c>
      <c r="EY20" s="521"/>
      <c r="EZ20" s="526">
        <f t="shared" ref="EZ20:FB25" si="40">EQ20</f>
        <v>0</v>
      </c>
      <c r="FA20" s="526">
        <f t="shared" si="40"/>
        <v>0</v>
      </c>
      <c r="FB20" s="526">
        <f t="shared" si="40"/>
        <v>0</v>
      </c>
      <c r="FC20" s="521">
        <f t="shared" si="35"/>
        <v>0</v>
      </c>
      <c r="FD20" s="521" t="str">
        <f ca="1">IF(BS20&lt;3,6189.23,"")</f>
        <v/>
      </c>
      <c r="FE20" s="521"/>
      <c r="FF20" s="521">
        <f>1885</f>
        <v>1885</v>
      </c>
      <c r="FG20" s="521"/>
      <c r="FH20" s="521"/>
      <c r="FI20" s="521">
        <f ca="1">SUM(EX20:FH22)+EU20+EU21+EU22</f>
        <v>8721.4</v>
      </c>
      <c r="FJ20" s="521">
        <f ca="1">IF(($FN$1-FI20)&lt;0,0,$FN$1-FI20)</f>
        <v>35789.599999999999</v>
      </c>
      <c r="FK20" s="521">
        <f ca="1">FJ20+FI20</f>
        <v>44511</v>
      </c>
      <c r="FL20" s="563">
        <f ca="1">FK20*1.3</f>
        <v>57864.3</v>
      </c>
      <c r="FM20" s="587">
        <f ca="1">FL20-(FL20*13/100)</f>
        <v>50341.941000000006</v>
      </c>
      <c r="FN20" s="573">
        <v>44562</v>
      </c>
      <c r="FO20" s="573">
        <v>43980</v>
      </c>
      <c r="FP20" s="574"/>
    </row>
    <row r="21" spans="1:182" s="519" customFormat="1" ht="16.45" customHeight="1" x14ac:dyDescent="0.3">
      <c r="A21" s="551">
        <f t="shared" ca="1" si="17"/>
        <v>3</v>
      </c>
      <c r="B21" s="551">
        <f t="shared" ca="1" si="18"/>
        <v>5</v>
      </c>
      <c r="C21" s="551">
        <f t="shared" ca="1" si="19"/>
        <v>13</v>
      </c>
      <c r="D21" s="551">
        <f t="shared" ca="1" si="1"/>
        <v>5</v>
      </c>
      <c r="E21" s="551"/>
      <c r="F21" s="551"/>
      <c r="G21" s="551"/>
      <c r="H21" s="551"/>
      <c r="I21" s="575">
        <v>49</v>
      </c>
      <c r="J21" s="576">
        <v>27636</v>
      </c>
      <c r="K21" s="575"/>
      <c r="L21" s="575" t="s">
        <v>470</v>
      </c>
      <c r="M21" s="577">
        <v>40057</v>
      </c>
      <c r="N21" s="519" t="s">
        <v>962</v>
      </c>
      <c r="O21" s="519" t="str">
        <f>O20</f>
        <v>медицинской сестре диетической</v>
      </c>
      <c r="P21" s="519" t="str">
        <f>P20</f>
        <v>Л.А. Корякину</v>
      </c>
      <c r="Q21" s="519" t="str">
        <f>Q20</f>
        <v>медицинскую сестру диетическую</v>
      </c>
      <c r="R21" s="519" t="str">
        <f t="shared" si="28"/>
        <v>Л.А. Корякина</v>
      </c>
      <c r="S21" s="519" t="s">
        <v>65</v>
      </c>
      <c r="T21" s="519" t="str">
        <f t="shared" si="29"/>
        <v>Корякина Лидия Афанасьевна</v>
      </c>
      <c r="U21" s="519" t="s">
        <v>63</v>
      </c>
      <c r="V21" s="519" t="s">
        <v>65</v>
      </c>
      <c r="W21" s="519" t="s">
        <v>66</v>
      </c>
      <c r="X21" s="575"/>
      <c r="Y21" s="578">
        <v>257</v>
      </c>
      <c r="AB21" s="552"/>
      <c r="AD21" s="556"/>
      <c r="AE21" s="556"/>
      <c r="AF21" s="556"/>
      <c r="AG21" s="579"/>
      <c r="AH21" s="556"/>
      <c r="AI21" s="552"/>
      <c r="AJ21" s="580">
        <f t="shared" si="4"/>
        <v>0</v>
      </c>
      <c r="AP21" s="576"/>
      <c r="BC21" s="576"/>
      <c r="BD21" s="531"/>
      <c r="BF21" s="581"/>
      <c r="BG21" s="581"/>
      <c r="BH21" s="581"/>
      <c r="BI21" s="581"/>
      <c r="BL21" s="575">
        <f>BL20</f>
        <v>2</v>
      </c>
      <c r="BM21" s="581"/>
      <c r="BS21" s="575"/>
      <c r="BT21" s="575"/>
      <c r="BU21" s="575"/>
      <c r="BV21" s="576"/>
      <c r="BW21" s="576"/>
      <c r="BX21" s="575"/>
      <c r="BY21" s="575"/>
      <c r="BZ21" s="575"/>
      <c r="CE21" s="576"/>
      <c r="CF21" s="581"/>
      <c r="CG21" s="581"/>
      <c r="CH21" s="581"/>
      <c r="CI21" s="581"/>
      <c r="CJ21" s="581"/>
      <c r="CK21" s="582"/>
      <c r="CL21" s="576"/>
      <c r="CM21" s="575"/>
      <c r="CN21" s="575"/>
      <c r="CO21" s="575"/>
      <c r="CP21" s="575"/>
      <c r="CR21" s="519" t="str">
        <f t="shared" si="30"/>
        <v/>
      </c>
      <c r="CZ21" s="576"/>
      <c r="DE21" s="519" t="s">
        <v>1574</v>
      </c>
      <c r="DF21" s="581" t="s">
        <v>511</v>
      </c>
      <c r="DG21" s="581" t="s">
        <v>194</v>
      </c>
      <c r="DH21" s="581" t="s">
        <v>1575</v>
      </c>
      <c r="DI21" s="519">
        <v>863</v>
      </c>
      <c r="DJ21" s="576">
        <v>27597</v>
      </c>
      <c r="DQ21" s="583"/>
      <c r="DR21" s="583"/>
      <c r="DS21" s="583"/>
      <c r="DZ21" s="583"/>
      <c r="EA21" s="583"/>
      <c r="EH21" s="560">
        <v>0</v>
      </c>
      <c r="EI21" s="556">
        <f t="shared" si="20"/>
        <v>0</v>
      </c>
      <c r="EJ21" s="556">
        <f t="shared" si="21"/>
        <v>0</v>
      </c>
      <c r="EK21" s="584">
        <f t="shared" si="36"/>
        <v>0</v>
      </c>
      <c r="EL21" s="584">
        <f>IF(EK21=0.2,EL20,0)</f>
        <v>0</v>
      </c>
      <c r="EM21" s="557"/>
      <c r="EN21" s="556"/>
      <c r="EO21" s="557">
        <f t="shared" si="31"/>
        <v>0</v>
      </c>
      <c r="EP21" s="557">
        <f t="shared" si="32"/>
        <v>0</v>
      </c>
      <c r="EQ21" s="530">
        <f t="shared" si="38"/>
        <v>0</v>
      </c>
      <c r="ER21" s="530">
        <f t="shared" si="39"/>
        <v>0</v>
      </c>
      <c r="ES21" s="531"/>
      <c r="ET21" s="554">
        <f t="shared" si="34"/>
        <v>0</v>
      </c>
      <c r="EU21" s="564">
        <f t="shared" ca="1" si="23"/>
        <v>0</v>
      </c>
      <c r="EV21" s="564">
        <f>EM21*ET20</f>
        <v>0</v>
      </c>
      <c r="EW21" s="564">
        <f>ET20*EN21</f>
        <v>0</v>
      </c>
      <c r="EX21" s="564">
        <f t="shared" si="24"/>
        <v>0</v>
      </c>
      <c r="EY21" s="564"/>
      <c r="EZ21" s="528">
        <f t="shared" si="40"/>
        <v>0</v>
      </c>
      <c r="FA21" s="528">
        <f t="shared" si="40"/>
        <v>0</v>
      </c>
      <c r="FB21" s="528">
        <f t="shared" si="40"/>
        <v>0</v>
      </c>
      <c r="FC21" s="564">
        <f t="shared" si="35"/>
        <v>0</v>
      </c>
      <c r="FD21" s="564">
        <f>IF(BS21=0,0,IF(AC21&lt;&gt;"Д/О",IF(BS21=0,6189.23,IF(BS21=1,6189.23,IF(BS21=2,6189.23,0))),0))</f>
        <v>0</v>
      </c>
      <c r="FE21" s="564"/>
      <c r="FF21" s="564"/>
      <c r="FG21" s="564"/>
      <c r="FH21" s="564"/>
      <c r="FI21" s="564"/>
      <c r="FJ21" s="564"/>
      <c r="FK21" s="564"/>
      <c r="FL21" s="564"/>
      <c r="FM21" s="588"/>
      <c r="FN21" s="585"/>
      <c r="FO21" s="585"/>
    </row>
    <row r="22" spans="1:182" s="254" customFormat="1" ht="16.45" customHeight="1" thickBot="1" x14ac:dyDescent="0.35">
      <c r="A22" s="533">
        <f t="shared" ca="1" si="17"/>
        <v>3</v>
      </c>
      <c r="B22" s="533">
        <f t="shared" ca="1" si="18"/>
        <v>5</v>
      </c>
      <c r="C22" s="533">
        <f t="shared" ca="1" si="19"/>
        <v>13</v>
      </c>
      <c r="D22" s="533">
        <f t="shared" ca="1" si="1"/>
        <v>5</v>
      </c>
      <c r="E22" s="533"/>
      <c r="F22" s="533"/>
      <c r="G22" s="533"/>
      <c r="H22" s="533"/>
      <c r="I22" s="260">
        <v>49</v>
      </c>
      <c r="J22" s="261"/>
      <c r="K22" s="260"/>
      <c r="M22" s="601" t="s">
        <v>1633</v>
      </c>
      <c r="N22" s="254" t="s">
        <v>962</v>
      </c>
      <c r="O22" s="254" t="str">
        <f>O21</f>
        <v>медицинской сестре диетической</v>
      </c>
      <c r="P22" s="254" t="str">
        <f>P20</f>
        <v>Л.А. Корякину</v>
      </c>
      <c r="Q22" s="254" t="str">
        <f>Q20</f>
        <v>медицинскую сестру диетическую</v>
      </c>
      <c r="R22" s="254" t="str">
        <f t="shared" si="28"/>
        <v>Л.А. Корякина</v>
      </c>
      <c r="S22" s="254" t="s">
        <v>66</v>
      </c>
      <c r="T22" s="254" t="str">
        <f t="shared" si="29"/>
        <v>Корякина Лидия Афанасьевна</v>
      </c>
      <c r="U22" s="254" t="s">
        <v>63</v>
      </c>
      <c r="V22" s="254" t="s">
        <v>65</v>
      </c>
      <c r="W22" s="254" t="s">
        <v>66</v>
      </c>
      <c r="X22" s="260"/>
      <c r="Y22" s="262">
        <v>257</v>
      </c>
      <c r="AB22" s="540"/>
      <c r="AE22" s="256"/>
      <c r="AF22" s="256"/>
      <c r="AG22" s="538"/>
      <c r="AH22" s="256"/>
      <c r="AI22" s="586"/>
      <c r="AJ22" s="539">
        <f t="shared" si="4"/>
        <v>0</v>
      </c>
      <c r="AP22" s="261"/>
      <c r="BC22" s="261"/>
      <c r="BD22" s="524"/>
      <c r="BF22" s="259"/>
      <c r="BG22" s="259"/>
      <c r="BH22" s="259"/>
      <c r="BI22" s="259"/>
      <c r="BL22" s="260">
        <f>BL20</f>
        <v>2</v>
      </c>
      <c r="BM22" s="259"/>
      <c r="BS22" s="260"/>
      <c r="BT22" s="260"/>
      <c r="BU22" s="260"/>
      <c r="BV22" s="261"/>
      <c r="BW22" s="261"/>
      <c r="BX22" s="260"/>
      <c r="BY22" s="260"/>
      <c r="BZ22" s="260"/>
      <c r="CE22" s="261"/>
      <c r="CF22" s="259"/>
      <c r="CG22" s="259"/>
      <c r="CH22" s="259"/>
      <c r="CI22" s="259"/>
      <c r="CJ22" s="259"/>
      <c r="CL22" s="261"/>
      <c r="CM22" s="260"/>
      <c r="CN22" s="260"/>
      <c r="CO22" s="260"/>
      <c r="CP22" s="260"/>
      <c r="CR22" s="254" t="str">
        <f t="shared" si="30"/>
        <v/>
      </c>
      <c r="CZ22" s="261"/>
      <c r="DF22" s="259"/>
      <c r="DG22" s="259"/>
      <c r="DH22" s="259"/>
      <c r="DJ22" s="261"/>
      <c r="EH22" s="559">
        <v>0</v>
      </c>
      <c r="EI22" s="256">
        <f t="shared" si="20"/>
        <v>0</v>
      </c>
      <c r="EJ22" s="256">
        <f t="shared" si="21"/>
        <v>0</v>
      </c>
      <c r="EK22" s="264">
        <f t="shared" si="36"/>
        <v>0</v>
      </c>
      <c r="EL22" s="264">
        <f>IF(EK22=0.2,EL20,0)</f>
        <v>0</v>
      </c>
      <c r="EM22" s="265"/>
      <c r="EN22" s="256"/>
      <c r="EO22" s="265">
        <f t="shared" si="31"/>
        <v>0</v>
      </c>
      <c r="EP22" s="265">
        <f t="shared" si="32"/>
        <v>0</v>
      </c>
      <c r="EQ22" s="568">
        <f t="shared" si="38"/>
        <v>0</v>
      </c>
      <c r="ER22" s="568">
        <f t="shared" si="39"/>
        <v>0</v>
      </c>
      <c r="ES22" s="524"/>
      <c r="ET22" s="555">
        <f t="shared" si="34"/>
        <v>0</v>
      </c>
      <c r="EU22" s="566">
        <f t="shared" ca="1" si="23"/>
        <v>0</v>
      </c>
      <c r="EV22" s="566">
        <f>EM22*ET20</f>
        <v>0</v>
      </c>
      <c r="EW22" s="566">
        <f>ET20*EN22</f>
        <v>0</v>
      </c>
      <c r="EX22" s="566">
        <f t="shared" si="24"/>
        <v>0</v>
      </c>
      <c r="EY22" s="566"/>
      <c r="EZ22" s="569">
        <f t="shared" si="40"/>
        <v>0</v>
      </c>
      <c r="FA22" s="569">
        <f t="shared" si="40"/>
        <v>0</v>
      </c>
      <c r="FB22" s="569">
        <f t="shared" si="40"/>
        <v>0</v>
      </c>
      <c r="FC22" s="566">
        <f t="shared" si="35"/>
        <v>0</v>
      </c>
      <c r="FD22" s="566">
        <f>IF(BS22=0,0,IF(AC22&lt;&gt;"Д/О",IF(BS22=0,6189.23,IF(BS22=1,6189.23,IF(BS22=2,6189.23,0))),0))</f>
        <v>0</v>
      </c>
      <c r="FE22" s="566"/>
      <c r="FF22" s="566"/>
      <c r="FG22" s="566"/>
      <c r="FH22" s="566"/>
      <c r="FI22" s="566"/>
      <c r="FJ22" s="566"/>
      <c r="FK22" s="566"/>
      <c r="FL22" s="566"/>
      <c r="FM22" s="589"/>
      <c r="FN22" s="570"/>
      <c r="FO22" s="570"/>
    </row>
    <row r="23" spans="1:182" s="311" customFormat="1" ht="79.55" customHeight="1" thickBot="1" x14ac:dyDescent="0.35">
      <c r="A23" s="307">
        <f t="shared" ca="1" si="17"/>
        <v>42</v>
      </c>
      <c r="B23" s="307">
        <f t="shared" ca="1" si="18"/>
        <v>6</v>
      </c>
      <c r="C23" s="307">
        <f t="shared" ca="1" si="19"/>
        <v>39</v>
      </c>
      <c r="D23" s="307">
        <f t="shared" ca="1" si="1"/>
        <v>7</v>
      </c>
      <c r="E23" s="307"/>
      <c r="F23" s="307"/>
      <c r="G23" s="307"/>
      <c r="H23" s="307"/>
      <c r="I23" s="309">
        <v>24</v>
      </c>
      <c r="J23" s="310">
        <v>44805</v>
      </c>
      <c r="K23" s="597" t="s">
        <v>1068</v>
      </c>
      <c r="L23" s="309">
        <v>365</v>
      </c>
      <c r="M23" s="436">
        <v>41153</v>
      </c>
      <c r="N23" s="311" t="s">
        <v>948</v>
      </c>
      <c r="O23" s="311" t="s">
        <v>1236</v>
      </c>
      <c r="P23" s="311" t="s">
        <v>1279</v>
      </c>
      <c r="Q23" s="311" t="s">
        <v>943</v>
      </c>
      <c r="R23" s="311" t="str">
        <f t="shared" si="28"/>
        <v>И.Б. Лебедева</v>
      </c>
      <c r="S23" s="311" t="s">
        <v>73</v>
      </c>
      <c r="T23" s="460" t="str">
        <f t="shared" si="29"/>
        <v>Лебедева Ирина Борисовна</v>
      </c>
      <c r="U23" s="311" t="s">
        <v>73</v>
      </c>
      <c r="V23" s="311" t="s">
        <v>27</v>
      </c>
      <c r="W23" s="311" t="s">
        <v>74</v>
      </c>
      <c r="X23" s="311">
        <v>101</v>
      </c>
      <c r="Y23" s="311">
        <v>295</v>
      </c>
      <c r="Z23" s="311" t="s">
        <v>990</v>
      </c>
      <c r="AA23" s="311" t="s">
        <v>7</v>
      </c>
      <c r="AB23" s="534">
        <v>31</v>
      </c>
      <c r="AC23" s="311" t="s">
        <v>532</v>
      </c>
      <c r="AD23" s="321">
        <f>AB23-18</f>
        <v>13</v>
      </c>
      <c r="AE23" s="321">
        <f>AB23</f>
        <v>31</v>
      </c>
      <c r="AF23" s="321">
        <f>AB23/18</f>
        <v>1.7222222222222223</v>
      </c>
      <c r="AG23" s="535">
        <f>SUM(AE23:AE25)</f>
        <v>42</v>
      </c>
      <c r="AH23" s="321">
        <f>SUM(AF23:AF25)</f>
        <v>2.3333333333333335</v>
      </c>
      <c r="AI23" s="534">
        <v>30</v>
      </c>
      <c r="AJ23" s="536">
        <f t="shared" si="4"/>
        <v>1</v>
      </c>
      <c r="AK23" s="311" t="s">
        <v>1009</v>
      </c>
      <c r="AL23" s="311" t="s">
        <v>827</v>
      </c>
      <c r="AM23" s="311">
        <v>13</v>
      </c>
      <c r="AP23" s="461">
        <v>23143</v>
      </c>
      <c r="AQ23" s="311">
        <f ca="1">DATEDIF(AP23,TODAY(),"y")</f>
        <v>60</v>
      </c>
      <c r="AR23" s="311" t="s">
        <v>1036</v>
      </c>
      <c r="AS23" s="311" t="s">
        <v>1015</v>
      </c>
      <c r="AT23" s="311">
        <v>3208</v>
      </c>
      <c r="AU23" s="311" t="s">
        <v>765</v>
      </c>
      <c r="AV23" s="311" t="str">
        <f>CONCATENATE(AT23,AU23)</f>
        <v>3208532000</v>
      </c>
      <c r="AW23" s="311" t="s">
        <v>1147</v>
      </c>
      <c r="AX23" s="310" t="s">
        <v>766</v>
      </c>
      <c r="AY23" s="311" t="s">
        <v>756</v>
      </c>
      <c r="AZ23" s="311">
        <v>650042</v>
      </c>
      <c r="BA23" s="311" t="s">
        <v>1148</v>
      </c>
      <c r="BB23" s="311" t="s">
        <v>1442</v>
      </c>
      <c r="BC23" s="310">
        <v>37218</v>
      </c>
      <c r="BD23" s="523">
        <v>311</v>
      </c>
      <c r="BE23" s="537" t="s">
        <v>491</v>
      </c>
      <c r="BF23" s="308" t="s">
        <v>1151</v>
      </c>
      <c r="BG23" s="308" t="s">
        <v>1150</v>
      </c>
      <c r="BH23" s="308"/>
      <c r="BI23" s="308" t="s">
        <v>1149</v>
      </c>
      <c r="BJ23" s="311" t="s">
        <v>574</v>
      </c>
      <c r="BK23" s="311" t="s">
        <v>342</v>
      </c>
      <c r="BL23" s="309">
        <f>IF(BK23="ВО",1,2)</f>
        <v>2</v>
      </c>
      <c r="BM23" s="308" t="s">
        <v>642</v>
      </c>
      <c r="BN23" s="311" t="s">
        <v>340</v>
      </c>
      <c r="BO23" s="311" t="s">
        <v>568</v>
      </c>
      <c r="BQ23" s="311" t="s">
        <v>655</v>
      </c>
      <c r="BR23" s="310">
        <v>30130</v>
      </c>
      <c r="BS23" s="309">
        <f ca="1">DATEDIF(BR23,TODAY(),"y")</f>
        <v>41</v>
      </c>
      <c r="BT23" s="309"/>
      <c r="BU23" s="309"/>
      <c r="BV23" s="310"/>
      <c r="BW23" s="310"/>
      <c r="BX23" s="309"/>
      <c r="BY23" s="309"/>
      <c r="BZ23" s="309"/>
      <c r="CA23" s="311" t="s">
        <v>1228</v>
      </c>
      <c r="CB23" s="311" t="s">
        <v>1229</v>
      </c>
      <c r="CC23" s="311">
        <v>144</v>
      </c>
      <c r="CE23" s="310">
        <v>43916</v>
      </c>
      <c r="CF23" s="308" t="s">
        <v>1230</v>
      </c>
      <c r="CG23" s="308"/>
      <c r="CH23" s="308"/>
      <c r="CI23" s="308"/>
      <c r="CJ23" s="308"/>
      <c r="CK23" s="311" t="s">
        <v>3</v>
      </c>
      <c r="CL23" s="310">
        <v>44614</v>
      </c>
      <c r="CM23" s="309">
        <v>413</v>
      </c>
      <c r="CN23" s="309">
        <v>22</v>
      </c>
      <c r="CO23" s="309">
        <v>2</v>
      </c>
      <c r="CP23" s="309">
        <v>2022</v>
      </c>
      <c r="CQ23" s="311">
        <f ca="1">DATEDIF(CL23,TODAY(),"y")</f>
        <v>1</v>
      </c>
      <c r="CR23" s="311">
        <f t="shared" si="30"/>
        <v>5</v>
      </c>
      <c r="CT23" s="318"/>
      <c r="CU23" s="318"/>
      <c r="CV23" s="318"/>
      <c r="CW23" s="318"/>
      <c r="CX23" s="318"/>
      <c r="CZ23" s="310"/>
      <c r="DA23" s="318" t="str">
        <f ca="1">IF(CZ23="","",DATEDIF(CZ23,TODAY(),"y"))</f>
        <v/>
      </c>
      <c r="DE23" s="311" t="s">
        <v>199</v>
      </c>
      <c r="DF23" s="308" t="s">
        <v>157</v>
      </c>
      <c r="DG23" s="308" t="s">
        <v>157</v>
      </c>
      <c r="DH23" s="308" t="s">
        <v>198</v>
      </c>
      <c r="DI23" s="311" t="s">
        <v>201</v>
      </c>
      <c r="DJ23" s="310">
        <v>40033</v>
      </c>
      <c r="DN23" s="311">
        <v>39</v>
      </c>
      <c r="DO23" s="311">
        <v>1</v>
      </c>
      <c r="DP23" s="311">
        <v>26</v>
      </c>
      <c r="DQ23" s="319">
        <v>39</v>
      </c>
      <c r="DR23" s="319">
        <v>1</v>
      </c>
      <c r="DS23" s="319">
        <v>26</v>
      </c>
      <c r="DT23" s="320">
        <f ca="1">IF(D23&gt;=12,A23+1,A23)</f>
        <v>42</v>
      </c>
      <c r="DU23" s="320">
        <f ca="1">IF(D23&gt;=12,(12-D23)*-1,D23)</f>
        <v>7</v>
      </c>
      <c r="DV23" s="320">
        <f ca="1">IF(C23&gt;30,C23-30,C23)</f>
        <v>9</v>
      </c>
      <c r="DW23" s="320"/>
      <c r="DX23" s="320"/>
      <c r="DY23" s="320"/>
      <c r="DZ23" s="319" t="str">
        <f ca="1">DATEDIF(DJ23,TODAY(),"y")&amp;"г. "&amp;DATEDIF(DJ23,TODAY(),"ym")&amp;"мес. "&amp;DATEDIF(DJ23,TODAY(),"md")&amp;"дн."</f>
        <v>14г. 3мес. 1дн.</v>
      </c>
      <c r="EA23" s="319" t="str">
        <f ca="1">DATEDIF(J23,TODAY(),"y")&amp;"г. "&amp;DATEDIF(J23,TODAY(),"ym")&amp;"мес. "&amp;DATEDIF(J23,TODAY(),"md")&amp;"дн."</f>
        <v>1г. 2мес. 8дн.</v>
      </c>
      <c r="EB23" s="311">
        <v>38</v>
      </c>
      <c r="EC23" s="311">
        <v>1</v>
      </c>
      <c r="ED23" s="311">
        <v>26</v>
      </c>
      <c r="EE23" s="440">
        <v>38</v>
      </c>
      <c r="EF23" s="440">
        <v>1</v>
      </c>
      <c r="EG23" s="440">
        <v>26</v>
      </c>
      <c r="EH23" s="558">
        <v>12173</v>
      </c>
      <c r="EI23" s="321">
        <f t="shared" si="20"/>
        <v>31</v>
      </c>
      <c r="EJ23" s="321">
        <f t="shared" si="21"/>
        <v>0</v>
      </c>
      <c r="EK23" s="322">
        <f t="shared" si="36"/>
        <v>0.2</v>
      </c>
      <c r="EL23" s="322">
        <f>IF(CI23&gt;0,0.1,0)</f>
        <v>0</v>
      </c>
      <c r="EM23" s="323"/>
      <c r="EN23" s="321"/>
      <c r="EO23" s="323">
        <f t="shared" si="31"/>
        <v>0</v>
      </c>
      <c r="EP23" s="323">
        <f t="shared" si="32"/>
        <v>0</v>
      </c>
      <c r="EQ23" s="523" t="str">
        <f t="shared" si="38"/>
        <v>500</v>
      </c>
      <c r="ER23" s="523" t="str">
        <f t="shared" si="39"/>
        <v>100</v>
      </c>
      <c r="ES23" s="523"/>
      <c r="ET23" s="553">
        <f t="shared" si="34"/>
        <v>14607.6</v>
      </c>
      <c r="EU23" s="521">
        <f t="shared" ca="1" si="23"/>
        <v>10063.013333333334</v>
      </c>
      <c r="EV23" s="521"/>
      <c r="EW23" s="521"/>
      <c r="EX23" s="521">
        <f t="shared" si="24"/>
        <v>0</v>
      </c>
      <c r="EY23" s="521"/>
      <c r="EZ23" s="526" t="str">
        <f t="shared" si="40"/>
        <v>500</v>
      </c>
      <c r="FA23" s="526" t="str">
        <f t="shared" si="40"/>
        <v>100</v>
      </c>
      <c r="FB23" s="526">
        <f t="shared" si="40"/>
        <v>0</v>
      </c>
      <c r="FC23" s="521">
        <f t="shared" si="35"/>
        <v>8000</v>
      </c>
      <c r="FD23" s="521" t="str">
        <f ca="1">IF(BS23&lt;3,6189.23,"")</f>
        <v/>
      </c>
      <c r="FE23" s="521"/>
      <c r="FF23" s="521"/>
      <c r="FG23" s="521"/>
      <c r="FH23" s="521"/>
      <c r="FI23" s="521">
        <f ca="1">SUM(EX23:FH25)+EU23+EU24+EU25</f>
        <v>21633.760000000002</v>
      </c>
      <c r="FJ23" s="521">
        <f ca="1">IF(($FN$1-FI23)&lt;0,0,$FN$1-FI23)</f>
        <v>22877.239999999998</v>
      </c>
      <c r="FK23" s="521">
        <f ca="1">FJ23+FI23</f>
        <v>44511</v>
      </c>
      <c r="FL23" s="563">
        <f ca="1">FK23*1.3</f>
        <v>57864.3</v>
      </c>
      <c r="FM23" s="587">
        <f ca="1">FL23-(FL23*13/100)</f>
        <v>50341.941000000006</v>
      </c>
      <c r="FN23" s="573">
        <v>44511</v>
      </c>
      <c r="FO23" s="573">
        <v>43978</v>
      </c>
      <c r="FP23" s="574"/>
      <c r="FR23" s="311">
        <f ca="1">$FR$1-AQ23</f>
        <v>-60</v>
      </c>
      <c r="FS23" s="311">
        <f ca="1">$FS$1+FR23</f>
        <v>-60</v>
      </c>
      <c r="FZ23" s="311">
        <v>1</v>
      </c>
    </row>
    <row r="24" spans="1:182" s="519" customFormat="1" ht="16.45" customHeight="1" x14ac:dyDescent="0.3">
      <c r="A24" s="551">
        <f t="shared" ca="1" si="17"/>
        <v>3</v>
      </c>
      <c r="B24" s="551">
        <f t="shared" ca="1" si="18"/>
        <v>5</v>
      </c>
      <c r="C24" s="551">
        <f t="shared" ca="1" si="19"/>
        <v>13</v>
      </c>
      <c r="D24" s="551">
        <f t="shared" ca="1" si="1"/>
        <v>5</v>
      </c>
      <c r="E24" s="551"/>
      <c r="F24" s="551"/>
      <c r="G24" s="551"/>
      <c r="H24" s="551"/>
      <c r="I24" s="575">
        <v>24</v>
      </c>
      <c r="J24" s="576"/>
      <c r="K24" s="575"/>
      <c r="L24" s="575"/>
      <c r="M24" s="577"/>
      <c r="N24" s="519" t="s">
        <v>948</v>
      </c>
      <c r="O24" s="519" t="str">
        <f>O23</f>
        <v>учителю</v>
      </c>
      <c r="P24" s="519" t="str">
        <f>P23</f>
        <v>И.Б. Лебедеву</v>
      </c>
      <c r="Q24" s="519" t="str">
        <f>Q23</f>
        <v>учителя</v>
      </c>
      <c r="R24" s="519" t="str">
        <f t="shared" si="28"/>
        <v>И.Б. Лебедева</v>
      </c>
      <c r="S24" s="519" t="s">
        <v>27</v>
      </c>
      <c r="T24" s="519" t="str">
        <f t="shared" si="29"/>
        <v>Лебедева Ирина Борисовна</v>
      </c>
      <c r="U24" s="519" t="s">
        <v>73</v>
      </c>
      <c r="V24" s="519" t="s">
        <v>27</v>
      </c>
      <c r="W24" s="519" t="s">
        <v>74</v>
      </c>
      <c r="X24" s="575"/>
      <c r="Y24" s="578">
        <v>295</v>
      </c>
      <c r="Z24" s="519" t="s">
        <v>990</v>
      </c>
      <c r="AA24" s="519" t="s">
        <v>1374</v>
      </c>
      <c r="AB24" s="552">
        <v>11</v>
      </c>
      <c r="AC24" s="519" t="s">
        <v>532</v>
      </c>
      <c r="AD24" s="556">
        <f>AE24-18</f>
        <v>-7</v>
      </c>
      <c r="AE24" s="556">
        <f>AB24</f>
        <v>11</v>
      </c>
      <c r="AF24" s="556">
        <f>AB24/18</f>
        <v>0.61111111111111116</v>
      </c>
      <c r="AG24" s="579"/>
      <c r="AH24" s="556"/>
      <c r="AI24" s="552">
        <v>11</v>
      </c>
      <c r="AJ24" s="580">
        <f t="shared" si="4"/>
        <v>0</v>
      </c>
      <c r="AN24" s="519" t="s">
        <v>1343</v>
      </c>
      <c r="AO24" s="519" t="s">
        <v>1513</v>
      </c>
      <c r="AP24" s="576"/>
      <c r="BC24" s="576"/>
      <c r="BD24" s="531"/>
      <c r="BF24" s="581"/>
      <c r="BG24" s="581"/>
      <c r="BH24" s="581"/>
      <c r="BI24" s="581"/>
      <c r="BL24" s="575">
        <f>BL23</f>
        <v>2</v>
      </c>
      <c r="BM24" s="581"/>
      <c r="BS24" s="575"/>
      <c r="BT24" s="575"/>
      <c r="BU24" s="575"/>
      <c r="BV24" s="576"/>
      <c r="BW24" s="576"/>
      <c r="BX24" s="575"/>
      <c r="BY24" s="575"/>
      <c r="BZ24" s="575"/>
      <c r="CE24" s="576"/>
      <c r="CF24" s="581"/>
      <c r="CG24" s="581"/>
      <c r="CH24" s="581"/>
      <c r="CI24" s="581"/>
      <c r="CJ24" s="581"/>
      <c r="CK24" s="582" t="str">
        <f t="shared" ref="CK24:CP24" si="41">CK23</f>
        <v>высшая</v>
      </c>
      <c r="CL24" s="576">
        <f t="shared" si="41"/>
        <v>44614</v>
      </c>
      <c r="CM24" s="575">
        <f t="shared" si="41"/>
        <v>413</v>
      </c>
      <c r="CN24" s="575">
        <f t="shared" si="41"/>
        <v>22</v>
      </c>
      <c r="CO24" s="575">
        <f t="shared" si="41"/>
        <v>2</v>
      </c>
      <c r="CP24" s="575">
        <f t="shared" si="41"/>
        <v>2022</v>
      </c>
      <c r="CQ24" s="519">
        <f ca="1">DATEDIF(CL24,TODAY(),"y")</f>
        <v>1</v>
      </c>
      <c r="CR24" s="519">
        <f t="shared" si="30"/>
        <v>5</v>
      </c>
      <c r="CZ24" s="576"/>
      <c r="DE24" s="519" t="s">
        <v>200</v>
      </c>
      <c r="DF24" s="581"/>
      <c r="DG24" s="581"/>
      <c r="DH24" s="581"/>
      <c r="DJ24" s="576"/>
      <c r="DQ24" s="583"/>
      <c r="DR24" s="583"/>
      <c r="DS24" s="583"/>
      <c r="DZ24" s="583"/>
      <c r="EA24" s="583"/>
      <c r="EH24" s="560">
        <v>12173</v>
      </c>
      <c r="EI24" s="556">
        <f t="shared" si="20"/>
        <v>11</v>
      </c>
      <c r="EJ24" s="556">
        <f t="shared" si="21"/>
        <v>0</v>
      </c>
      <c r="EK24" s="584">
        <f t="shared" si="36"/>
        <v>0.2</v>
      </c>
      <c r="EL24" s="584">
        <f>IF(EK24=0.2,EL23,0)</f>
        <v>0</v>
      </c>
      <c r="EM24" s="557"/>
      <c r="EN24" s="556"/>
      <c r="EO24" s="557">
        <f t="shared" si="31"/>
        <v>0</v>
      </c>
      <c r="EP24" s="557">
        <f t="shared" si="32"/>
        <v>0</v>
      </c>
      <c r="EQ24" s="530">
        <f t="shared" si="38"/>
        <v>0</v>
      </c>
      <c r="ER24" s="530">
        <f t="shared" si="39"/>
        <v>0</v>
      </c>
      <c r="ES24" s="531"/>
      <c r="ET24" s="554">
        <f t="shared" si="34"/>
        <v>14607.6</v>
      </c>
      <c r="EU24" s="564">
        <f t="shared" ca="1" si="23"/>
        <v>3570.7466666666669</v>
      </c>
      <c r="EV24" s="564">
        <f>EM24*ET23</f>
        <v>0</v>
      </c>
      <c r="EW24" s="564">
        <f>ET23*EN24</f>
        <v>0</v>
      </c>
      <c r="EX24" s="564">
        <f t="shared" si="24"/>
        <v>0</v>
      </c>
      <c r="EY24" s="564"/>
      <c r="EZ24" s="528">
        <f t="shared" si="40"/>
        <v>0</v>
      </c>
      <c r="FA24" s="528">
        <f t="shared" si="40"/>
        <v>0</v>
      </c>
      <c r="FB24" s="528">
        <f t="shared" si="40"/>
        <v>0</v>
      </c>
      <c r="FC24" s="564">
        <f t="shared" si="35"/>
        <v>0</v>
      </c>
      <c r="FD24" s="564">
        <f>IF(BS24=0,0,IF(AC24&lt;&gt;"Д/О",IF(BS24=0,6189.23,IF(BS24=1,6189.23,IF(BS24=2,6189.23,0))),0))</f>
        <v>0</v>
      </c>
      <c r="FE24" s="564"/>
      <c r="FF24" s="564"/>
      <c r="FG24" s="564"/>
      <c r="FH24" s="564"/>
      <c r="FI24" s="564"/>
      <c r="FJ24" s="564"/>
      <c r="FK24" s="564"/>
      <c r="FL24" s="564"/>
      <c r="FM24" s="588"/>
      <c r="FN24" s="585"/>
      <c r="FO24" s="585"/>
    </row>
    <row r="25" spans="1:182" s="254" customFormat="1" ht="16.45" customHeight="1" x14ac:dyDescent="0.3">
      <c r="A25" s="533">
        <f t="shared" ca="1" si="17"/>
        <v>3</v>
      </c>
      <c r="B25" s="533">
        <f t="shared" ca="1" si="18"/>
        <v>5</v>
      </c>
      <c r="C25" s="533">
        <f t="shared" ca="1" si="19"/>
        <v>13</v>
      </c>
      <c r="D25" s="533">
        <f t="shared" ca="1" si="1"/>
        <v>5</v>
      </c>
      <c r="E25" s="533"/>
      <c r="F25" s="533"/>
      <c r="G25" s="533"/>
      <c r="H25" s="533"/>
      <c r="I25" s="260">
        <v>24</v>
      </c>
      <c r="J25" s="261"/>
      <c r="K25" s="260"/>
      <c r="M25" s="513"/>
      <c r="N25" s="254" t="s">
        <v>948</v>
      </c>
      <c r="O25" s="254" t="str">
        <f>O24</f>
        <v>учителю</v>
      </c>
      <c r="P25" s="254" t="str">
        <f>P23</f>
        <v>И.Б. Лебедеву</v>
      </c>
      <c r="Q25" s="254" t="str">
        <f>Q23</f>
        <v>учителя</v>
      </c>
      <c r="R25" s="254" t="str">
        <f t="shared" si="28"/>
        <v>И.Б. Лебедева</v>
      </c>
      <c r="S25" s="254" t="s">
        <v>74</v>
      </c>
      <c r="T25" s="254" t="str">
        <f t="shared" si="29"/>
        <v>Лебедева Ирина Борисовна</v>
      </c>
      <c r="U25" s="254" t="s">
        <v>73</v>
      </c>
      <c r="V25" s="254" t="s">
        <v>27</v>
      </c>
      <c r="W25" s="254" t="s">
        <v>74</v>
      </c>
      <c r="X25" s="260"/>
      <c r="Y25" s="262">
        <v>295</v>
      </c>
      <c r="AB25" s="540"/>
      <c r="AE25" s="256"/>
      <c r="AF25" s="256"/>
      <c r="AG25" s="538"/>
      <c r="AH25" s="256"/>
      <c r="AI25" s="586"/>
      <c r="AJ25" s="539">
        <f t="shared" si="4"/>
        <v>0</v>
      </c>
      <c r="AP25" s="261"/>
      <c r="BC25" s="261"/>
      <c r="BD25" s="524"/>
      <c r="BF25" s="259"/>
      <c r="BG25" s="259"/>
      <c r="BH25" s="259"/>
      <c r="BI25" s="259"/>
      <c r="BL25" s="260">
        <f>BL23</f>
        <v>2</v>
      </c>
      <c r="BM25" s="259"/>
      <c r="BS25" s="260"/>
      <c r="BT25" s="260"/>
      <c r="BU25" s="260"/>
      <c r="BV25" s="261"/>
      <c r="BW25" s="261"/>
      <c r="BX25" s="260"/>
      <c r="BY25" s="260"/>
      <c r="BZ25" s="260"/>
      <c r="CE25" s="261"/>
      <c r="CF25" s="259"/>
      <c r="CG25" s="259"/>
      <c r="CH25" s="259"/>
      <c r="CI25" s="259"/>
      <c r="CJ25" s="259"/>
      <c r="CL25" s="261"/>
      <c r="CM25" s="260">
        <f>CM23</f>
        <v>413</v>
      </c>
      <c r="CN25" s="260">
        <f>CN24</f>
        <v>22</v>
      </c>
      <c r="CO25" s="260">
        <f>CO23</f>
        <v>2</v>
      </c>
      <c r="CP25" s="260">
        <f>CP23</f>
        <v>2022</v>
      </c>
      <c r="CQ25" s="254">
        <f ca="1">DATEDIF(CL25,TODAY(),"y")</f>
        <v>123</v>
      </c>
      <c r="CR25" s="254" t="str">
        <f t="shared" si="30"/>
        <v/>
      </c>
      <c r="CZ25" s="261"/>
      <c r="DF25" s="259"/>
      <c r="DG25" s="259"/>
      <c r="DH25" s="259"/>
      <c r="DJ25" s="261"/>
      <c r="EH25" s="559">
        <v>0</v>
      </c>
      <c r="EI25" s="256">
        <f t="shared" si="20"/>
        <v>0</v>
      </c>
      <c r="EJ25" s="256">
        <f t="shared" si="21"/>
        <v>0</v>
      </c>
      <c r="EK25" s="264">
        <f t="shared" si="36"/>
        <v>0</v>
      </c>
      <c r="EL25" s="264">
        <f>IF(EK25=0.2,EL23,0)</f>
        <v>0</v>
      </c>
      <c r="EM25" s="265"/>
      <c r="EN25" s="256"/>
      <c r="EO25" s="265">
        <f t="shared" si="31"/>
        <v>0</v>
      </c>
      <c r="EP25" s="265">
        <f t="shared" si="32"/>
        <v>0</v>
      </c>
      <c r="EQ25" s="568">
        <f t="shared" si="38"/>
        <v>0</v>
      </c>
      <c r="ER25" s="568">
        <f t="shared" si="39"/>
        <v>0</v>
      </c>
      <c r="ES25" s="524"/>
      <c r="ET25" s="555">
        <f t="shared" si="34"/>
        <v>0</v>
      </c>
      <c r="EU25" s="566">
        <f t="shared" ca="1" si="23"/>
        <v>0</v>
      </c>
      <c r="EV25" s="566">
        <f>EM25*ET23</f>
        <v>0</v>
      </c>
      <c r="EW25" s="566">
        <f>ET23*EN25</f>
        <v>0</v>
      </c>
      <c r="EX25" s="566">
        <f t="shared" si="24"/>
        <v>0</v>
      </c>
      <c r="EY25" s="566"/>
      <c r="EZ25" s="569">
        <f t="shared" si="40"/>
        <v>0</v>
      </c>
      <c r="FA25" s="569">
        <f t="shared" si="40"/>
        <v>0</v>
      </c>
      <c r="FB25" s="569">
        <f t="shared" si="40"/>
        <v>0</v>
      </c>
      <c r="FC25" s="566">
        <f t="shared" si="35"/>
        <v>0</v>
      </c>
      <c r="FD25" s="566">
        <f>IF(BS25=0,0,IF(AC25&lt;&gt;"Д/О",IF(BS25=0,6189.23,IF(BS25=1,6189.23,IF(BS25=2,6189.23,0))),0))</f>
        <v>0</v>
      </c>
      <c r="FE25" s="566"/>
      <c r="FF25" s="566"/>
      <c r="FG25" s="566"/>
      <c r="FH25" s="566"/>
      <c r="FI25" s="566"/>
      <c r="FJ25" s="566"/>
      <c r="FK25" s="566"/>
      <c r="FL25" s="566"/>
      <c r="FM25" s="589"/>
      <c r="FN25" s="570"/>
      <c r="FO25" s="570"/>
    </row>
  </sheetData>
  <dataValidations count="3">
    <dataValidation type="date" operator="notEqual" allowBlank="1" showInputMessage="1" showErrorMessage="1" sqref="DS5">
      <formula1>36892</formula1>
    </dataValidation>
    <dataValidation type="list" errorStyle="information" allowBlank="1" showInputMessage="1" showErrorMessage="1" errorTitle="Внимание" error="Возможно стоит выбрать значение из списка?" promptTitle="Обратите внимание" prompt="Значение для этой ячейки можно выбрать из выпадающего списка" sqref="BK5">
      <formula1>obr</formula1>
    </dataValidation>
    <dataValidation type="date" operator="greaterThan" allowBlank="1" showInputMessage="1" showErrorMessage="1" sqref="BR5:BS5">
      <formula1>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Z34"/>
  <sheetViews>
    <sheetView workbookViewId="0">
      <selection activeCell="N4" sqref="N4"/>
    </sheetView>
  </sheetViews>
  <sheetFormatPr defaultRowHeight="15.05" x14ac:dyDescent="0.3"/>
  <sheetData>
    <row r="1" spans="1:167" s="340" customFormat="1" ht="94.55" thickBot="1" x14ac:dyDescent="0.35">
      <c r="A1" s="307">
        <f ca="1">(DATEDIF(кадры!$FR$1,TODAY(),"y"))+DF1</f>
        <v>48</v>
      </c>
      <c r="B1" s="307">
        <f ca="1">(DATEDIF(кадры!$FR$1,TODAY(),"ym"))+DG1</f>
        <v>16</v>
      </c>
      <c r="C1" s="307">
        <f ca="1">(DATEDIF(кадры!$FR$1,TODAY(),"md"))+DH1</f>
        <v>15</v>
      </c>
      <c r="D1" s="307">
        <f t="shared" ref="D1:D28" ca="1" si="0">IF(C1&gt;30,B1+1,B1)</f>
        <v>16</v>
      </c>
      <c r="E1" s="307"/>
      <c r="F1" s="307"/>
      <c r="G1" s="307"/>
      <c r="H1" s="307"/>
      <c r="I1" s="327">
        <v>47</v>
      </c>
      <c r="J1" s="328">
        <v>33817</v>
      </c>
      <c r="K1" s="327" t="s">
        <v>1068</v>
      </c>
      <c r="L1" s="327" t="s">
        <v>469</v>
      </c>
      <c r="M1" s="329">
        <v>40057</v>
      </c>
      <c r="N1" s="307" t="s">
        <v>968</v>
      </c>
      <c r="O1" s="307" t="s">
        <v>99</v>
      </c>
      <c r="P1" s="307" t="s">
        <v>1283</v>
      </c>
      <c r="Q1" s="307" t="s">
        <v>99</v>
      </c>
      <c r="R1" s="307" t="s">
        <v>927</v>
      </c>
      <c r="S1" s="307" t="s">
        <v>98</v>
      </c>
      <c r="T1" s="307" t="s">
        <v>553</v>
      </c>
      <c r="U1" s="307" t="s">
        <v>98</v>
      </c>
      <c r="V1" s="307" t="s">
        <v>100</v>
      </c>
      <c r="W1" s="307" t="s">
        <v>43</v>
      </c>
      <c r="X1" s="327">
        <v>101</v>
      </c>
      <c r="Y1" s="307">
        <v>553</v>
      </c>
      <c r="Z1" s="330" t="s">
        <v>996</v>
      </c>
      <c r="AA1" s="330" t="s">
        <v>99</v>
      </c>
      <c r="AB1" s="445">
        <v>1</v>
      </c>
      <c r="AC1" s="330" t="s">
        <v>531</v>
      </c>
      <c r="AD1" s="331"/>
      <c r="AE1" s="331">
        <f>AB1*40</f>
        <v>40</v>
      </c>
      <c r="AF1" s="331">
        <f>AB1</f>
        <v>1</v>
      </c>
      <c r="AG1" s="331">
        <f>SUM(AE1:AE3)</f>
        <v>60</v>
      </c>
      <c r="AH1" s="331">
        <f>SUM(AF1:AF3)</f>
        <v>1.5</v>
      </c>
      <c r="AI1" s="331">
        <v>1</v>
      </c>
      <c r="AJ1" s="332">
        <f>AB1-AI1</f>
        <v>0</v>
      </c>
      <c r="AK1" s="330"/>
      <c r="AL1" s="330"/>
      <c r="AM1" s="330"/>
      <c r="AN1" s="330"/>
      <c r="AO1" s="330"/>
      <c r="AP1" s="328">
        <v>19241</v>
      </c>
      <c r="AQ1" s="307">
        <f ca="1">DATEDIF(AP1,TODAY(),"y")</f>
        <v>71</v>
      </c>
      <c r="AR1" s="307" t="s">
        <v>1036</v>
      </c>
      <c r="AS1" s="307" t="s">
        <v>1015</v>
      </c>
      <c r="AT1" s="330">
        <v>3202</v>
      </c>
      <c r="AU1" s="330" t="s">
        <v>757</v>
      </c>
      <c r="AV1" s="330" t="str">
        <f>CONCATENATE(AT1,AU1)</f>
        <v>3202705806</v>
      </c>
      <c r="AW1" s="330" t="s">
        <v>1096</v>
      </c>
      <c r="AX1" s="333" t="s">
        <v>758</v>
      </c>
      <c r="AY1" s="330" t="s">
        <v>723</v>
      </c>
      <c r="AZ1" s="330">
        <v>650065</v>
      </c>
      <c r="BA1" s="330" t="s">
        <v>1138</v>
      </c>
      <c r="BB1" s="330" t="s">
        <v>1439</v>
      </c>
      <c r="BC1" s="352">
        <v>31551</v>
      </c>
      <c r="BD1" s="449"/>
      <c r="BE1" s="334" t="s">
        <v>486</v>
      </c>
      <c r="BF1" s="334" t="s">
        <v>1140</v>
      </c>
      <c r="BG1" s="334" t="s">
        <v>1139</v>
      </c>
      <c r="BH1" s="334"/>
      <c r="BI1" s="334" t="s">
        <v>1141</v>
      </c>
      <c r="BJ1" s="330"/>
      <c r="BK1" s="330" t="s">
        <v>342</v>
      </c>
      <c r="BL1" s="335">
        <f>IF(BK1="ВО",1,2)</f>
        <v>2</v>
      </c>
      <c r="BM1" s="334"/>
      <c r="BN1" s="330" t="s">
        <v>357</v>
      </c>
      <c r="BO1" s="330"/>
      <c r="BP1" s="330"/>
      <c r="BQ1" s="333"/>
      <c r="BR1" s="335">
        <f ca="1">DATEDIF(BQ1,TODAY(),"y")</f>
        <v>123</v>
      </c>
      <c r="BS1" s="335"/>
      <c r="BT1" s="335"/>
      <c r="BU1" s="333"/>
      <c r="BV1" s="335"/>
      <c r="BW1" s="335"/>
      <c r="BX1" s="335"/>
      <c r="BY1" s="330"/>
      <c r="BZ1" s="330"/>
      <c r="CA1" s="330"/>
      <c r="CB1" s="333"/>
      <c r="CC1" s="334"/>
      <c r="CD1" s="334"/>
      <c r="CE1" s="334"/>
      <c r="CF1" s="334"/>
      <c r="CG1" s="330"/>
      <c r="CH1" s="333"/>
      <c r="CI1" s="335"/>
      <c r="CJ1" s="335"/>
      <c r="CK1" s="335"/>
      <c r="CL1" s="335"/>
      <c r="CM1" s="307"/>
      <c r="CN1" s="307" t="str">
        <f t="shared" ref="CN1:CN22" si="1">IF(CG1="соотв.",IF(BL1=1,3,IF(BL1=2,2)),IF(CG1="первая",4,IF(CG1="","",5)))</f>
        <v/>
      </c>
      <c r="CO1" s="307"/>
      <c r="CP1" s="307"/>
      <c r="CQ1" s="307"/>
      <c r="CR1" s="328"/>
      <c r="CS1" s="307" t="str">
        <f ca="1">IF(CR1="","",DATEDIF(CR1,TODAY(),"y"))</f>
        <v/>
      </c>
      <c r="CT1" s="307"/>
      <c r="CU1" s="307"/>
      <c r="CV1" s="307"/>
      <c r="CW1" s="307" t="s">
        <v>158</v>
      </c>
      <c r="CX1" s="326" t="s">
        <v>156</v>
      </c>
      <c r="CY1" s="326" t="s">
        <v>157</v>
      </c>
      <c r="CZ1" s="326" t="s">
        <v>159</v>
      </c>
      <c r="DA1" s="307" t="s">
        <v>172</v>
      </c>
      <c r="DB1" s="328">
        <v>36403</v>
      </c>
      <c r="DC1" s="307"/>
      <c r="DD1" s="307"/>
      <c r="DE1" s="307"/>
      <c r="DF1" s="307">
        <v>47</v>
      </c>
      <c r="DG1" s="307">
        <v>11</v>
      </c>
      <c r="DH1" s="307">
        <v>7</v>
      </c>
      <c r="DI1" s="336"/>
      <c r="DJ1" s="336"/>
      <c r="DK1" s="336"/>
      <c r="DL1" s="336">
        <f ca="1">IF(D1&gt;=12,A1+1,A1)</f>
        <v>49</v>
      </c>
      <c r="DM1" s="336">
        <f ca="1">IF(D1&gt;=12,(12-D1)*-1,D1)</f>
        <v>4</v>
      </c>
      <c r="DN1" s="336">
        <f ca="1">IF(C1&gt;30,C1-30,C1)</f>
        <v>15</v>
      </c>
      <c r="DO1" s="336"/>
      <c r="DP1" s="336"/>
      <c r="DQ1" s="336"/>
      <c r="DR1" s="319" t="str">
        <f ca="1">DATEDIF(DB1,TODAY(),"y")&amp;"г. "&amp;DATEDIF(DB1,TODAY(),"ym")&amp;"мес. "&amp;DATEDIF(DB1,TODAY(),"md")&amp;"дн."</f>
        <v>24г. 2мес. 9дн.</v>
      </c>
      <c r="DS1" s="319" t="str">
        <f ca="1">DATEDIF(J1,TODAY(),"y")&amp;"г. "&amp;DATEDIF(J1,TODAY(),"ym")&amp;"мес. "&amp;DATEDIF(J1,TODAY(),"md")&amp;"дн."</f>
        <v>31г. 3мес. 8дн.</v>
      </c>
      <c r="DT1" s="307">
        <v>47</v>
      </c>
      <c r="DU1" s="307">
        <v>11</v>
      </c>
      <c r="DV1" s="307">
        <v>7</v>
      </c>
      <c r="DW1" s="336"/>
      <c r="DX1" s="336"/>
      <c r="DY1" s="336"/>
      <c r="DZ1" s="337">
        <v>5298</v>
      </c>
      <c r="EA1" s="337">
        <f t="shared" ref="EA1:EA22" si="2">IF(AC1="ч",AB1,IF(AC1="(ч)",AB1,0))</f>
        <v>0</v>
      </c>
      <c r="EB1" s="337">
        <f t="shared" ref="EB1:EB22" si="3">IF(AC1="ст",AB1,IF(AC1="(ст)",AB1,0))</f>
        <v>1</v>
      </c>
      <c r="EC1" s="338">
        <f t="shared" ref="EC1:EC22" si="4">IF(AB1&gt;0,0.2,0)</f>
        <v>0.2</v>
      </c>
      <c r="ED1" s="338">
        <f>IF(CE1&gt;0,0.1,0)</f>
        <v>0</v>
      </c>
      <c r="EE1" s="339"/>
      <c r="EF1" s="337"/>
      <c r="EG1" s="339">
        <f t="shared" ref="EG1:EG22" si="5">IF(AB1&gt;=0,IF(AA1="повар",0.12,IF(AA1="уборщик служебных помещений",0.12,IF(AA1="кухонный рабочий",0.12,IF(AA1="рабочий по КОРЗ",0.12,IF(AA1="зав. производством (шеф-повар)",0.12,0))))))</f>
        <v>0</v>
      </c>
      <c r="EH1" s="339">
        <f t="shared" ref="EH1:EH22" si="6">IF(AB1&gt;=0,IF(AA1="сторож",0.4,0))</f>
        <v>0</v>
      </c>
      <c r="EI1" s="339">
        <f t="shared" ref="EI1:EI22" si="7">IF(AA1&gt;=0,IF(AB1&gt;0,IF(AA1="учитель (обучение на дому)",0.05,IF(AA1="учитель",0.1,0)),0),0)</f>
        <v>0</v>
      </c>
      <c r="EJ1" s="339">
        <f t="shared" ref="EJ1:EJ13" si="8">IF(AK1="",0,IF(AK1="уч. группа2",0.05,IF(AK1="учебная группа",0.1,IF(AK1="монтесори",0.05,IF(AK1="метод. кабинет",0.05,IF(AK1="мастерская",0.15,IF(AK1="кабинет5/2",0.05,0.1)))))))</f>
        <v>0</v>
      </c>
      <c r="EK1" s="339"/>
      <c r="EL1" s="347">
        <f t="shared" ref="EL1:EL22" si="9">IF(AB1&gt;0,DZ1*(1+ED1+EC1),0)</f>
        <v>6357.5999999999995</v>
      </c>
      <c r="EM1" s="347">
        <f>(EL1*EB1)+(EL1*EA1/кадры!$A$1)</f>
        <v>6357.5999999999995</v>
      </c>
      <c r="EN1" s="347"/>
      <c r="EO1" s="347"/>
      <c r="EP1" s="347">
        <f t="shared" ref="EP1:EP22" si="10">EL1*EG1</f>
        <v>0</v>
      </c>
      <c r="EQ1" s="347"/>
      <c r="ER1" s="347" t="str">
        <f>IF(EI1=0,"",IF(EI1=0.1,(EL1*EI1),IF(EI1=0.05,(AF1*EI1)*EL1)))</f>
        <v/>
      </c>
      <c r="ES1" s="347">
        <f t="shared" ref="ES1:ES22" si="11">EL1*EJ1</f>
        <v>0</v>
      </c>
      <c r="ET1" s="347">
        <f t="shared" ref="ET1:ET22" si="12">EL1*EK1</f>
        <v>0</v>
      </c>
      <c r="EU1" s="347">
        <f t="shared" ref="EU1:EU19" si="13">IF(AL1=0,0,3000)</f>
        <v>0</v>
      </c>
      <c r="EV1" s="347" t="str">
        <f ca="1">IF(BR1&lt;3,6189.23,"")</f>
        <v/>
      </c>
      <c r="EW1" s="347"/>
      <c r="EX1" s="347"/>
      <c r="EY1" s="347"/>
      <c r="EZ1" s="347"/>
      <c r="FA1" s="347">
        <f ca="1">SUM(EP1:EZ3)+EM1+EM2+EM3</f>
        <v>8476.7999999999993</v>
      </c>
      <c r="FB1" s="347">
        <f ca="1">IF((кадры!$FQ$1-FA1)&lt;0,0,кадры!$FQ$1-FA1)</f>
        <v>7765.2000000000007</v>
      </c>
      <c r="FC1" s="347">
        <f ca="1">FB1+FA1</f>
        <v>16242</v>
      </c>
      <c r="FD1" s="434">
        <f ca="1">FC1*1.3</f>
        <v>21114.600000000002</v>
      </c>
      <c r="FE1" s="347">
        <f ca="1">FD1/1.13</f>
        <v>18685.486725663719</v>
      </c>
    </row>
    <row r="2" spans="1:167" s="291" customFormat="1" ht="63.25" thickBot="1" x14ac:dyDescent="0.35">
      <c r="A2" s="307">
        <f ca="1">(DATEDIF(кадры!$FR$1,TODAY(),"y"))+DF2</f>
        <v>1</v>
      </c>
      <c r="B2" s="307">
        <f ca="1">(DATEDIF(кадры!$FR$1,TODAY(),"ym"))+DG2</f>
        <v>5</v>
      </c>
      <c r="C2" s="307">
        <f ca="1">(DATEDIF(кадры!$FR$1,TODAY(),"md"))+DH2</f>
        <v>8</v>
      </c>
      <c r="D2" s="307">
        <f t="shared" ca="1" si="0"/>
        <v>5</v>
      </c>
      <c r="E2" s="257"/>
      <c r="F2" s="257"/>
      <c r="G2" s="257"/>
      <c r="H2" s="257"/>
      <c r="I2" s="266">
        <v>47</v>
      </c>
      <c r="J2" s="268"/>
      <c r="K2" s="266"/>
      <c r="L2" s="266"/>
      <c r="M2" s="269"/>
      <c r="N2" s="255" t="s">
        <v>968</v>
      </c>
      <c r="O2" s="255" t="str">
        <f>O1</f>
        <v>зав. складом</v>
      </c>
      <c r="P2" s="255" t="str">
        <f>P1</f>
        <v>Н.П. Князеву</v>
      </c>
      <c r="Q2" s="255" t="str">
        <f>Q1</f>
        <v>зав. складом</v>
      </c>
      <c r="R2" s="255" t="str">
        <f>R1</f>
        <v>Н.П. Князева</v>
      </c>
      <c r="S2" s="255" t="s">
        <v>100</v>
      </c>
      <c r="T2" s="255" t="s">
        <v>553</v>
      </c>
      <c r="U2" s="255" t="s">
        <v>98</v>
      </c>
      <c r="V2" s="255" t="s">
        <v>100</v>
      </c>
      <c r="W2" s="255" t="s">
        <v>43</v>
      </c>
      <c r="X2" s="266"/>
      <c r="Y2" s="270">
        <v>553</v>
      </c>
      <c r="Z2" s="280" t="s">
        <v>992</v>
      </c>
      <c r="AA2" s="280" t="s">
        <v>534</v>
      </c>
      <c r="AB2" s="445">
        <v>0.5</v>
      </c>
      <c r="AC2" s="280" t="s">
        <v>538</v>
      </c>
      <c r="AD2" s="280"/>
      <c r="AE2" s="281">
        <f>AB2*40</f>
        <v>20</v>
      </c>
      <c r="AF2" s="281">
        <f>AB2</f>
        <v>0.5</v>
      </c>
      <c r="AG2" s="281"/>
      <c r="AH2" s="281"/>
      <c r="AI2" s="281">
        <v>0.5</v>
      </c>
      <c r="AJ2" s="282">
        <f>AB2-AI2</f>
        <v>0</v>
      </c>
      <c r="AK2" s="280"/>
      <c r="AL2" s="280"/>
      <c r="AM2" s="280"/>
      <c r="AN2" s="280"/>
      <c r="AO2" s="280"/>
      <c r="AP2" s="283"/>
      <c r="AQ2" s="280"/>
      <c r="AR2" s="280"/>
      <c r="AS2" s="280"/>
      <c r="AT2" s="280"/>
      <c r="AU2" s="280"/>
      <c r="AV2" s="280"/>
      <c r="AW2" s="280"/>
      <c r="AX2" s="280"/>
      <c r="AY2" s="280"/>
      <c r="AZ2" s="280"/>
      <c r="BA2" s="280"/>
      <c r="BB2" s="280"/>
      <c r="BC2" s="353"/>
      <c r="BD2" s="450"/>
      <c r="BE2" s="280"/>
      <c r="BF2" s="284"/>
      <c r="BG2" s="284"/>
      <c r="BH2" s="284"/>
      <c r="BI2" s="284"/>
      <c r="BJ2" s="280"/>
      <c r="BK2" s="280"/>
      <c r="BL2" s="285">
        <f>BL1</f>
        <v>2</v>
      </c>
      <c r="BM2" s="284"/>
      <c r="BN2" s="280"/>
      <c r="BO2" s="280"/>
      <c r="BP2" s="280"/>
      <c r="BQ2" s="280"/>
      <c r="BR2" s="285"/>
      <c r="BS2" s="285"/>
      <c r="BT2" s="285"/>
      <c r="BU2" s="283"/>
      <c r="BV2" s="285"/>
      <c r="BW2" s="285"/>
      <c r="BX2" s="285"/>
      <c r="BY2" s="280"/>
      <c r="BZ2" s="280"/>
      <c r="CA2" s="280"/>
      <c r="CB2" s="283"/>
      <c r="CC2" s="284"/>
      <c r="CD2" s="284"/>
      <c r="CE2" s="284"/>
      <c r="CF2" s="284"/>
      <c r="CG2" s="286"/>
      <c r="CH2" s="283"/>
      <c r="CI2" s="285"/>
      <c r="CJ2" s="285"/>
      <c r="CK2" s="285"/>
      <c r="CL2" s="285"/>
      <c r="CM2" s="255"/>
      <c r="CN2" s="255" t="str">
        <f t="shared" si="1"/>
        <v/>
      </c>
      <c r="CO2" s="255"/>
      <c r="CP2" s="255"/>
      <c r="CQ2" s="255"/>
      <c r="CR2" s="268"/>
      <c r="CS2" s="255"/>
      <c r="CT2" s="255"/>
      <c r="CU2" s="255"/>
      <c r="CV2" s="255"/>
      <c r="CW2" s="255" t="s">
        <v>171</v>
      </c>
      <c r="CX2" s="267"/>
      <c r="CY2" s="267"/>
      <c r="CZ2" s="267"/>
      <c r="DA2" s="255"/>
      <c r="DB2" s="268"/>
      <c r="DC2" s="255"/>
      <c r="DD2" s="255"/>
      <c r="DE2" s="255"/>
      <c r="DF2" s="255"/>
      <c r="DG2" s="255"/>
      <c r="DH2" s="255"/>
      <c r="DI2" s="255"/>
      <c r="DJ2" s="255"/>
      <c r="DK2" s="255"/>
      <c r="DL2" s="255"/>
      <c r="DM2" s="255"/>
      <c r="DN2" s="255"/>
      <c r="DO2" s="255"/>
      <c r="DP2" s="255"/>
      <c r="DQ2" s="255"/>
      <c r="DR2" s="263"/>
      <c r="DS2" s="263"/>
      <c r="DT2" s="255"/>
      <c r="DU2" s="255"/>
      <c r="DV2" s="255"/>
      <c r="DW2" s="255"/>
      <c r="DX2" s="255"/>
      <c r="DY2" s="255"/>
      <c r="DZ2" s="258">
        <v>3532</v>
      </c>
      <c r="EA2" s="258">
        <f t="shared" si="2"/>
        <v>0</v>
      </c>
      <c r="EB2" s="258">
        <f t="shared" si="3"/>
        <v>0.5</v>
      </c>
      <c r="EC2" s="272">
        <f t="shared" si="4"/>
        <v>0.2</v>
      </c>
      <c r="ED2" s="272">
        <f>IF(EC2=0.2,ED1,0)</f>
        <v>0</v>
      </c>
      <c r="EE2" s="271">
        <f>EL2/EL1*AB2</f>
        <v>0.33333333333333331</v>
      </c>
      <c r="EF2" s="258"/>
      <c r="EG2" s="271">
        <f t="shared" si="5"/>
        <v>0</v>
      </c>
      <c r="EH2" s="271">
        <f t="shared" si="6"/>
        <v>0</v>
      </c>
      <c r="EI2" s="271">
        <f t="shared" si="7"/>
        <v>0</v>
      </c>
      <c r="EJ2" s="271">
        <f t="shared" si="8"/>
        <v>0</v>
      </c>
      <c r="EK2" s="271"/>
      <c r="EL2" s="348">
        <f t="shared" si="9"/>
        <v>4238.3999999999996</v>
      </c>
      <c r="EM2" s="348">
        <f>(EL2*EB2)+(EL2*EA2/кадры!$A$1)</f>
        <v>2119.1999999999998</v>
      </c>
      <c r="EN2" s="348">
        <f>EE2*EL1</f>
        <v>2119.1999999999998</v>
      </c>
      <c r="EO2" s="348">
        <f>EL1*EF2</f>
        <v>0</v>
      </c>
      <c r="EP2" s="348">
        <f t="shared" si="10"/>
        <v>0</v>
      </c>
      <c r="EQ2" s="348"/>
      <c r="ER2" s="348" t="str">
        <f>IF(EI2=0,"",IF(EI2=0.1,(EL2*EI2),IF(EI2=0.05,(AF2*EI2)*EL2)))</f>
        <v/>
      </c>
      <c r="ES2" s="348">
        <f t="shared" si="11"/>
        <v>0</v>
      </c>
      <c r="ET2" s="348">
        <f t="shared" si="12"/>
        <v>0</v>
      </c>
      <c r="EU2" s="348">
        <f t="shared" si="13"/>
        <v>0</v>
      </c>
      <c r="EV2" s="446">
        <f>IF(BR2=0,0,IF(AC2&lt;&gt;"Д/О",IF(BR2=0,6189.23,IF(BR2=1,6189.23,IF(BR2=2,6189.23,0))),0))</f>
        <v>0</v>
      </c>
      <c r="EW2" s="348"/>
      <c r="EX2" s="348"/>
      <c r="EY2" s="348"/>
      <c r="EZ2" s="348"/>
      <c r="FA2" s="348"/>
      <c r="FB2" s="348"/>
      <c r="FC2" s="348"/>
      <c r="FD2" s="348"/>
      <c r="FE2" s="348"/>
    </row>
    <row r="3" spans="1:167" s="291" customFormat="1" ht="16.3" thickBot="1" x14ac:dyDescent="0.35">
      <c r="A3" s="307">
        <f ca="1">(DATEDIF(кадры!$FR$1,TODAY(),"y"))+DF3</f>
        <v>1</v>
      </c>
      <c r="B3" s="307">
        <f ca="1">(DATEDIF(кадры!$FR$1,TODAY(),"ym"))+DG3</f>
        <v>5</v>
      </c>
      <c r="C3" s="307">
        <f ca="1">(DATEDIF(кадры!$FR$1,TODAY(),"md"))+DH3</f>
        <v>8</v>
      </c>
      <c r="D3" s="307">
        <f t="shared" ca="1" si="0"/>
        <v>5</v>
      </c>
      <c r="E3" s="257"/>
      <c r="F3" s="257"/>
      <c r="G3" s="257"/>
      <c r="H3" s="257"/>
      <c r="I3" s="266">
        <v>47</v>
      </c>
      <c r="J3" s="268"/>
      <c r="K3" s="266"/>
      <c r="L3" s="266"/>
      <c r="M3" s="269"/>
      <c r="N3" s="255" t="s">
        <v>968</v>
      </c>
      <c r="O3" s="255" t="str">
        <f>O2</f>
        <v>зав. складом</v>
      </c>
      <c r="P3" s="255" t="str">
        <f>P1</f>
        <v>Н.П. Князеву</v>
      </c>
      <c r="Q3" s="255" t="str">
        <f>Q1</f>
        <v>зав. складом</v>
      </c>
      <c r="R3" s="255" t="str">
        <f>R1</f>
        <v>Н.П. Князева</v>
      </c>
      <c r="S3" s="255" t="s">
        <v>43</v>
      </c>
      <c r="T3" s="255" t="s">
        <v>553</v>
      </c>
      <c r="U3" s="255" t="s">
        <v>98</v>
      </c>
      <c r="V3" s="255" t="s">
        <v>100</v>
      </c>
      <c r="W3" s="255" t="s">
        <v>43</v>
      </c>
      <c r="X3" s="266"/>
      <c r="Y3" s="270">
        <v>553</v>
      </c>
      <c r="Z3" s="280"/>
      <c r="AA3" s="280"/>
      <c r="AB3" s="445"/>
      <c r="AC3" s="280"/>
      <c r="AD3" s="280"/>
      <c r="AE3" s="281"/>
      <c r="AF3" s="281"/>
      <c r="AG3" s="281"/>
      <c r="AH3" s="281"/>
      <c r="AI3" s="281"/>
      <c r="AJ3" s="282"/>
      <c r="AK3" s="280"/>
      <c r="AL3" s="280"/>
      <c r="AM3" s="280"/>
      <c r="AN3" s="280"/>
      <c r="AO3" s="280"/>
      <c r="AP3" s="283"/>
      <c r="AQ3" s="280"/>
      <c r="AR3" s="280"/>
      <c r="AS3" s="280"/>
      <c r="AT3" s="280"/>
      <c r="AU3" s="280"/>
      <c r="AV3" s="280"/>
      <c r="AW3" s="280"/>
      <c r="AX3" s="280"/>
      <c r="AY3" s="280"/>
      <c r="AZ3" s="280"/>
      <c r="BA3" s="280"/>
      <c r="BB3" s="280"/>
      <c r="BC3" s="353"/>
      <c r="BD3" s="450"/>
      <c r="BE3" s="280"/>
      <c r="BF3" s="284"/>
      <c r="BG3" s="284"/>
      <c r="BH3" s="284"/>
      <c r="BI3" s="284"/>
      <c r="BJ3" s="280"/>
      <c r="BK3" s="280"/>
      <c r="BL3" s="285">
        <f>BL1</f>
        <v>2</v>
      </c>
      <c r="BM3" s="284"/>
      <c r="BN3" s="280"/>
      <c r="BO3" s="280"/>
      <c r="BP3" s="280"/>
      <c r="BQ3" s="280"/>
      <c r="BR3" s="285"/>
      <c r="BS3" s="285"/>
      <c r="BT3" s="285"/>
      <c r="BU3" s="283"/>
      <c r="BV3" s="285"/>
      <c r="BW3" s="285"/>
      <c r="BX3" s="285"/>
      <c r="BY3" s="280"/>
      <c r="BZ3" s="280"/>
      <c r="CA3" s="280"/>
      <c r="CB3" s="283"/>
      <c r="CC3" s="284"/>
      <c r="CD3" s="284"/>
      <c r="CE3" s="284"/>
      <c r="CF3" s="284"/>
      <c r="CG3" s="280"/>
      <c r="CH3" s="283"/>
      <c r="CI3" s="285"/>
      <c r="CJ3" s="285"/>
      <c r="CK3" s="285"/>
      <c r="CL3" s="285"/>
      <c r="CM3" s="255"/>
      <c r="CN3" s="255" t="str">
        <f t="shared" si="1"/>
        <v/>
      </c>
      <c r="CO3" s="255"/>
      <c r="CP3" s="255"/>
      <c r="CQ3" s="255"/>
      <c r="CR3" s="268"/>
      <c r="CS3" s="255"/>
      <c r="CT3" s="255"/>
      <c r="CU3" s="255"/>
      <c r="CV3" s="255"/>
      <c r="CW3" s="255"/>
      <c r="CX3" s="267"/>
      <c r="CY3" s="267"/>
      <c r="CZ3" s="267"/>
      <c r="DA3" s="255"/>
      <c r="DB3" s="268"/>
      <c r="DC3" s="255"/>
      <c r="DD3" s="255"/>
      <c r="DE3" s="255"/>
      <c r="DF3" s="255"/>
      <c r="DG3" s="255"/>
      <c r="DH3" s="255"/>
      <c r="DI3" s="255"/>
      <c r="DJ3" s="255"/>
      <c r="DK3" s="255"/>
      <c r="DL3" s="255"/>
      <c r="DM3" s="255"/>
      <c r="DN3" s="255"/>
      <c r="DO3" s="255"/>
      <c r="DP3" s="255"/>
      <c r="DQ3" s="255"/>
      <c r="DR3" s="263"/>
      <c r="DS3" s="263"/>
      <c r="DT3" s="255"/>
      <c r="DU3" s="255"/>
      <c r="DV3" s="255"/>
      <c r="DW3" s="255"/>
      <c r="DX3" s="255"/>
      <c r="DY3" s="255"/>
      <c r="DZ3" s="258">
        <v>0</v>
      </c>
      <c r="EA3" s="258">
        <f t="shared" si="2"/>
        <v>0</v>
      </c>
      <c r="EB3" s="258">
        <f t="shared" si="3"/>
        <v>0</v>
      </c>
      <c r="EC3" s="272">
        <f t="shared" si="4"/>
        <v>0</v>
      </c>
      <c r="ED3" s="272">
        <f>IF(EC3=0.2,ED1,0)</f>
        <v>0</v>
      </c>
      <c r="EE3" s="271"/>
      <c r="EF3" s="258"/>
      <c r="EG3" s="271">
        <f t="shared" si="5"/>
        <v>0</v>
      </c>
      <c r="EH3" s="271">
        <f t="shared" si="6"/>
        <v>0</v>
      </c>
      <c r="EI3" s="271">
        <f t="shared" si="7"/>
        <v>0</v>
      </c>
      <c r="EJ3" s="271">
        <f t="shared" si="8"/>
        <v>0</v>
      </c>
      <c r="EK3" s="271"/>
      <c r="EL3" s="348">
        <f t="shared" si="9"/>
        <v>0</v>
      </c>
      <c r="EM3" s="348">
        <f>(EL3*EB3)+(EL3*EA3/кадры!$A$1)</f>
        <v>0</v>
      </c>
      <c r="EN3" s="348">
        <f>EE3*EL1</f>
        <v>0</v>
      </c>
      <c r="EO3" s="348">
        <f>EL1*EF3</f>
        <v>0</v>
      </c>
      <c r="EP3" s="348">
        <f t="shared" si="10"/>
        <v>0</v>
      </c>
      <c r="EQ3" s="348"/>
      <c r="ER3" s="348">
        <f>EL3*EI3</f>
        <v>0</v>
      </c>
      <c r="ES3" s="348">
        <f t="shared" si="11"/>
        <v>0</v>
      </c>
      <c r="ET3" s="348">
        <f t="shared" si="12"/>
        <v>0</v>
      </c>
      <c r="EU3" s="348">
        <f t="shared" si="13"/>
        <v>0</v>
      </c>
      <c r="EV3" s="348">
        <f>IF(BR3=0,0,IF(AC3&lt;&gt;"Д/О",IF(BR3=0,6189.23,IF(BR3=1,6189.23,IF(BR3=2,6189.23,0))),0))</f>
        <v>0</v>
      </c>
      <c r="EW3" s="348"/>
      <c r="EX3" s="348"/>
      <c r="EY3" s="348"/>
      <c r="EZ3" s="348"/>
      <c r="FA3" s="348"/>
      <c r="FB3" s="348"/>
      <c r="FC3" s="348"/>
      <c r="FD3" s="348"/>
      <c r="FE3" s="348"/>
    </row>
    <row r="4" spans="1:167" s="340" customFormat="1" ht="204.1" thickBot="1" x14ac:dyDescent="0.35">
      <c r="A4" s="307">
        <f ca="1">(DATEDIF(кадры!$FR$1,TODAY(),"y"))+DF4</f>
        <v>25</v>
      </c>
      <c r="B4" s="307">
        <f ca="1">(DATEDIF(кадры!$FR$1,TODAY(),"ym"))+DG4</f>
        <v>7</v>
      </c>
      <c r="C4" s="307">
        <f ca="1">(DATEDIF(кадры!$FR$1,TODAY(),"md"))+DH4</f>
        <v>9</v>
      </c>
      <c r="D4" s="307">
        <f t="shared" ca="1" si="0"/>
        <v>7</v>
      </c>
      <c r="E4" s="307"/>
      <c r="F4" s="307"/>
      <c r="G4" s="307"/>
      <c r="H4" s="307"/>
      <c r="I4" s="327">
        <v>51</v>
      </c>
      <c r="J4" s="328">
        <v>42380</v>
      </c>
      <c r="K4" s="327" t="s">
        <v>842</v>
      </c>
      <c r="L4" s="327">
        <v>258</v>
      </c>
      <c r="M4" s="329">
        <v>42380</v>
      </c>
      <c r="N4" s="307" t="s">
        <v>980</v>
      </c>
      <c r="O4" s="307" t="s">
        <v>1242</v>
      </c>
      <c r="P4" s="307" t="s">
        <v>1285</v>
      </c>
      <c r="Q4" s="307" t="s">
        <v>952</v>
      </c>
      <c r="R4" s="307" t="s">
        <v>928</v>
      </c>
      <c r="S4" s="307" t="s">
        <v>103</v>
      </c>
      <c r="T4" s="307" t="s">
        <v>554</v>
      </c>
      <c r="U4" s="307" t="s">
        <v>103</v>
      </c>
      <c r="V4" s="307" t="s">
        <v>17</v>
      </c>
      <c r="W4" s="307" t="s">
        <v>18</v>
      </c>
      <c r="X4" s="327">
        <v>101</v>
      </c>
      <c r="Y4" s="307">
        <v>556</v>
      </c>
      <c r="Z4" s="330" t="s">
        <v>992</v>
      </c>
      <c r="AA4" s="330" t="s">
        <v>91</v>
      </c>
      <c r="AB4" s="445">
        <v>1</v>
      </c>
      <c r="AC4" s="330" t="s">
        <v>531</v>
      </c>
      <c r="AD4" s="331"/>
      <c r="AE4" s="331">
        <f>AB4*40</f>
        <v>40</v>
      </c>
      <c r="AF4" s="331">
        <f>AB4</f>
        <v>1</v>
      </c>
      <c r="AG4" s="331">
        <f>SUM(AE4:AE6)</f>
        <v>40</v>
      </c>
      <c r="AH4" s="331">
        <f>SUM(AF4:AF6)</f>
        <v>1</v>
      </c>
      <c r="AI4" s="331">
        <v>1</v>
      </c>
      <c r="AJ4" s="332">
        <f>AB4-AI4</f>
        <v>0</v>
      </c>
      <c r="AK4" s="330"/>
      <c r="AL4" s="330"/>
      <c r="AM4" s="330"/>
      <c r="AN4" s="330"/>
      <c r="AO4" s="330"/>
      <c r="AP4" s="328">
        <v>24111</v>
      </c>
      <c r="AQ4" s="307">
        <f ca="1">DATEDIF(AP4,TODAY(),"y")</f>
        <v>57</v>
      </c>
      <c r="AR4" s="307" t="s">
        <v>1036</v>
      </c>
      <c r="AS4" s="307" t="s">
        <v>1015</v>
      </c>
      <c r="AT4" s="330">
        <v>3210</v>
      </c>
      <c r="AU4" s="330" t="s">
        <v>767</v>
      </c>
      <c r="AV4" s="330" t="str">
        <f>CONCATENATE(AT4,AU4)</f>
        <v>3210966749</v>
      </c>
      <c r="AW4" s="330" t="s">
        <v>1101</v>
      </c>
      <c r="AX4" s="333" t="s">
        <v>768</v>
      </c>
      <c r="AY4" s="330" t="s">
        <v>715</v>
      </c>
      <c r="AZ4" s="330">
        <v>650010</v>
      </c>
      <c r="BA4" s="330" t="s">
        <v>1184</v>
      </c>
      <c r="BB4" s="330" t="s">
        <v>1441</v>
      </c>
      <c r="BC4" s="352">
        <v>34282</v>
      </c>
      <c r="BD4" s="449"/>
      <c r="BE4" s="334" t="s">
        <v>492</v>
      </c>
      <c r="BF4" s="334" t="s">
        <v>1183</v>
      </c>
      <c r="BG4" s="334" t="s">
        <v>1182</v>
      </c>
      <c r="BH4" s="334"/>
      <c r="BI4" s="334" t="s">
        <v>1181</v>
      </c>
      <c r="BJ4" s="330" t="s">
        <v>1185</v>
      </c>
      <c r="BK4" s="330" t="s">
        <v>342</v>
      </c>
      <c r="BL4" s="335">
        <f>IF(BK4="ВО",1,2)</f>
        <v>2</v>
      </c>
      <c r="BM4" s="334" t="s">
        <v>1187</v>
      </c>
      <c r="BN4" s="330" t="s">
        <v>1186</v>
      </c>
      <c r="BO4" s="330" t="s">
        <v>568</v>
      </c>
      <c r="BP4" s="330" t="s">
        <v>1188</v>
      </c>
      <c r="BQ4" s="333">
        <v>31200</v>
      </c>
      <c r="BR4" s="335">
        <f ca="1">DATEDIF(BQ4,TODAY(),"y")</f>
        <v>38</v>
      </c>
      <c r="BS4" s="335"/>
      <c r="BT4" s="335"/>
      <c r="BU4" s="333"/>
      <c r="BV4" s="335"/>
      <c r="BW4" s="335"/>
      <c r="BX4" s="335"/>
      <c r="BY4" s="330"/>
      <c r="BZ4" s="330"/>
      <c r="CA4" s="330"/>
      <c r="CB4" s="333"/>
      <c r="CC4" s="334"/>
      <c r="CD4" s="334"/>
      <c r="CE4" s="334"/>
      <c r="CF4" s="334"/>
      <c r="CG4" s="330"/>
      <c r="CH4" s="333"/>
      <c r="CI4" s="335"/>
      <c r="CJ4" s="335"/>
      <c r="CK4" s="335"/>
      <c r="CL4" s="335"/>
      <c r="CM4" s="307"/>
      <c r="CN4" s="307" t="str">
        <f t="shared" si="1"/>
        <v/>
      </c>
      <c r="CO4" s="307"/>
      <c r="CP4" s="307"/>
      <c r="CQ4" s="307"/>
      <c r="CR4" s="328"/>
      <c r="CS4" s="307" t="str">
        <f ca="1">IF(CR4="","",DATEDIF(CR4,TODAY(),"y"))</f>
        <v/>
      </c>
      <c r="CT4" s="307"/>
      <c r="CU4" s="307"/>
      <c r="CV4" s="307"/>
      <c r="CW4" s="307" t="s">
        <v>232</v>
      </c>
      <c r="CX4" s="326" t="s">
        <v>176</v>
      </c>
      <c r="CY4" s="326" t="s">
        <v>186</v>
      </c>
      <c r="CZ4" s="326" t="s">
        <v>231</v>
      </c>
      <c r="DA4" s="307" t="s">
        <v>233</v>
      </c>
      <c r="DB4" s="328">
        <v>42381</v>
      </c>
      <c r="DC4" s="307"/>
      <c r="DD4" s="307"/>
      <c r="DE4" s="307"/>
      <c r="DF4" s="307">
        <v>24</v>
      </c>
      <c r="DG4" s="307">
        <v>2</v>
      </c>
      <c r="DH4" s="307">
        <v>1</v>
      </c>
      <c r="DI4" s="336"/>
      <c r="DJ4" s="336"/>
      <c r="DK4" s="336"/>
      <c r="DL4" s="336">
        <f ca="1">IF(D4&gt;=12,A4+1,A4)</f>
        <v>25</v>
      </c>
      <c r="DM4" s="336">
        <f ca="1">IF(D4&gt;=12,(12-D4)*-1,D4)</f>
        <v>7</v>
      </c>
      <c r="DN4" s="336">
        <f ca="1">IF(C4&gt;30,C4-30,C4)</f>
        <v>9</v>
      </c>
      <c r="DO4" s="336"/>
      <c r="DP4" s="336"/>
      <c r="DQ4" s="336"/>
      <c r="DR4" s="319" t="str">
        <f ca="1">DATEDIF(DB4,TODAY(),"y")&amp;"г. "&amp;DATEDIF(DB4,TODAY(),"ym")&amp;"мес. "&amp;DATEDIF(DB4,TODAY(),"md")&amp;"дн."</f>
        <v>7г. 9мес. 28дн.</v>
      </c>
      <c r="DS4" s="319" t="str">
        <f ca="1">DATEDIF(J4,TODAY(),"y")&amp;"г. "&amp;DATEDIF(J4,TODAY(),"ym")&amp;"мес. "&amp;DATEDIF(J4,TODAY(),"md")&amp;"дн."</f>
        <v>7г. 9мес. 29дн.</v>
      </c>
      <c r="DT4" s="307">
        <v>24</v>
      </c>
      <c r="DU4" s="307">
        <v>2</v>
      </c>
      <c r="DV4" s="307">
        <v>1</v>
      </c>
      <c r="DW4" s="336"/>
      <c r="DX4" s="336"/>
      <c r="DY4" s="336"/>
      <c r="DZ4" s="337">
        <v>3709</v>
      </c>
      <c r="EA4" s="337">
        <f t="shared" si="2"/>
        <v>0</v>
      </c>
      <c r="EB4" s="337">
        <f t="shared" si="3"/>
        <v>1</v>
      </c>
      <c r="EC4" s="338">
        <f t="shared" si="4"/>
        <v>0.2</v>
      </c>
      <c r="ED4" s="338">
        <f>IF(CE4&gt;0,0.1,0)</f>
        <v>0</v>
      </c>
      <c r="EE4" s="339"/>
      <c r="EF4" s="337"/>
      <c r="EG4" s="339">
        <f t="shared" si="5"/>
        <v>0.12</v>
      </c>
      <c r="EH4" s="339">
        <f t="shared" si="6"/>
        <v>0</v>
      </c>
      <c r="EI4" s="339">
        <f t="shared" si="7"/>
        <v>0</v>
      </c>
      <c r="EJ4" s="339">
        <f t="shared" si="8"/>
        <v>0</v>
      </c>
      <c r="EK4" s="339"/>
      <c r="EL4" s="347">
        <f t="shared" si="9"/>
        <v>4450.8</v>
      </c>
      <c r="EM4" s="347">
        <f>(EL4*EB4)+(EL4*EA4/кадры!$A$1)</f>
        <v>4450.8</v>
      </c>
      <c r="EN4" s="347"/>
      <c r="EO4" s="347"/>
      <c r="EP4" s="347">
        <f t="shared" si="10"/>
        <v>534.096</v>
      </c>
      <c r="EQ4" s="347"/>
      <c r="ER4" s="347" t="str">
        <f>IF(EI4=0,"",IF(EI4=0.1,(EL4*EI4),IF(EI4=0.05,(AF4*EI4)*EL4)))</f>
        <v/>
      </c>
      <c r="ES4" s="347">
        <f t="shared" si="11"/>
        <v>0</v>
      </c>
      <c r="ET4" s="347">
        <f t="shared" si="12"/>
        <v>0</v>
      </c>
      <c r="EU4" s="347">
        <f t="shared" si="13"/>
        <v>0</v>
      </c>
      <c r="EV4" s="347" t="str">
        <f ca="1">IF(BR4&lt;3,6189.23,"")</f>
        <v/>
      </c>
      <c r="EW4" s="347"/>
      <c r="EX4" s="347"/>
      <c r="EY4" s="347"/>
      <c r="EZ4" s="347"/>
      <c r="FA4" s="347">
        <f ca="1">SUM(EP4:EZ6)+EM4+EM5+EM6</f>
        <v>4984.8960000000006</v>
      </c>
      <c r="FB4" s="347">
        <f ca="1">IF((кадры!$FQ$1-FA4)&lt;0,0,кадры!$FQ$1-FA4)</f>
        <v>11257.103999999999</v>
      </c>
      <c r="FC4" s="347">
        <f ca="1">FB4+FA4</f>
        <v>16242</v>
      </c>
      <c r="FD4" s="434">
        <f ca="1">FC4*1.3</f>
        <v>21114.600000000002</v>
      </c>
      <c r="FE4" s="347">
        <f ca="1">FD4/1.13</f>
        <v>18685.486725663719</v>
      </c>
    </row>
    <row r="5" spans="1:167" s="290" customFormat="1" ht="16.3" thickBot="1" x14ac:dyDescent="0.35">
      <c r="A5" s="307">
        <f ca="1">(DATEDIF(кадры!$FR$1,TODAY(),"y"))+DF5</f>
        <v>1</v>
      </c>
      <c r="B5" s="307">
        <f ca="1">(DATEDIF(кадры!$FR$1,TODAY(),"ym"))+DG5</f>
        <v>5</v>
      </c>
      <c r="C5" s="307">
        <f ca="1">(DATEDIF(кадры!$FR$1,TODAY(),"md"))+DH5</f>
        <v>8</v>
      </c>
      <c r="D5" s="307">
        <f t="shared" ca="1" si="0"/>
        <v>5</v>
      </c>
      <c r="E5" s="257"/>
      <c r="F5" s="257"/>
      <c r="G5" s="257"/>
      <c r="H5" s="257"/>
      <c r="I5" s="266">
        <v>51</v>
      </c>
      <c r="J5" s="268"/>
      <c r="K5" s="266"/>
      <c r="L5" s="266"/>
      <c r="M5" s="269"/>
      <c r="N5" s="255" t="s">
        <v>980</v>
      </c>
      <c r="O5" s="255" t="str">
        <f>O4</f>
        <v>кухонному рабочему</v>
      </c>
      <c r="P5" s="255" t="str">
        <f>P4</f>
        <v>И.В. Манигину</v>
      </c>
      <c r="Q5" s="255" t="str">
        <f>Q4</f>
        <v>кухонного рабочего</v>
      </c>
      <c r="R5" s="255" t="str">
        <f>R4</f>
        <v>И.В. Манигина</v>
      </c>
      <c r="S5" s="255" t="s">
        <v>17</v>
      </c>
      <c r="T5" s="255" t="s">
        <v>554</v>
      </c>
      <c r="U5" s="255" t="s">
        <v>103</v>
      </c>
      <c r="V5" s="255" t="s">
        <v>17</v>
      </c>
      <c r="W5" s="255" t="s">
        <v>18</v>
      </c>
      <c r="X5" s="266"/>
      <c r="Y5" s="270">
        <v>556</v>
      </c>
      <c r="Z5" s="280"/>
      <c r="AA5" s="280"/>
      <c r="AB5" s="445"/>
      <c r="AC5" s="280"/>
      <c r="AD5" s="280"/>
      <c r="AE5" s="281"/>
      <c r="AF5" s="281"/>
      <c r="AG5" s="281"/>
      <c r="AH5" s="281"/>
      <c r="AI5" s="281"/>
      <c r="AJ5" s="282"/>
      <c r="AK5" s="280"/>
      <c r="AL5" s="280"/>
      <c r="AM5" s="280"/>
      <c r="AN5" s="280"/>
      <c r="AO5" s="280"/>
      <c r="AP5" s="283"/>
      <c r="AQ5" s="280"/>
      <c r="AR5" s="280"/>
      <c r="AS5" s="280"/>
      <c r="AT5" s="280"/>
      <c r="AU5" s="280"/>
      <c r="AV5" s="280"/>
      <c r="AW5" s="280"/>
      <c r="AX5" s="280"/>
      <c r="AY5" s="280"/>
      <c r="AZ5" s="280"/>
      <c r="BA5" s="280"/>
      <c r="BB5" s="280"/>
      <c r="BC5" s="353"/>
      <c r="BD5" s="450"/>
      <c r="BE5" s="280"/>
      <c r="BF5" s="284"/>
      <c r="BG5" s="284"/>
      <c r="BH5" s="284"/>
      <c r="BI5" s="284"/>
      <c r="BJ5" s="280"/>
      <c r="BK5" s="280"/>
      <c r="BL5" s="285">
        <f>BL4</f>
        <v>2</v>
      </c>
      <c r="BM5" s="284"/>
      <c r="BN5" s="280"/>
      <c r="BO5" s="280"/>
      <c r="BP5" s="280"/>
      <c r="BQ5" s="280"/>
      <c r="BR5" s="285"/>
      <c r="BS5" s="285"/>
      <c r="BT5" s="285"/>
      <c r="BU5" s="283"/>
      <c r="BV5" s="285"/>
      <c r="BW5" s="285"/>
      <c r="BX5" s="285"/>
      <c r="BY5" s="280"/>
      <c r="BZ5" s="280"/>
      <c r="CA5" s="280"/>
      <c r="CB5" s="283"/>
      <c r="CC5" s="284"/>
      <c r="CD5" s="284"/>
      <c r="CE5" s="284"/>
      <c r="CF5" s="284"/>
      <c r="CG5" s="286"/>
      <c r="CH5" s="283"/>
      <c r="CI5" s="285"/>
      <c r="CJ5" s="285"/>
      <c r="CK5" s="285"/>
      <c r="CL5" s="285"/>
      <c r="CM5" s="255"/>
      <c r="CN5" s="255" t="str">
        <f t="shared" si="1"/>
        <v/>
      </c>
      <c r="CO5" s="255"/>
      <c r="CP5" s="255"/>
      <c r="CQ5" s="255"/>
      <c r="CR5" s="268"/>
      <c r="CS5" s="255"/>
      <c r="CT5" s="255"/>
      <c r="CU5" s="255"/>
      <c r="CV5" s="255"/>
      <c r="CW5" s="255"/>
      <c r="CX5" s="267"/>
      <c r="CY5" s="267"/>
      <c r="CZ5" s="267"/>
      <c r="DA5" s="255"/>
      <c r="DB5" s="268"/>
      <c r="DC5" s="255"/>
      <c r="DD5" s="255"/>
      <c r="DE5" s="255"/>
      <c r="DF5" s="255"/>
      <c r="DG5" s="255"/>
      <c r="DH5" s="255"/>
      <c r="DI5" s="255"/>
      <c r="DJ5" s="255"/>
      <c r="DK5" s="255"/>
      <c r="DL5" s="255"/>
      <c r="DM5" s="255"/>
      <c r="DN5" s="255"/>
      <c r="DO5" s="255"/>
      <c r="DP5" s="255"/>
      <c r="DQ5" s="255"/>
      <c r="DR5" s="263"/>
      <c r="DS5" s="263"/>
      <c r="DT5" s="255"/>
      <c r="DU5" s="255"/>
      <c r="DV5" s="255"/>
      <c r="DW5" s="255"/>
      <c r="DX5" s="255"/>
      <c r="DY5" s="255"/>
      <c r="DZ5" s="258">
        <v>0</v>
      </c>
      <c r="EA5" s="258">
        <f t="shared" si="2"/>
        <v>0</v>
      </c>
      <c r="EB5" s="258">
        <f t="shared" si="3"/>
        <v>0</v>
      </c>
      <c r="EC5" s="272">
        <f t="shared" si="4"/>
        <v>0</v>
      </c>
      <c r="ED5" s="272">
        <f>IF(EC5=0.2,ED4,0)</f>
        <v>0</v>
      </c>
      <c r="EE5" s="271"/>
      <c r="EF5" s="258"/>
      <c r="EG5" s="271">
        <f t="shared" si="5"/>
        <v>0</v>
      </c>
      <c r="EH5" s="271">
        <f t="shared" si="6"/>
        <v>0</v>
      </c>
      <c r="EI5" s="271">
        <f t="shared" si="7"/>
        <v>0</v>
      </c>
      <c r="EJ5" s="271">
        <f t="shared" si="8"/>
        <v>0</v>
      </c>
      <c r="EK5" s="271"/>
      <c r="EL5" s="348">
        <f t="shared" si="9"/>
        <v>0</v>
      </c>
      <c r="EM5" s="348">
        <f>(EL5*EB5)+(EL5*EA5/кадры!$A$1)</f>
        <v>0</v>
      </c>
      <c r="EN5" s="348"/>
      <c r="EO5" s="348"/>
      <c r="EP5" s="348">
        <f t="shared" si="10"/>
        <v>0</v>
      </c>
      <c r="EQ5" s="348"/>
      <c r="ER5" s="348">
        <f>EL5*EI5</f>
        <v>0</v>
      </c>
      <c r="ES5" s="348">
        <f t="shared" si="11"/>
        <v>0</v>
      </c>
      <c r="ET5" s="348">
        <f t="shared" si="12"/>
        <v>0</v>
      </c>
      <c r="EU5" s="348">
        <f t="shared" si="13"/>
        <v>0</v>
      </c>
      <c r="EV5" s="446">
        <f>IF(BR5=0,0,IF(AC5&lt;&gt;"Д/О",IF(BR5=0,6189.23,IF(BR5=1,6189.23,IF(BR5=2,6189.23,0))),0))</f>
        <v>0</v>
      </c>
      <c r="EW5" s="348"/>
      <c r="EX5" s="348"/>
      <c r="EY5" s="348"/>
      <c r="EZ5" s="348"/>
      <c r="FA5" s="348"/>
      <c r="FB5" s="348"/>
      <c r="FC5" s="348"/>
      <c r="FD5" s="348"/>
      <c r="FE5" s="348"/>
      <c r="FF5" s="291"/>
      <c r="FG5" s="291"/>
      <c r="FH5" s="291"/>
      <c r="FI5" s="291"/>
      <c r="FJ5" s="291"/>
      <c r="FK5" s="291"/>
    </row>
    <row r="6" spans="1:167" s="290" customFormat="1" ht="16.3" thickBot="1" x14ac:dyDescent="0.35">
      <c r="A6" s="307">
        <f ca="1">(DATEDIF(кадры!$FR$1,TODAY(),"y"))+DF6</f>
        <v>1</v>
      </c>
      <c r="B6" s="307">
        <f ca="1">(DATEDIF(кадры!$FR$1,TODAY(),"ym"))+DG6</f>
        <v>5</v>
      </c>
      <c r="C6" s="307">
        <f ca="1">(DATEDIF(кадры!$FR$1,TODAY(),"md"))+DH6</f>
        <v>8</v>
      </c>
      <c r="D6" s="307">
        <f t="shared" ca="1" si="0"/>
        <v>5</v>
      </c>
      <c r="E6" s="257"/>
      <c r="F6" s="257"/>
      <c r="G6" s="257"/>
      <c r="H6" s="257"/>
      <c r="I6" s="266">
        <v>51</v>
      </c>
      <c r="J6" s="268"/>
      <c r="K6" s="266"/>
      <c r="L6" s="266"/>
      <c r="M6" s="269"/>
      <c r="N6" s="255" t="s">
        <v>980</v>
      </c>
      <c r="O6" s="255" t="str">
        <f>O5</f>
        <v>кухонному рабочему</v>
      </c>
      <c r="P6" s="255" t="str">
        <f>P4</f>
        <v>И.В. Манигину</v>
      </c>
      <c r="Q6" s="255" t="str">
        <f>Q4</f>
        <v>кухонного рабочего</v>
      </c>
      <c r="R6" s="255" t="str">
        <f>R4</f>
        <v>И.В. Манигина</v>
      </c>
      <c r="S6" s="255" t="s">
        <v>18</v>
      </c>
      <c r="T6" s="255" t="s">
        <v>554</v>
      </c>
      <c r="U6" s="255" t="s">
        <v>103</v>
      </c>
      <c r="V6" s="255" t="s">
        <v>17</v>
      </c>
      <c r="W6" s="255" t="s">
        <v>18</v>
      </c>
      <c r="X6" s="266"/>
      <c r="Y6" s="270">
        <v>556</v>
      </c>
      <c r="Z6" s="280"/>
      <c r="AA6" s="280"/>
      <c r="AB6" s="445"/>
      <c r="AC6" s="280"/>
      <c r="AD6" s="280"/>
      <c r="AE6" s="281"/>
      <c r="AF6" s="281"/>
      <c r="AG6" s="281"/>
      <c r="AH6" s="281"/>
      <c r="AI6" s="281"/>
      <c r="AJ6" s="282"/>
      <c r="AK6" s="280"/>
      <c r="AL6" s="280"/>
      <c r="AM6" s="280"/>
      <c r="AN6" s="280"/>
      <c r="AO6" s="280"/>
      <c r="AP6" s="283"/>
      <c r="AQ6" s="280"/>
      <c r="AR6" s="280"/>
      <c r="AS6" s="280"/>
      <c r="AT6" s="280"/>
      <c r="AU6" s="280"/>
      <c r="AV6" s="280"/>
      <c r="AW6" s="280"/>
      <c r="AX6" s="280"/>
      <c r="AY6" s="280"/>
      <c r="AZ6" s="280"/>
      <c r="BA6" s="280"/>
      <c r="BB6" s="280"/>
      <c r="BC6" s="353"/>
      <c r="BD6" s="450"/>
      <c r="BE6" s="280"/>
      <c r="BF6" s="284"/>
      <c r="BG6" s="284"/>
      <c r="BH6" s="284"/>
      <c r="BI6" s="284"/>
      <c r="BJ6" s="280"/>
      <c r="BK6" s="280"/>
      <c r="BL6" s="285">
        <f>BL4</f>
        <v>2</v>
      </c>
      <c r="BM6" s="284"/>
      <c r="BN6" s="280"/>
      <c r="BO6" s="280"/>
      <c r="BP6" s="280"/>
      <c r="BQ6" s="280"/>
      <c r="BR6" s="285"/>
      <c r="BS6" s="285"/>
      <c r="BT6" s="285"/>
      <c r="BU6" s="283"/>
      <c r="BV6" s="285"/>
      <c r="BW6" s="285"/>
      <c r="BX6" s="285"/>
      <c r="BY6" s="280"/>
      <c r="BZ6" s="280"/>
      <c r="CA6" s="280"/>
      <c r="CB6" s="283"/>
      <c r="CC6" s="284"/>
      <c r="CD6" s="284"/>
      <c r="CE6" s="284"/>
      <c r="CF6" s="284"/>
      <c r="CG6" s="280"/>
      <c r="CH6" s="283"/>
      <c r="CI6" s="285"/>
      <c r="CJ6" s="285"/>
      <c r="CK6" s="285"/>
      <c r="CL6" s="285"/>
      <c r="CM6" s="255"/>
      <c r="CN6" s="255" t="str">
        <f t="shared" si="1"/>
        <v/>
      </c>
      <c r="CO6" s="255"/>
      <c r="CP6" s="255"/>
      <c r="CQ6" s="255"/>
      <c r="CR6" s="268"/>
      <c r="CS6" s="255"/>
      <c r="CT6" s="255"/>
      <c r="CU6" s="255"/>
      <c r="CV6" s="255"/>
      <c r="CW6" s="255"/>
      <c r="CX6" s="267"/>
      <c r="CY6" s="267"/>
      <c r="CZ6" s="267"/>
      <c r="DA6" s="255"/>
      <c r="DB6" s="268"/>
      <c r="DC6" s="255"/>
      <c r="DD6" s="255"/>
      <c r="DE6" s="255"/>
      <c r="DF6" s="255"/>
      <c r="DG6" s="255"/>
      <c r="DH6" s="255"/>
      <c r="DI6" s="255"/>
      <c r="DJ6" s="255"/>
      <c r="DK6" s="255"/>
      <c r="DL6" s="255"/>
      <c r="DM6" s="255"/>
      <c r="DN6" s="255"/>
      <c r="DO6" s="255"/>
      <c r="DP6" s="255"/>
      <c r="DQ6" s="255"/>
      <c r="DR6" s="263"/>
      <c r="DS6" s="263"/>
      <c r="DT6" s="255"/>
      <c r="DU6" s="255"/>
      <c r="DV6" s="255"/>
      <c r="DW6" s="255"/>
      <c r="DX6" s="255"/>
      <c r="DY6" s="255"/>
      <c r="DZ6" s="258">
        <v>0</v>
      </c>
      <c r="EA6" s="258">
        <f t="shared" si="2"/>
        <v>0</v>
      </c>
      <c r="EB6" s="258">
        <f t="shared" si="3"/>
        <v>0</v>
      </c>
      <c r="EC6" s="272">
        <f t="shared" si="4"/>
        <v>0</v>
      </c>
      <c r="ED6" s="272">
        <f>IF(EC6=0.2,ED4,0)</f>
        <v>0</v>
      </c>
      <c r="EE6" s="271"/>
      <c r="EF6" s="258"/>
      <c r="EG6" s="271">
        <f t="shared" si="5"/>
        <v>0</v>
      </c>
      <c r="EH6" s="271">
        <f t="shared" si="6"/>
        <v>0</v>
      </c>
      <c r="EI6" s="271">
        <f t="shared" si="7"/>
        <v>0</v>
      </c>
      <c r="EJ6" s="271">
        <f t="shared" si="8"/>
        <v>0</v>
      </c>
      <c r="EK6" s="271"/>
      <c r="EL6" s="348">
        <f t="shared" si="9"/>
        <v>0</v>
      </c>
      <c r="EM6" s="348">
        <f>(EL6*EB6)+(EL6*EA6/кадры!$A$1)</f>
        <v>0</v>
      </c>
      <c r="EN6" s="348"/>
      <c r="EO6" s="348"/>
      <c r="EP6" s="348">
        <f t="shared" si="10"/>
        <v>0</v>
      </c>
      <c r="EQ6" s="348"/>
      <c r="ER6" s="348">
        <f>EL6*EI6</f>
        <v>0</v>
      </c>
      <c r="ES6" s="348">
        <f t="shared" si="11"/>
        <v>0</v>
      </c>
      <c r="ET6" s="348">
        <f t="shared" si="12"/>
        <v>0</v>
      </c>
      <c r="EU6" s="348">
        <f t="shared" si="13"/>
        <v>0</v>
      </c>
      <c r="EV6" s="348">
        <f>IF(BR6=0,0,IF(AC6&lt;&gt;"Д/О",IF(BR6=0,6189.23,IF(BR6=1,6189.23,IF(BR6=2,6189.23,0))),0))</f>
        <v>0</v>
      </c>
      <c r="EW6" s="348"/>
      <c r="EX6" s="348"/>
      <c r="EY6" s="348"/>
      <c r="EZ6" s="348"/>
      <c r="FA6" s="348"/>
      <c r="FB6" s="348"/>
      <c r="FC6" s="348"/>
      <c r="FD6" s="348"/>
      <c r="FE6" s="348"/>
      <c r="FF6" s="291"/>
      <c r="FG6" s="291"/>
      <c r="FH6" s="291"/>
      <c r="FI6" s="291"/>
      <c r="FJ6" s="291"/>
      <c r="FK6" s="291"/>
    </row>
    <row r="7" spans="1:167" s="340" customFormat="1" ht="204.1" thickBot="1" x14ac:dyDescent="0.35">
      <c r="A7" s="307">
        <f ca="1">(DATEDIF(кадры!$FR$1,TODAY(),"y"))+DF7</f>
        <v>31</v>
      </c>
      <c r="B7" s="307">
        <f ca="1">(DATEDIF(кадры!$FR$1,TODAY(),"ym"))+DG7</f>
        <v>12</v>
      </c>
      <c r="C7" s="307">
        <f ca="1">(DATEDIF(кадры!$FR$1,TODAY(),"md"))+DH7</f>
        <v>9</v>
      </c>
      <c r="D7" s="307">
        <f t="shared" ca="1" si="0"/>
        <v>12</v>
      </c>
      <c r="E7" s="307"/>
      <c r="F7" s="307"/>
      <c r="G7" s="307"/>
      <c r="H7" s="307"/>
      <c r="I7" s="327">
        <v>52</v>
      </c>
      <c r="J7" s="328">
        <v>42248</v>
      </c>
      <c r="K7" s="327" t="s">
        <v>842</v>
      </c>
      <c r="L7" s="327">
        <v>255</v>
      </c>
      <c r="M7" s="329">
        <v>42247</v>
      </c>
      <c r="N7" s="307" t="s">
        <v>981</v>
      </c>
      <c r="O7" s="307" t="s">
        <v>1241</v>
      </c>
      <c r="P7" s="307" t="s">
        <v>1286</v>
      </c>
      <c r="Q7" s="307" t="s">
        <v>956</v>
      </c>
      <c r="R7" s="307" t="s">
        <v>929</v>
      </c>
      <c r="S7" s="307" t="s">
        <v>104</v>
      </c>
      <c r="T7" s="307" t="s">
        <v>555</v>
      </c>
      <c r="U7" s="307" t="s">
        <v>104</v>
      </c>
      <c r="V7" s="307" t="s">
        <v>21</v>
      </c>
      <c r="W7" s="307" t="s">
        <v>8</v>
      </c>
      <c r="X7" s="327">
        <v>101</v>
      </c>
      <c r="Y7" s="307">
        <v>571</v>
      </c>
      <c r="Z7" s="330" t="s">
        <v>992</v>
      </c>
      <c r="AA7" s="330" t="s">
        <v>1333</v>
      </c>
      <c r="AB7" s="445">
        <v>1</v>
      </c>
      <c r="AC7" s="330" t="s">
        <v>531</v>
      </c>
      <c r="AD7" s="331"/>
      <c r="AE7" s="331">
        <f>AB7*40</f>
        <v>40</v>
      </c>
      <c r="AF7" s="331">
        <f>AB7</f>
        <v>1</v>
      </c>
      <c r="AG7" s="331">
        <f>SUM(AE7:AE9)</f>
        <v>40</v>
      </c>
      <c r="AH7" s="331">
        <f>SUM(AF7:AF9)</f>
        <v>1</v>
      </c>
      <c r="AI7" s="331">
        <v>1</v>
      </c>
      <c r="AJ7" s="332">
        <f>AB7-AI7</f>
        <v>0</v>
      </c>
      <c r="AK7" s="330"/>
      <c r="AL7" s="330"/>
      <c r="AM7" s="330"/>
      <c r="AN7" s="330"/>
      <c r="AO7" s="330"/>
      <c r="AP7" s="328">
        <v>23795</v>
      </c>
      <c r="AQ7" s="307">
        <f ca="1">DATEDIF(AP7,TODAY(),"y")</f>
        <v>58</v>
      </c>
      <c r="AR7" s="307" t="s">
        <v>1036</v>
      </c>
      <c r="AS7" s="307" t="s">
        <v>1189</v>
      </c>
      <c r="AT7" s="330">
        <v>3209</v>
      </c>
      <c r="AU7" s="330" t="s">
        <v>769</v>
      </c>
      <c r="AV7" s="330" t="str">
        <f>CONCATENATE(AT7,AU7)</f>
        <v>3209809503</v>
      </c>
      <c r="AW7" s="330" t="s">
        <v>1147</v>
      </c>
      <c r="AX7" s="333" t="s">
        <v>770</v>
      </c>
      <c r="AY7" s="330" t="s">
        <v>756</v>
      </c>
      <c r="AZ7" s="330">
        <v>650903</v>
      </c>
      <c r="BA7" s="330" t="s">
        <v>1193</v>
      </c>
      <c r="BB7" s="330" t="s">
        <v>1443</v>
      </c>
      <c r="BC7" s="352">
        <v>32948</v>
      </c>
      <c r="BD7" s="449">
        <v>369</v>
      </c>
      <c r="BE7" s="334" t="s">
        <v>493</v>
      </c>
      <c r="BF7" s="334" t="s">
        <v>1192</v>
      </c>
      <c r="BG7" s="334" t="s">
        <v>1190</v>
      </c>
      <c r="BH7" s="334"/>
      <c r="BI7" s="334" t="s">
        <v>1191</v>
      </c>
      <c r="BJ7" s="330" t="s">
        <v>1196</v>
      </c>
      <c r="BK7" s="330" t="s">
        <v>342</v>
      </c>
      <c r="BL7" s="335">
        <f>IF(BK7="ВО",1,2)</f>
        <v>2</v>
      </c>
      <c r="BM7" s="334" t="s">
        <v>1194</v>
      </c>
      <c r="BN7" s="330" t="s">
        <v>1195</v>
      </c>
      <c r="BO7" s="330" t="s">
        <v>568</v>
      </c>
      <c r="BP7" s="330" t="s">
        <v>1197</v>
      </c>
      <c r="BQ7" s="333">
        <v>30509</v>
      </c>
      <c r="BR7" s="335">
        <f ca="1">DATEDIF(BQ7,TODAY(),"y")</f>
        <v>40</v>
      </c>
      <c r="BS7" s="335"/>
      <c r="BT7" s="335"/>
      <c r="BU7" s="333"/>
      <c r="BV7" s="335"/>
      <c r="BW7" s="335"/>
      <c r="BX7" s="335"/>
      <c r="BY7" s="330"/>
      <c r="BZ7" s="330"/>
      <c r="CA7" s="330"/>
      <c r="CB7" s="333"/>
      <c r="CC7" s="334"/>
      <c r="CD7" s="334"/>
      <c r="CE7" s="334"/>
      <c r="CF7" s="334"/>
      <c r="CG7" s="330"/>
      <c r="CH7" s="333"/>
      <c r="CI7" s="335"/>
      <c r="CJ7" s="335"/>
      <c r="CK7" s="335"/>
      <c r="CL7" s="335"/>
      <c r="CM7" s="307"/>
      <c r="CN7" s="307" t="str">
        <f t="shared" si="1"/>
        <v/>
      </c>
      <c r="CO7" s="307"/>
      <c r="CP7" s="307"/>
      <c r="CQ7" s="307"/>
      <c r="CR7" s="328"/>
      <c r="CS7" s="307" t="str">
        <f ca="1">IF(CR7="","",DATEDIF(CR7,TODAY(),"y"))</f>
        <v/>
      </c>
      <c r="CT7" s="307"/>
      <c r="CU7" s="307" t="s">
        <v>338</v>
      </c>
      <c r="CV7" s="307">
        <v>3</v>
      </c>
      <c r="CW7" s="307" t="s">
        <v>249</v>
      </c>
      <c r="CX7" s="326" t="s">
        <v>186</v>
      </c>
      <c r="CY7" s="326" t="s">
        <v>175</v>
      </c>
      <c r="CZ7" s="326" t="s">
        <v>187</v>
      </c>
      <c r="DA7" s="307" t="s">
        <v>663</v>
      </c>
      <c r="DB7" s="328">
        <v>42247</v>
      </c>
      <c r="DC7" s="307"/>
      <c r="DD7" s="307"/>
      <c r="DE7" s="307"/>
      <c r="DF7" s="307">
        <v>30</v>
      </c>
      <c r="DG7" s="307">
        <v>7</v>
      </c>
      <c r="DH7" s="307">
        <v>1</v>
      </c>
      <c r="DI7" s="336"/>
      <c r="DJ7" s="336"/>
      <c r="DK7" s="336"/>
      <c r="DL7" s="336">
        <f ca="1">IF(D7&gt;=12,A7+1,A7)</f>
        <v>32</v>
      </c>
      <c r="DM7" s="336">
        <f ca="1">IF(D7&gt;=12,(12-D7)*-1,D7)</f>
        <v>0</v>
      </c>
      <c r="DN7" s="336">
        <f ca="1">IF(C7&gt;30,C7-30,C7)</f>
        <v>9</v>
      </c>
      <c r="DO7" s="336"/>
      <c r="DP7" s="336"/>
      <c r="DQ7" s="336"/>
      <c r="DR7" s="307" t="str">
        <f ca="1">DATEDIF(DB7,TODAY(),"y")&amp;"г. "&amp;DATEDIF(DB7,TODAY(),"ym")&amp;"мес. "&amp;DATEDIF(DB7,TODAY(),"md")&amp;"дн."</f>
        <v>8г. 2мес. 9дн.</v>
      </c>
      <c r="DS7" s="307" t="str">
        <f ca="1">DATEDIF(J7,TODAY(),"y")&amp;"г. "&amp;DATEDIF(J7,TODAY(),"ym")&amp;"мес. "&amp;DATEDIF(J7,TODAY(),"md")&amp;"дн."</f>
        <v>8г. 2мес. 8дн.</v>
      </c>
      <c r="DT7" s="307">
        <v>30</v>
      </c>
      <c r="DU7" s="307">
        <v>7</v>
      </c>
      <c r="DV7" s="307">
        <v>1</v>
      </c>
      <c r="DW7" s="336"/>
      <c r="DX7" s="336"/>
      <c r="DY7" s="336"/>
      <c r="DZ7" s="337">
        <v>3532</v>
      </c>
      <c r="EA7" s="337">
        <f t="shared" si="2"/>
        <v>0</v>
      </c>
      <c r="EB7" s="337">
        <f t="shared" si="3"/>
        <v>1</v>
      </c>
      <c r="EC7" s="338">
        <f t="shared" si="4"/>
        <v>0.2</v>
      </c>
      <c r="ED7" s="338">
        <f>IF(CE7&gt;0,0.1,0)</f>
        <v>0</v>
      </c>
      <c r="EE7" s="339"/>
      <c r="EF7" s="337"/>
      <c r="EG7" s="339">
        <f t="shared" si="5"/>
        <v>0.12</v>
      </c>
      <c r="EH7" s="339">
        <f t="shared" si="6"/>
        <v>0</v>
      </c>
      <c r="EI7" s="339">
        <f t="shared" si="7"/>
        <v>0</v>
      </c>
      <c r="EJ7" s="339">
        <f t="shared" si="8"/>
        <v>0</v>
      </c>
      <c r="EK7" s="339"/>
      <c r="EL7" s="347">
        <f t="shared" si="9"/>
        <v>4238.3999999999996</v>
      </c>
      <c r="EM7" s="347">
        <f>(EL7*EB7)+(EL7*EA7/кадры!$A$1)</f>
        <v>4238.3999999999996</v>
      </c>
      <c r="EN7" s="347"/>
      <c r="EO7" s="347"/>
      <c r="EP7" s="347">
        <f t="shared" si="10"/>
        <v>508.60799999999995</v>
      </c>
      <c r="EQ7" s="347"/>
      <c r="ER7" s="347" t="str">
        <f>IF(EI7=0,"",IF(EI7=0.1,(EL7*EI7),IF(EI7=0.05,(AF7*EI7)*EL7)))</f>
        <v/>
      </c>
      <c r="ES7" s="347">
        <f t="shared" si="11"/>
        <v>0</v>
      </c>
      <c r="ET7" s="347">
        <f t="shared" si="12"/>
        <v>0</v>
      </c>
      <c r="EU7" s="347">
        <f t="shared" si="13"/>
        <v>0</v>
      </c>
      <c r="EV7" s="347" t="str">
        <f ca="1">IF(BR7&lt;3,6189.23,"")</f>
        <v/>
      </c>
      <c r="EW7" s="347"/>
      <c r="EX7" s="347"/>
      <c r="EY7" s="347"/>
      <c r="EZ7" s="347"/>
      <c r="FA7" s="347">
        <f ca="1">SUM(EP7:EZ9)+EM7+EM8+EM9</f>
        <v>4747.0079999999998</v>
      </c>
      <c r="FB7" s="347">
        <f ca="1">IF((кадры!$FQ$1-FA7)&lt;0,0,кадры!$FQ$1-FA7)</f>
        <v>11494.992</v>
      </c>
      <c r="FC7" s="347">
        <f ca="1">FB7+FA7</f>
        <v>16242</v>
      </c>
      <c r="FD7" s="434">
        <f ca="1">FC7*1.3</f>
        <v>21114.600000000002</v>
      </c>
      <c r="FE7" s="347">
        <f ca="1">FD7/1.13</f>
        <v>18685.486725663719</v>
      </c>
      <c r="FJ7" s="340">
        <f ca="1">кадры!$FU$1-AQ7</f>
        <v>2</v>
      </c>
      <c r="FK7" s="340">
        <f ca="1">кадры!$FV$1+FJ7</f>
        <v>2022</v>
      </c>
    </row>
    <row r="8" spans="1:167" s="291" customFormat="1" ht="94.55" thickBot="1" x14ac:dyDescent="0.35">
      <c r="A8" s="307">
        <f ca="1">(DATEDIF(кадры!$FR$1,TODAY(),"y"))+DF8</f>
        <v>1</v>
      </c>
      <c r="B8" s="307">
        <f ca="1">(DATEDIF(кадры!$FR$1,TODAY(),"ym"))+DG8</f>
        <v>5</v>
      </c>
      <c r="C8" s="307">
        <f ca="1">(DATEDIF(кадры!$FR$1,TODAY(),"md"))+DH8</f>
        <v>8</v>
      </c>
      <c r="D8" s="307">
        <f t="shared" ca="1" si="0"/>
        <v>5</v>
      </c>
      <c r="E8" s="257"/>
      <c r="F8" s="257"/>
      <c r="G8" s="257"/>
      <c r="H8" s="257"/>
      <c r="I8" s="266">
        <v>52</v>
      </c>
      <c r="J8" s="268"/>
      <c r="K8" s="266"/>
      <c r="L8" s="266"/>
      <c r="M8" s="269"/>
      <c r="N8" s="255" t="s">
        <v>981</v>
      </c>
      <c r="O8" s="255" t="str">
        <f>O7</f>
        <v>уборщику служебных помещений</v>
      </c>
      <c r="P8" s="255" t="str">
        <f>P7</f>
        <v>Е.И. Медведеву</v>
      </c>
      <c r="Q8" s="255" t="str">
        <f>Q7</f>
        <v>уборщика служебных помещений</v>
      </c>
      <c r="R8" s="255" t="str">
        <f>R7</f>
        <v>Е.И. Медведева</v>
      </c>
      <c r="S8" s="255" t="s">
        <v>21</v>
      </c>
      <c r="T8" s="255" t="s">
        <v>555</v>
      </c>
      <c r="U8" s="255" t="s">
        <v>104</v>
      </c>
      <c r="V8" s="255" t="s">
        <v>21</v>
      </c>
      <c r="W8" s="255" t="s">
        <v>8</v>
      </c>
      <c r="X8" s="266"/>
      <c r="Y8" s="270">
        <v>571</v>
      </c>
      <c r="Z8" s="280" t="s">
        <v>992</v>
      </c>
      <c r="AA8" s="280" t="s">
        <v>1333</v>
      </c>
      <c r="AB8" s="445"/>
      <c r="AC8" s="280" t="s">
        <v>538</v>
      </c>
      <c r="AD8" s="280"/>
      <c r="AE8" s="281">
        <f>AB8*40</f>
        <v>0</v>
      </c>
      <c r="AF8" s="281">
        <f>AB8</f>
        <v>0</v>
      </c>
      <c r="AG8" s="281"/>
      <c r="AH8" s="281"/>
      <c r="AI8" s="281">
        <v>0.6</v>
      </c>
      <c r="AJ8" s="282">
        <f>AB8-AI8</f>
        <v>-0.6</v>
      </c>
      <c r="AK8" s="280"/>
      <c r="AL8" s="280"/>
      <c r="AM8" s="280"/>
      <c r="AN8" s="280"/>
      <c r="AO8" s="280"/>
      <c r="AP8" s="283"/>
      <c r="AQ8" s="280"/>
      <c r="AR8" s="280"/>
      <c r="AS8" s="280"/>
      <c r="AT8" s="280"/>
      <c r="AU8" s="280"/>
      <c r="AV8" s="280"/>
      <c r="AW8" s="280"/>
      <c r="AX8" s="280"/>
      <c r="AY8" s="280"/>
      <c r="AZ8" s="280"/>
      <c r="BA8" s="280"/>
      <c r="BB8" s="280"/>
      <c r="BC8" s="353"/>
      <c r="BD8" s="450"/>
      <c r="BE8" s="280"/>
      <c r="BF8" s="284"/>
      <c r="BG8" s="284"/>
      <c r="BH8" s="284"/>
      <c r="BI8" s="284"/>
      <c r="BJ8" s="280"/>
      <c r="BK8" s="280"/>
      <c r="BL8" s="285">
        <f>BL7</f>
        <v>2</v>
      </c>
      <c r="BM8" s="284"/>
      <c r="BN8" s="280"/>
      <c r="BO8" s="280"/>
      <c r="BP8" s="280"/>
      <c r="BQ8" s="280"/>
      <c r="BR8" s="285"/>
      <c r="BS8" s="285"/>
      <c r="BT8" s="285"/>
      <c r="BU8" s="283"/>
      <c r="BV8" s="285"/>
      <c r="BW8" s="285"/>
      <c r="BX8" s="285"/>
      <c r="BY8" s="280"/>
      <c r="BZ8" s="280"/>
      <c r="CA8" s="280"/>
      <c r="CB8" s="283"/>
      <c r="CC8" s="284"/>
      <c r="CD8" s="284"/>
      <c r="CE8" s="284"/>
      <c r="CF8" s="284"/>
      <c r="CG8" s="286"/>
      <c r="CH8" s="283"/>
      <c r="CI8" s="285"/>
      <c r="CJ8" s="285"/>
      <c r="CK8" s="285"/>
      <c r="CL8" s="285"/>
      <c r="CM8" s="255"/>
      <c r="CN8" s="255" t="str">
        <f t="shared" si="1"/>
        <v/>
      </c>
      <c r="CO8" s="255"/>
      <c r="CP8" s="255"/>
      <c r="CQ8" s="255"/>
      <c r="CR8" s="268"/>
      <c r="CS8" s="255"/>
      <c r="CT8" s="255"/>
      <c r="CU8" s="255"/>
      <c r="CV8" s="255"/>
      <c r="CW8" s="255"/>
      <c r="CX8" s="267"/>
      <c r="CY8" s="267"/>
      <c r="CZ8" s="267"/>
      <c r="DA8" s="255"/>
      <c r="DB8" s="268"/>
      <c r="DC8" s="255"/>
      <c r="DD8" s="255"/>
      <c r="DE8" s="255"/>
      <c r="DF8" s="255"/>
      <c r="DG8" s="255"/>
      <c r="DH8" s="255"/>
      <c r="DI8" s="255"/>
      <c r="DJ8" s="255"/>
      <c r="DK8" s="255"/>
      <c r="DL8" s="255"/>
      <c r="DM8" s="255"/>
      <c r="DN8" s="255"/>
      <c r="DO8" s="255"/>
      <c r="DP8" s="255"/>
      <c r="DQ8" s="255"/>
      <c r="DR8" s="255"/>
      <c r="DS8" s="255"/>
      <c r="DT8" s="255"/>
      <c r="DU8" s="255"/>
      <c r="DV8" s="255"/>
      <c r="DW8" s="255"/>
      <c r="DX8" s="255"/>
      <c r="DY8" s="255"/>
      <c r="DZ8" s="258">
        <v>3532</v>
      </c>
      <c r="EA8" s="258">
        <f t="shared" si="2"/>
        <v>0</v>
      </c>
      <c r="EB8" s="258">
        <f t="shared" si="3"/>
        <v>0</v>
      </c>
      <c r="EC8" s="272">
        <f t="shared" si="4"/>
        <v>0</v>
      </c>
      <c r="ED8" s="272">
        <f>IF(EC8=0.2,ED7,0)</f>
        <v>0</v>
      </c>
      <c r="EE8" s="271"/>
      <c r="EF8" s="258">
        <f>(DZ8/DZ7)*AB8</f>
        <v>0</v>
      </c>
      <c r="EG8" s="271">
        <f t="shared" si="5"/>
        <v>0.12</v>
      </c>
      <c r="EH8" s="271">
        <f t="shared" si="6"/>
        <v>0</v>
      </c>
      <c r="EI8" s="271">
        <f t="shared" si="7"/>
        <v>0</v>
      </c>
      <c r="EJ8" s="271">
        <f t="shared" si="8"/>
        <v>0</v>
      </c>
      <c r="EK8" s="271"/>
      <c r="EL8" s="348">
        <f t="shared" si="9"/>
        <v>0</v>
      </c>
      <c r="EM8" s="348">
        <f>(EL8*EB8)+(EL8*EA8/кадры!$A$1)</f>
        <v>0</v>
      </c>
      <c r="EN8" s="348">
        <f>EE8*EL7</f>
        <v>0</v>
      </c>
      <c r="EO8" s="348">
        <f>EL7*EF8</f>
        <v>0</v>
      </c>
      <c r="EP8" s="348">
        <f t="shared" si="10"/>
        <v>0</v>
      </c>
      <c r="EQ8" s="348"/>
      <c r="ER8" s="348">
        <f>EL8*EI8</f>
        <v>0</v>
      </c>
      <c r="ES8" s="348">
        <f t="shared" si="11"/>
        <v>0</v>
      </c>
      <c r="ET8" s="348">
        <f t="shared" si="12"/>
        <v>0</v>
      </c>
      <c r="EU8" s="348">
        <f t="shared" si="13"/>
        <v>0</v>
      </c>
      <c r="EV8" s="446">
        <f>IF(BR8=0,0,IF(AC8&lt;&gt;"Д/О",IF(BR8=0,6189.23,IF(BR8=1,6189.23,IF(BR8=2,6189.23,0))),0))</f>
        <v>0</v>
      </c>
      <c r="EW8" s="348"/>
      <c r="EX8" s="348"/>
      <c r="EY8" s="348"/>
      <c r="EZ8" s="348"/>
      <c r="FA8" s="348"/>
      <c r="FB8" s="348"/>
      <c r="FC8" s="348"/>
      <c r="FD8" s="348"/>
      <c r="FE8" s="348"/>
    </row>
    <row r="9" spans="1:167" s="291" customFormat="1" ht="16.3" thickBot="1" x14ac:dyDescent="0.35">
      <c r="A9" s="307">
        <f ca="1">(DATEDIF(кадры!$FR$1,TODAY(),"y"))+DF9</f>
        <v>1</v>
      </c>
      <c r="B9" s="307">
        <f ca="1">(DATEDIF(кадры!$FR$1,TODAY(),"ym"))+DG9</f>
        <v>5</v>
      </c>
      <c r="C9" s="307">
        <f ca="1">(DATEDIF(кадры!$FR$1,TODAY(),"md"))+DH9</f>
        <v>8</v>
      </c>
      <c r="D9" s="307">
        <f t="shared" ca="1" si="0"/>
        <v>5</v>
      </c>
      <c r="E9" s="257"/>
      <c r="F9" s="257"/>
      <c r="G9" s="257"/>
      <c r="H9" s="257"/>
      <c r="I9" s="266">
        <v>52</v>
      </c>
      <c r="J9" s="268"/>
      <c r="K9" s="266"/>
      <c r="L9" s="266"/>
      <c r="M9" s="269"/>
      <c r="N9" s="255" t="s">
        <v>981</v>
      </c>
      <c r="O9" s="255" t="str">
        <f>O8</f>
        <v>уборщику служебных помещений</v>
      </c>
      <c r="P9" s="255" t="str">
        <f>P7</f>
        <v>Е.И. Медведеву</v>
      </c>
      <c r="Q9" s="255" t="str">
        <f>Q7</f>
        <v>уборщика служебных помещений</v>
      </c>
      <c r="R9" s="255" t="str">
        <f>R7</f>
        <v>Е.И. Медведева</v>
      </c>
      <c r="S9" s="255" t="s">
        <v>8</v>
      </c>
      <c r="T9" s="255" t="s">
        <v>555</v>
      </c>
      <c r="U9" s="255" t="s">
        <v>104</v>
      </c>
      <c r="V9" s="255" t="s">
        <v>21</v>
      </c>
      <c r="W9" s="255" t="s">
        <v>8</v>
      </c>
      <c r="X9" s="266"/>
      <c r="Y9" s="270">
        <v>571</v>
      </c>
      <c r="Z9" s="280"/>
      <c r="AA9" s="280"/>
      <c r="AB9" s="445"/>
      <c r="AC9" s="280"/>
      <c r="AD9" s="280"/>
      <c r="AE9" s="281"/>
      <c r="AF9" s="281"/>
      <c r="AG9" s="281"/>
      <c r="AH9" s="281"/>
      <c r="AI9" s="281"/>
      <c r="AJ9" s="282"/>
      <c r="AK9" s="280"/>
      <c r="AL9" s="280"/>
      <c r="AM9" s="280"/>
      <c r="AN9" s="280"/>
      <c r="AO9" s="280"/>
      <c r="AP9" s="283"/>
      <c r="AQ9" s="280"/>
      <c r="AR9" s="280"/>
      <c r="AS9" s="280"/>
      <c r="AT9" s="280"/>
      <c r="AU9" s="280"/>
      <c r="AV9" s="280"/>
      <c r="AW9" s="280"/>
      <c r="AX9" s="280"/>
      <c r="AY9" s="280"/>
      <c r="AZ9" s="280"/>
      <c r="BA9" s="280"/>
      <c r="BB9" s="280"/>
      <c r="BC9" s="353"/>
      <c r="BD9" s="450"/>
      <c r="BE9" s="280"/>
      <c r="BF9" s="284"/>
      <c r="BG9" s="284"/>
      <c r="BH9" s="284"/>
      <c r="BI9" s="284"/>
      <c r="BJ9" s="280"/>
      <c r="BK9" s="280"/>
      <c r="BL9" s="285">
        <f>BL7</f>
        <v>2</v>
      </c>
      <c r="BM9" s="284"/>
      <c r="BN9" s="280"/>
      <c r="BO9" s="280"/>
      <c r="BP9" s="280"/>
      <c r="BQ9" s="280"/>
      <c r="BR9" s="285"/>
      <c r="BS9" s="285"/>
      <c r="BT9" s="285"/>
      <c r="BU9" s="283"/>
      <c r="BV9" s="285"/>
      <c r="BW9" s="285"/>
      <c r="BX9" s="285"/>
      <c r="BY9" s="280"/>
      <c r="BZ9" s="280"/>
      <c r="CA9" s="280"/>
      <c r="CB9" s="283"/>
      <c r="CC9" s="284"/>
      <c r="CD9" s="284"/>
      <c r="CE9" s="284"/>
      <c r="CF9" s="284"/>
      <c r="CG9" s="280"/>
      <c r="CH9" s="283"/>
      <c r="CI9" s="285"/>
      <c r="CJ9" s="285"/>
      <c r="CK9" s="285"/>
      <c r="CL9" s="285"/>
      <c r="CM9" s="255"/>
      <c r="CN9" s="255" t="str">
        <f t="shared" si="1"/>
        <v/>
      </c>
      <c r="CO9" s="255"/>
      <c r="CP9" s="255"/>
      <c r="CQ9" s="255"/>
      <c r="CR9" s="268"/>
      <c r="CS9" s="255"/>
      <c r="CT9" s="255"/>
      <c r="CU9" s="255"/>
      <c r="CV9" s="255"/>
      <c r="CW9" s="255"/>
      <c r="CX9" s="267"/>
      <c r="CY9" s="267"/>
      <c r="CZ9" s="267"/>
      <c r="DA9" s="255"/>
      <c r="DB9" s="268"/>
      <c r="DC9" s="255"/>
      <c r="DD9" s="255"/>
      <c r="DE9" s="255"/>
      <c r="DF9" s="255"/>
      <c r="DG9" s="255"/>
      <c r="DH9" s="255"/>
      <c r="DI9" s="255"/>
      <c r="DJ9" s="255"/>
      <c r="DK9" s="255"/>
      <c r="DL9" s="255"/>
      <c r="DM9" s="255"/>
      <c r="DN9" s="255"/>
      <c r="DO9" s="255"/>
      <c r="DP9" s="255"/>
      <c r="DQ9" s="255"/>
      <c r="DR9" s="255"/>
      <c r="DS9" s="255"/>
      <c r="DT9" s="255"/>
      <c r="DU9" s="255"/>
      <c r="DV9" s="255"/>
      <c r="DW9" s="255"/>
      <c r="DX9" s="255"/>
      <c r="DY9" s="255"/>
      <c r="DZ9" s="258">
        <v>0</v>
      </c>
      <c r="EA9" s="258">
        <f t="shared" si="2"/>
        <v>0</v>
      </c>
      <c r="EB9" s="258">
        <f t="shared" si="3"/>
        <v>0</v>
      </c>
      <c r="EC9" s="272">
        <f t="shared" si="4"/>
        <v>0</v>
      </c>
      <c r="ED9" s="272">
        <f>IF(EC9=0.2,ED7,0)</f>
        <v>0</v>
      </c>
      <c r="EE9" s="271"/>
      <c r="EF9" s="258"/>
      <c r="EG9" s="271">
        <f t="shared" si="5"/>
        <v>0</v>
      </c>
      <c r="EH9" s="271">
        <f t="shared" si="6"/>
        <v>0</v>
      </c>
      <c r="EI9" s="271">
        <f t="shared" si="7"/>
        <v>0</v>
      </c>
      <c r="EJ9" s="271">
        <f t="shared" si="8"/>
        <v>0</v>
      </c>
      <c r="EK9" s="271"/>
      <c r="EL9" s="348">
        <f t="shared" si="9"/>
        <v>0</v>
      </c>
      <c r="EM9" s="348">
        <f>(EL9*EB9)+(EL9*EA9/кадры!$A$1)</f>
        <v>0</v>
      </c>
      <c r="EN9" s="348">
        <f>EE9*EL7</f>
        <v>0</v>
      </c>
      <c r="EO9" s="348">
        <f>EL7*EF9</f>
        <v>0</v>
      </c>
      <c r="EP9" s="348">
        <f t="shared" si="10"/>
        <v>0</v>
      </c>
      <c r="EQ9" s="348"/>
      <c r="ER9" s="348">
        <f>EL9*EI9</f>
        <v>0</v>
      </c>
      <c r="ES9" s="348">
        <f t="shared" si="11"/>
        <v>0</v>
      </c>
      <c r="ET9" s="348">
        <f t="shared" si="12"/>
        <v>0</v>
      </c>
      <c r="EU9" s="348">
        <f t="shared" si="13"/>
        <v>0</v>
      </c>
      <c r="EV9" s="348">
        <f>IF(BR9=0,0,IF(AC9&lt;&gt;"Д/О",IF(BR9=0,6189.23,IF(BR9=1,6189.23,IF(BR9=2,6189.23,0))),0))</f>
        <v>0</v>
      </c>
      <c r="EW9" s="348"/>
      <c r="EX9" s="348"/>
      <c r="EY9" s="348"/>
      <c r="EZ9" s="348"/>
      <c r="FA9" s="348"/>
      <c r="FB9" s="348"/>
      <c r="FC9" s="348"/>
      <c r="FD9" s="348"/>
      <c r="FE9" s="348"/>
    </row>
    <row r="10" spans="1:167" s="340" customFormat="1" ht="251.1" thickBot="1" x14ac:dyDescent="0.35">
      <c r="A10" s="307">
        <f ca="1">(DATEDIF(кадры!$FR$1,TODAY(),"y"))+DF10</f>
        <v>2</v>
      </c>
      <c r="B10" s="307">
        <f ca="1">(DATEDIF(кадры!$FR$1,TODAY(),"ym"))+DG10</f>
        <v>13</v>
      </c>
      <c r="C10" s="307">
        <f ca="1">(DATEDIF(кадры!$FR$1,TODAY(),"md"))+DH10</f>
        <v>30</v>
      </c>
      <c r="D10" s="307">
        <f t="shared" ca="1" si="0"/>
        <v>13</v>
      </c>
      <c r="E10" s="307"/>
      <c r="F10" s="307"/>
      <c r="G10" s="307"/>
      <c r="H10" s="307"/>
      <c r="I10" s="327">
        <v>53</v>
      </c>
      <c r="J10" s="328">
        <v>43563</v>
      </c>
      <c r="K10" s="327" t="s">
        <v>842</v>
      </c>
      <c r="L10" s="327">
        <v>298</v>
      </c>
      <c r="M10" s="329">
        <v>43563</v>
      </c>
      <c r="N10" s="307" t="s">
        <v>1248</v>
      </c>
      <c r="O10" s="307" t="s">
        <v>1244</v>
      </c>
      <c r="P10" s="307" t="s">
        <v>971</v>
      </c>
      <c r="Q10" s="307" t="s">
        <v>1297</v>
      </c>
      <c r="R10" s="307" t="s">
        <v>938</v>
      </c>
      <c r="S10" s="307" t="s">
        <v>679</v>
      </c>
      <c r="T10" s="307" t="s">
        <v>687</v>
      </c>
      <c r="U10" s="307" t="s">
        <v>679</v>
      </c>
      <c r="V10" s="307" t="s">
        <v>72</v>
      </c>
      <c r="W10" s="307" t="s">
        <v>680</v>
      </c>
      <c r="X10" s="327">
        <v>101</v>
      </c>
      <c r="Y10" s="307">
        <v>692</v>
      </c>
      <c r="Z10" s="330" t="s">
        <v>992</v>
      </c>
      <c r="AA10" s="330" t="s">
        <v>94</v>
      </c>
      <c r="AB10" s="445">
        <v>1</v>
      </c>
      <c r="AC10" s="330" t="s">
        <v>531</v>
      </c>
      <c r="AD10" s="331"/>
      <c r="AE10" s="331">
        <f>AB10*40</f>
        <v>40</v>
      </c>
      <c r="AF10" s="331">
        <f>AB10</f>
        <v>1</v>
      </c>
      <c r="AG10" s="331">
        <f>SUM(AE10:AE12)</f>
        <v>80</v>
      </c>
      <c r="AH10" s="331">
        <f>SUM(AF10:AF12)</f>
        <v>2</v>
      </c>
      <c r="AI10" s="331">
        <v>1</v>
      </c>
      <c r="AJ10" s="332">
        <f t="shared" ref="AJ10:AJ28" si="14">AB10-AI10</f>
        <v>0</v>
      </c>
      <c r="AK10" s="330"/>
      <c r="AL10" s="330"/>
      <c r="AM10" s="330"/>
      <c r="AN10" s="330"/>
      <c r="AO10" s="330"/>
      <c r="AP10" s="328">
        <v>25905</v>
      </c>
      <c r="AQ10" s="307">
        <f ca="1">DATEDIF(AP10,TODAY(),"y")</f>
        <v>52</v>
      </c>
      <c r="AR10" s="307" t="s">
        <v>1063</v>
      </c>
      <c r="AS10" s="307" t="s">
        <v>1015</v>
      </c>
      <c r="AT10" s="330">
        <v>3215</v>
      </c>
      <c r="AU10" s="330">
        <v>621594</v>
      </c>
      <c r="AV10" s="330" t="str">
        <f>CONCATENATE(AT10,AU10)</f>
        <v>3215621594</v>
      </c>
      <c r="AW10" s="330" t="s">
        <v>1199</v>
      </c>
      <c r="AX10" s="333">
        <v>42368</v>
      </c>
      <c r="AY10" s="330" t="s">
        <v>724</v>
      </c>
      <c r="AZ10" s="330">
        <v>650032</v>
      </c>
      <c r="BA10" s="330" t="s">
        <v>1198</v>
      </c>
      <c r="BB10" s="330" t="s">
        <v>1441</v>
      </c>
      <c r="BC10" s="352">
        <v>37301</v>
      </c>
      <c r="BD10" s="449"/>
      <c r="BE10" s="334" t="s">
        <v>726</v>
      </c>
      <c r="BF10" s="334" t="s">
        <v>727</v>
      </c>
      <c r="BG10" s="334" t="s">
        <v>728</v>
      </c>
      <c r="BH10" s="334"/>
      <c r="BI10" s="334" t="s">
        <v>1200</v>
      </c>
      <c r="BJ10" s="330" t="s">
        <v>729</v>
      </c>
      <c r="BK10" s="330" t="s">
        <v>342</v>
      </c>
      <c r="BL10" s="335">
        <f>IF(BK10="ВО",1,2)</f>
        <v>2</v>
      </c>
      <c r="BM10" s="334" t="s">
        <v>472</v>
      </c>
      <c r="BN10" s="330" t="s">
        <v>354</v>
      </c>
      <c r="BO10" s="330" t="s">
        <v>568</v>
      </c>
      <c r="BP10" s="330" t="s">
        <v>730</v>
      </c>
      <c r="BQ10" s="333">
        <v>32688</v>
      </c>
      <c r="BR10" s="335">
        <f ca="1">DATEDIF(BQ10,TODAY(),"y")</f>
        <v>34</v>
      </c>
      <c r="BS10" s="335"/>
      <c r="BT10" s="335"/>
      <c r="BU10" s="333"/>
      <c r="BV10" s="335"/>
      <c r="BW10" s="335"/>
      <c r="BX10" s="335"/>
      <c r="BY10" s="330"/>
      <c r="BZ10" s="330"/>
      <c r="CA10" s="330"/>
      <c r="CB10" s="333"/>
      <c r="CC10" s="334"/>
      <c r="CD10" s="334"/>
      <c r="CE10" s="334"/>
      <c r="CF10" s="334"/>
      <c r="CG10" s="330"/>
      <c r="CH10" s="333"/>
      <c r="CI10" s="335"/>
      <c r="CJ10" s="335"/>
      <c r="CK10" s="335"/>
      <c r="CL10" s="335"/>
      <c r="CM10" s="307"/>
      <c r="CN10" s="307" t="str">
        <f t="shared" si="1"/>
        <v/>
      </c>
      <c r="CO10" s="307"/>
      <c r="CP10" s="307"/>
      <c r="CQ10" s="307"/>
      <c r="CR10" s="328"/>
      <c r="CS10" s="307" t="str">
        <f ca="1">IF(CR10="","",DATEDIF(CR10,TODAY(),"y"))</f>
        <v/>
      </c>
      <c r="CT10" s="307"/>
      <c r="CU10" s="307"/>
      <c r="CV10" s="307"/>
      <c r="CW10" s="307" t="s">
        <v>731</v>
      </c>
      <c r="CX10" s="326" t="s">
        <v>157</v>
      </c>
      <c r="CY10" s="326" t="s">
        <v>182</v>
      </c>
      <c r="CZ10" s="326" t="s">
        <v>732</v>
      </c>
      <c r="DA10" s="307" t="s">
        <v>267</v>
      </c>
      <c r="DB10" s="328">
        <v>43565</v>
      </c>
      <c r="DC10" s="307"/>
      <c r="DD10" s="307"/>
      <c r="DE10" s="307"/>
      <c r="DF10" s="307">
        <v>1</v>
      </c>
      <c r="DG10" s="307">
        <v>8</v>
      </c>
      <c r="DH10" s="307">
        <v>22</v>
      </c>
      <c r="DI10" s="336"/>
      <c r="DJ10" s="336"/>
      <c r="DK10" s="336"/>
      <c r="DL10" s="336">
        <f ca="1">IF(D10&gt;=12,A10+1,A10)</f>
        <v>3</v>
      </c>
      <c r="DM10" s="336">
        <f ca="1">IF(D10&gt;=12,(12-D10)*-1,D10)</f>
        <v>1</v>
      </c>
      <c r="DN10" s="336">
        <f ca="1">IF(C10&gt;30,C10-30,C10)</f>
        <v>30</v>
      </c>
      <c r="DO10" s="336"/>
      <c r="DP10" s="336"/>
      <c r="DQ10" s="336"/>
      <c r="DR10" s="319" t="str">
        <f ca="1">DATEDIF(DB10,TODAY(),"y")&amp;"г. "&amp;DATEDIF(DB10,TODAY(),"ym")&amp;"мес. "&amp;DATEDIF(DB10,TODAY(),"md")&amp;"дн."</f>
        <v>4г. 6мес. 30дн.</v>
      </c>
      <c r="DS10" s="319" t="str">
        <f ca="1">DATEDIF(J10,TODAY(),"y")&amp;"г. "&amp;DATEDIF(J10,TODAY(),"ym")&amp;"мес. "&amp;DATEDIF(J10,TODAY(),"md")&amp;"дн."</f>
        <v>4г. 7мес. 1дн.</v>
      </c>
      <c r="DT10" s="307">
        <v>1</v>
      </c>
      <c r="DU10" s="307">
        <v>8</v>
      </c>
      <c r="DV10" s="307">
        <v>22</v>
      </c>
      <c r="DW10" s="336"/>
      <c r="DX10" s="336"/>
      <c r="DY10" s="336"/>
      <c r="DZ10" s="337">
        <v>3532</v>
      </c>
      <c r="EA10" s="337">
        <f t="shared" si="2"/>
        <v>0</v>
      </c>
      <c r="EB10" s="337">
        <f t="shared" si="3"/>
        <v>1</v>
      </c>
      <c r="EC10" s="338">
        <f t="shared" si="4"/>
        <v>0.2</v>
      </c>
      <c r="ED10" s="338">
        <f>IF(CE10&gt;0,0.1,0)</f>
        <v>0</v>
      </c>
      <c r="EE10" s="339"/>
      <c r="EF10" s="337"/>
      <c r="EG10" s="339">
        <f t="shared" si="5"/>
        <v>0</v>
      </c>
      <c r="EH10" s="339">
        <f t="shared" si="6"/>
        <v>0</v>
      </c>
      <c r="EI10" s="339">
        <f t="shared" si="7"/>
        <v>0</v>
      </c>
      <c r="EJ10" s="339">
        <f t="shared" si="8"/>
        <v>0</v>
      </c>
      <c r="EK10" s="339"/>
      <c r="EL10" s="347">
        <f t="shared" si="9"/>
        <v>4238.3999999999996</v>
      </c>
      <c r="EM10" s="347">
        <f>(EL10*EB10)+(EL10*EA10/кадры!$A$1)</f>
        <v>4238.3999999999996</v>
      </c>
      <c r="EN10" s="347"/>
      <c r="EO10" s="347"/>
      <c r="EP10" s="347">
        <f t="shared" si="10"/>
        <v>0</v>
      </c>
      <c r="EQ10" s="347"/>
      <c r="ER10" s="347" t="str">
        <f>IF(EI10=0,"",IF(EI10=0.1,(EL10*EI10),IF(EI10=0.05,(AF10*EI10)*EL10)))</f>
        <v/>
      </c>
      <c r="ES10" s="347">
        <f t="shared" si="11"/>
        <v>0</v>
      </c>
      <c r="ET10" s="347">
        <f t="shared" si="12"/>
        <v>0</v>
      </c>
      <c r="EU10" s="347">
        <f t="shared" si="13"/>
        <v>0</v>
      </c>
      <c r="EV10" s="347" t="str">
        <f ca="1">IF(BR10&lt;3,6189.23,"")</f>
        <v/>
      </c>
      <c r="EW10" s="347"/>
      <c r="EX10" s="347"/>
      <c r="EY10" s="347"/>
      <c r="EZ10" s="347"/>
      <c r="FA10" s="347">
        <f ca="1">SUM(EP10:EZ12)+EM10+EM11+EM12</f>
        <v>8476.7999999999993</v>
      </c>
      <c r="FB10" s="347">
        <f ca="1">IF((кадры!$FQ$1-FA10)&lt;0,0,кадры!$FQ$1-FA10)</f>
        <v>7765.2000000000007</v>
      </c>
      <c r="FC10" s="347">
        <f ca="1">FB10+FA10</f>
        <v>16242</v>
      </c>
      <c r="FD10" s="434">
        <f ca="1">FC10*1.3</f>
        <v>21114.600000000002</v>
      </c>
      <c r="FE10" s="347">
        <f ca="1">FD10/1.13</f>
        <v>18685.486725663719</v>
      </c>
    </row>
    <row r="11" spans="1:167" s="290" customFormat="1" ht="63.25" thickBot="1" x14ac:dyDescent="0.35">
      <c r="A11" s="307">
        <f ca="1">(DATEDIF(кадры!$FR$1,TODAY(),"y"))+DF11</f>
        <v>1</v>
      </c>
      <c r="B11" s="307">
        <f ca="1">(DATEDIF(кадры!$FR$1,TODAY(),"ym"))+DG11</f>
        <v>5</v>
      </c>
      <c r="C11" s="307">
        <f ca="1">(DATEDIF(кадры!$FR$1,TODAY(),"md"))+DH11</f>
        <v>8</v>
      </c>
      <c r="D11" s="307">
        <f t="shared" ca="1" si="0"/>
        <v>5</v>
      </c>
      <c r="E11" s="257"/>
      <c r="F11" s="257"/>
      <c r="G11" s="257"/>
      <c r="H11" s="257"/>
      <c r="I11" s="266">
        <v>53</v>
      </c>
      <c r="J11" s="268"/>
      <c r="K11" s="266"/>
      <c r="L11" s="266"/>
      <c r="M11" s="269"/>
      <c r="N11" s="255" t="str">
        <f>N10</f>
        <v>А.А. Полотебнову</v>
      </c>
      <c r="O11" s="255" t="str">
        <f>O10</f>
        <v>дворнику</v>
      </c>
      <c r="P11" s="255" t="str">
        <f>P10</f>
        <v>А.А. Полотебнова</v>
      </c>
      <c r="Q11" s="255" t="str">
        <f>Q10</f>
        <v>дворника</v>
      </c>
      <c r="R11" s="255" t="str">
        <f>R10</f>
        <v>А.А. Полотебнов</v>
      </c>
      <c r="S11" s="255" t="s">
        <v>72</v>
      </c>
      <c r="T11" s="255" t="s">
        <v>687</v>
      </c>
      <c r="U11" s="255" t="s">
        <v>679</v>
      </c>
      <c r="V11" s="255" t="s">
        <v>72</v>
      </c>
      <c r="W11" s="255" t="s">
        <v>680</v>
      </c>
      <c r="X11" s="266"/>
      <c r="Y11" s="270">
        <v>692</v>
      </c>
      <c r="Z11" s="280" t="s">
        <v>992</v>
      </c>
      <c r="AA11" s="280" t="s">
        <v>883</v>
      </c>
      <c r="AB11" s="445">
        <v>1</v>
      </c>
      <c r="AC11" s="280" t="s">
        <v>538</v>
      </c>
      <c r="AD11" s="280"/>
      <c r="AE11" s="281">
        <f>AB11*40</f>
        <v>40</v>
      </c>
      <c r="AF11" s="281">
        <f>AB11</f>
        <v>1</v>
      </c>
      <c r="AG11" s="281"/>
      <c r="AH11" s="281"/>
      <c r="AI11" s="281">
        <v>1</v>
      </c>
      <c r="AJ11" s="282">
        <f t="shared" si="14"/>
        <v>0</v>
      </c>
      <c r="AK11" s="280"/>
      <c r="AL11" s="280"/>
      <c r="AM11" s="280"/>
      <c r="AN11" s="280"/>
      <c r="AO11" s="280"/>
      <c r="AP11" s="283"/>
      <c r="AQ11" s="280"/>
      <c r="AR11" s="280"/>
      <c r="AS11" s="280"/>
      <c r="AT11" s="280"/>
      <c r="AU11" s="280"/>
      <c r="AV11" s="280"/>
      <c r="AW11" s="280"/>
      <c r="AX11" s="280"/>
      <c r="AY11" s="280"/>
      <c r="AZ11" s="280"/>
      <c r="BA11" s="280"/>
      <c r="BB11" s="280"/>
      <c r="BC11" s="353"/>
      <c r="BD11" s="450"/>
      <c r="BE11" s="280"/>
      <c r="BF11" s="284"/>
      <c r="BG11" s="284"/>
      <c r="BH11" s="284"/>
      <c r="BI11" s="284"/>
      <c r="BJ11" s="280"/>
      <c r="BK11" s="280"/>
      <c r="BL11" s="285">
        <f>BL10</f>
        <v>2</v>
      </c>
      <c r="BM11" s="284"/>
      <c r="BN11" s="280"/>
      <c r="BO11" s="280"/>
      <c r="BP11" s="280"/>
      <c r="BQ11" s="280"/>
      <c r="BR11" s="285"/>
      <c r="BS11" s="285"/>
      <c r="BT11" s="285"/>
      <c r="BU11" s="283"/>
      <c r="BV11" s="285"/>
      <c r="BW11" s="285"/>
      <c r="BX11" s="285"/>
      <c r="BY11" s="280"/>
      <c r="BZ11" s="280"/>
      <c r="CA11" s="280"/>
      <c r="CB11" s="283"/>
      <c r="CC11" s="284"/>
      <c r="CD11" s="284"/>
      <c r="CE11" s="284"/>
      <c r="CF11" s="284"/>
      <c r="CG11" s="286"/>
      <c r="CH11" s="283"/>
      <c r="CI11" s="285"/>
      <c r="CJ11" s="285"/>
      <c r="CK11" s="285"/>
      <c r="CL11" s="285"/>
      <c r="CM11" s="255"/>
      <c r="CN11" s="255" t="str">
        <f t="shared" si="1"/>
        <v/>
      </c>
      <c r="CO11" s="255"/>
      <c r="CP11" s="255"/>
      <c r="CQ11" s="255"/>
      <c r="CR11" s="268"/>
      <c r="CS11" s="255"/>
      <c r="CT11" s="255"/>
      <c r="CU11" s="255"/>
      <c r="CV11" s="255"/>
      <c r="CW11" s="255"/>
      <c r="CX11" s="267"/>
      <c r="CY11" s="267"/>
      <c r="CZ11" s="267"/>
      <c r="DA11" s="255"/>
      <c r="DB11" s="268"/>
      <c r="DC11" s="255"/>
      <c r="DD11" s="255"/>
      <c r="DE11" s="255"/>
      <c r="DF11" s="255"/>
      <c r="DG11" s="255"/>
      <c r="DH11" s="255"/>
      <c r="DI11" s="255"/>
      <c r="DJ11" s="255"/>
      <c r="DK11" s="255"/>
      <c r="DL11" s="255"/>
      <c r="DM11" s="255"/>
      <c r="DN11" s="255"/>
      <c r="DO11" s="255"/>
      <c r="DP11" s="255"/>
      <c r="DQ11" s="255"/>
      <c r="DR11" s="263"/>
      <c r="DS11" s="263"/>
      <c r="DT11" s="255"/>
      <c r="DU11" s="255"/>
      <c r="DV11" s="255"/>
      <c r="DW11" s="255"/>
      <c r="DX11" s="255"/>
      <c r="DY11" s="255"/>
      <c r="DZ11" s="258">
        <v>3532</v>
      </c>
      <c r="EA11" s="258">
        <f t="shared" si="2"/>
        <v>0</v>
      </c>
      <c r="EB11" s="258">
        <f t="shared" si="3"/>
        <v>1</v>
      </c>
      <c r="EC11" s="272">
        <f t="shared" si="4"/>
        <v>0.2</v>
      </c>
      <c r="ED11" s="272">
        <f>IF(EC11=0.2,ED10,0)</f>
        <v>0</v>
      </c>
      <c r="EE11" s="271"/>
      <c r="EF11" s="271">
        <f>DZ11/DZ10*AB11</f>
        <v>1</v>
      </c>
      <c r="EG11" s="271">
        <f t="shared" si="5"/>
        <v>0</v>
      </c>
      <c r="EH11" s="271">
        <f t="shared" si="6"/>
        <v>0</v>
      </c>
      <c r="EI11" s="271">
        <f t="shared" si="7"/>
        <v>0</v>
      </c>
      <c r="EJ11" s="271">
        <f t="shared" si="8"/>
        <v>0</v>
      </c>
      <c r="EK11" s="271"/>
      <c r="EL11" s="348">
        <f t="shared" si="9"/>
        <v>4238.3999999999996</v>
      </c>
      <c r="EM11" s="348">
        <f>(EL11*EB11)+(EL11*EA11/кадры!$A$1)</f>
        <v>4238.3999999999996</v>
      </c>
      <c r="EN11" s="348">
        <f>EE11*EL10</f>
        <v>0</v>
      </c>
      <c r="EO11" s="348">
        <f>EL10*EF11</f>
        <v>4238.3999999999996</v>
      </c>
      <c r="EP11" s="348">
        <f t="shared" si="10"/>
        <v>0</v>
      </c>
      <c r="EQ11" s="348"/>
      <c r="ER11" s="348" t="str">
        <f>IF(EI11=0,"",IF(EI11=0.1,(EL11*EI11),IF(EI11=0.05,(AF11*EI11)*EL11)))</f>
        <v/>
      </c>
      <c r="ES11" s="348">
        <f t="shared" si="11"/>
        <v>0</v>
      </c>
      <c r="ET11" s="348">
        <f t="shared" si="12"/>
        <v>0</v>
      </c>
      <c r="EU11" s="348">
        <f t="shared" si="13"/>
        <v>0</v>
      </c>
      <c r="EV11" s="446">
        <f>IF(BR11=0,0,IF(AC11&lt;&gt;"Д/О",IF(BR11=0,6189.23,IF(BR11=1,6189.23,IF(BR11=2,6189.23,0))),0))</f>
        <v>0</v>
      </c>
      <c r="EW11" s="348"/>
      <c r="EX11" s="348"/>
      <c r="EY11" s="348"/>
      <c r="EZ11" s="348"/>
      <c r="FA11" s="348"/>
      <c r="FB11" s="348"/>
      <c r="FC11" s="348"/>
      <c r="FD11" s="348"/>
      <c r="FE11" s="348"/>
      <c r="FF11" s="291"/>
      <c r="FG11" s="291"/>
      <c r="FH11" s="291"/>
      <c r="FI11" s="291"/>
      <c r="FJ11" s="291"/>
      <c r="FK11" s="291"/>
    </row>
    <row r="12" spans="1:167" s="290" customFormat="1" ht="16.3" thickBot="1" x14ac:dyDescent="0.35">
      <c r="A12" s="307">
        <f ca="1">(DATEDIF(кадры!$FR$1,TODAY(),"y"))+DF12</f>
        <v>1</v>
      </c>
      <c r="B12" s="307">
        <f ca="1">(DATEDIF(кадры!$FR$1,TODAY(),"ym"))+DG12</f>
        <v>5</v>
      </c>
      <c r="C12" s="307">
        <f ca="1">(DATEDIF(кадры!$FR$1,TODAY(),"md"))+DH12</f>
        <v>8</v>
      </c>
      <c r="D12" s="307">
        <f t="shared" ca="1" si="0"/>
        <v>5</v>
      </c>
      <c r="E12" s="257"/>
      <c r="F12" s="257"/>
      <c r="G12" s="257"/>
      <c r="H12" s="257"/>
      <c r="I12" s="266">
        <v>53</v>
      </c>
      <c r="J12" s="268"/>
      <c r="K12" s="266"/>
      <c r="L12" s="266"/>
      <c r="M12" s="269"/>
      <c r="N12" s="255" t="str">
        <f>N10</f>
        <v>А.А. Полотебнову</v>
      </c>
      <c r="O12" s="255" t="str">
        <f>O11</f>
        <v>дворнику</v>
      </c>
      <c r="P12" s="255" t="str">
        <f>P10</f>
        <v>А.А. Полотебнова</v>
      </c>
      <c r="Q12" s="255" t="str">
        <f>Q10</f>
        <v>дворника</v>
      </c>
      <c r="R12" s="255" t="str">
        <f>R10</f>
        <v>А.А. Полотебнов</v>
      </c>
      <c r="S12" s="255" t="s">
        <v>680</v>
      </c>
      <c r="T12" s="255" t="s">
        <v>687</v>
      </c>
      <c r="U12" s="255" t="s">
        <v>679</v>
      </c>
      <c r="V12" s="255" t="s">
        <v>72</v>
      </c>
      <c r="W12" s="255" t="s">
        <v>680</v>
      </c>
      <c r="X12" s="266"/>
      <c r="Y12" s="270">
        <v>692</v>
      </c>
      <c r="Z12" s="280"/>
      <c r="AA12" s="280"/>
      <c r="AB12" s="445"/>
      <c r="AC12" s="280"/>
      <c r="AD12" s="280"/>
      <c r="AE12" s="281"/>
      <c r="AF12" s="281"/>
      <c r="AG12" s="281"/>
      <c r="AH12" s="281"/>
      <c r="AI12" s="281"/>
      <c r="AJ12" s="282">
        <f t="shared" si="14"/>
        <v>0</v>
      </c>
      <c r="AK12" s="280"/>
      <c r="AL12" s="280"/>
      <c r="AM12" s="280"/>
      <c r="AN12" s="280"/>
      <c r="AO12" s="280"/>
      <c r="AP12" s="283"/>
      <c r="AQ12" s="280"/>
      <c r="AR12" s="280"/>
      <c r="AS12" s="280"/>
      <c r="AT12" s="280"/>
      <c r="AU12" s="280"/>
      <c r="AV12" s="280"/>
      <c r="AW12" s="280"/>
      <c r="AX12" s="280"/>
      <c r="AY12" s="280"/>
      <c r="AZ12" s="280"/>
      <c r="BA12" s="280"/>
      <c r="BB12" s="280"/>
      <c r="BC12" s="353"/>
      <c r="BD12" s="450"/>
      <c r="BE12" s="280"/>
      <c r="BF12" s="284"/>
      <c r="BG12" s="284"/>
      <c r="BH12" s="284"/>
      <c r="BI12" s="284"/>
      <c r="BJ12" s="280"/>
      <c r="BK12" s="280"/>
      <c r="BL12" s="285">
        <f>BL10</f>
        <v>2</v>
      </c>
      <c r="BM12" s="284"/>
      <c r="BN12" s="280"/>
      <c r="BO12" s="280"/>
      <c r="BP12" s="280"/>
      <c r="BQ12" s="280"/>
      <c r="BR12" s="285"/>
      <c r="BS12" s="285"/>
      <c r="BT12" s="285"/>
      <c r="BU12" s="283"/>
      <c r="BV12" s="285"/>
      <c r="BW12" s="285"/>
      <c r="BX12" s="285"/>
      <c r="BY12" s="280"/>
      <c r="BZ12" s="280"/>
      <c r="CA12" s="280"/>
      <c r="CB12" s="283"/>
      <c r="CC12" s="284"/>
      <c r="CD12" s="284"/>
      <c r="CE12" s="284"/>
      <c r="CF12" s="284"/>
      <c r="CG12" s="280"/>
      <c r="CH12" s="283"/>
      <c r="CI12" s="285"/>
      <c r="CJ12" s="285"/>
      <c r="CK12" s="285"/>
      <c r="CL12" s="285"/>
      <c r="CM12" s="255"/>
      <c r="CN12" s="255" t="str">
        <f t="shared" si="1"/>
        <v/>
      </c>
      <c r="CO12" s="255"/>
      <c r="CP12" s="255"/>
      <c r="CQ12" s="255"/>
      <c r="CR12" s="268"/>
      <c r="CS12" s="255"/>
      <c r="CT12" s="255"/>
      <c r="CU12" s="255"/>
      <c r="CV12" s="255"/>
      <c r="CW12" s="255"/>
      <c r="CX12" s="267"/>
      <c r="CY12" s="267"/>
      <c r="CZ12" s="267"/>
      <c r="DA12" s="255"/>
      <c r="DB12" s="268"/>
      <c r="DC12" s="255"/>
      <c r="DD12" s="255"/>
      <c r="DE12" s="255"/>
      <c r="DF12" s="255"/>
      <c r="DG12" s="255"/>
      <c r="DH12" s="255"/>
      <c r="DI12" s="255"/>
      <c r="DJ12" s="255"/>
      <c r="DK12" s="255"/>
      <c r="DL12" s="255"/>
      <c r="DM12" s="255"/>
      <c r="DN12" s="255"/>
      <c r="DO12" s="255"/>
      <c r="DP12" s="255"/>
      <c r="DQ12" s="255"/>
      <c r="DR12" s="263"/>
      <c r="DS12" s="263"/>
      <c r="DT12" s="255"/>
      <c r="DU12" s="255"/>
      <c r="DV12" s="255"/>
      <c r="DW12" s="255"/>
      <c r="DX12" s="255"/>
      <c r="DY12" s="255"/>
      <c r="DZ12" s="258">
        <v>0</v>
      </c>
      <c r="EA12" s="258">
        <f t="shared" si="2"/>
        <v>0</v>
      </c>
      <c r="EB12" s="258">
        <f t="shared" si="3"/>
        <v>0</v>
      </c>
      <c r="EC12" s="272">
        <f t="shared" si="4"/>
        <v>0</v>
      </c>
      <c r="ED12" s="272">
        <f>IF(EC12=0.2,ED10,0)</f>
        <v>0</v>
      </c>
      <c r="EE12" s="271"/>
      <c r="EF12" s="258"/>
      <c r="EG12" s="271">
        <f t="shared" si="5"/>
        <v>0</v>
      </c>
      <c r="EH12" s="271">
        <f t="shared" si="6"/>
        <v>0</v>
      </c>
      <c r="EI12" s="271">
        <f t="shared" si="7"/>
        <v>0</v>
      </c>
      <c r="EJ12" s="271">
        <f t="shared" si="8"/>
        <v>0</v>
      </c>
      <c r="EK12" s="271"/>
      <c r="EL12" s="348">
        <f t="shared" si="9"/>
        <v>0</v>
      </c>
      <c r="EM12" s="348">
        <f>(EL12*EB12)+(EL12*EA12/кадры!$A$1)</f>
        <v>0</v>
      </c>
      <c r="EN12" s="348">
        <f>EE12*EL10</f>
        <v>0</v>
      </c>
      <c r="EO12" s="348">
        <f>EL10*EF12</f>
        <v>0</v>
      </c>
      <c r="EP12" s="348">
        <f t="shared" si="10"/>
        <v>0</v>
      </c>
      <c r="EQ12" s="348"/>
      <c r="ER12" s="348">
        <f>EL12*EI12</f>
        <v>0</v>
      </c>
      <c r="ES12" s="348">
        <f t="shared" si="11"/>
        <v>0</v>
      </c>
      <c r="ET12" s="348">
        <f t="shared" si="12"/>
        <v>0</v>
      </c>
      <c r="EU12" s="348">
        <f t="shared" si="13"/>
        <v>0</v>
      </c>
      <c r="EV12" s="348">
        <f>IF(BR12=0,0,IF(AC12&lt;&gt;"Д/О",IF(BR12=0,6189.23,IF(BR12=1,6189.23,IF(BR12=2,6189.23,0))),0))</f>
        <v>0</v>
      </c>
      <c r="EW12" s="348"/>
      <c r="EX12" s="348"/>
      <c r="EY12" s="348"/>
      <c r="EZ12" s="348"/>
      <c r="FA12" s="348"/>
      <c r="FB12" s="348"/>
      <c r="FC12" s="348"/>
      <c r="FD12" s="348"/>
      <c r="FE12" s="348"/>
      <c r="FF12" s="291"/>
      <c r="FG12" s="291"/>
      <c r="FH12" s="291"/>
      <c r="FI12" s="291"/>
      <c r="FJ12" s="291"/>
      <c r="FK12" s="291"/>
    </row>
    <row r="13" spans="1:167" s="340" customFormat="1" ht="204.1" thickBot="1" x14ac:dyDescent="0.35">
      <c r="A13" s="307">
        <f ca="1">(DATEDIF(кадры!$FR$1,TODAY(),"y"))+DF13</f>
        <v>8</v>
      </c>
      <c r="B13" s="307">
        <f ca="1">(DATEDIF(кадры!$FR$1,TODAY(),"ym"))+DG13</f>
        <v>14</v>
      </c>
      <c r="C13" s="307">
        <f ca="1">(DATEDIF(кадры!$FR$1,TODAY(),"md"))+DH13</f>
        <v>25</v>
      </c>
      <c r="D13" s="307">
        <f t="shared" ca="1" si="0"/>
        <v>14</v>
      </c>
      <c r="E13" s="307"/>
      <c r="F13" s="307"/>
      <c r="G13" s="307"/>
      <c r="H13" s="307"/>
      <c r="I13" s="327">
        <v>61</v>
      </c>
      <c r="J13" s="328">
        <v>43864</v>
      </c>
      <c r="K13" s="327" t="s">
        <v>842</v>
      </c>
      <c r="L13" s="327">
        <v>312</v>
      </c>
      <c r="M13" s="329">
        <v>43864</v>
      </c>
      <c r="N13" s="307" t="s">
        <v>1206</v>
      </c>
      <c r="O13" s="307" t="s">
        <v>1239</v>
      </c>
      <c r="P13" s="307" t="s">
        <v>1291</v>
      </c>
      <c r="Q13" s="307" t="s">
        <v>1301</v>
      </c>
      <c r="R13" s="307" t="s">
        <v>1205</v>
      </c>
      <c r="S13" s="307" t="s">
        <v>1213</v>
      </c>
      <c r="T13" s="307" t="s">
        <v>1203</v>
      </c>
      <c r="U13" s="307" t="s">
        <v>1213</v>
      </c>
      <c r="V13" s="307" t="s">
        <v>1214</v>
      </c>
      <c r="W13" s="307" t="s">
        <v>1215</v>
      </c>
      <c r="X13" s="327">
        <v>101</v>
      </c>
      <c r="Y13" s="307">
        <v>701</v>
      </c>
      <c r="Z13" s="330" t="s">
        <v>992</v>
      </c>
      <c r="AA13" s="330" t="s">
        <v>88</v>
      </c>
      <c r="AB13" s="445">
        <v>1</v>
      </c>
      <c r="AC13" s="330" t="s">
        <v>531</v>
      </c>
      <c r="AD13" s="331"/>
      <c r="AE13" s="331">
        <v>40</v>
      </c>
      <c r="AF13" s="331">
        <f>AB13</f>
        <v>1</v>
      </c>
      <c r="AG13" s="331">
        <f>SUM(AE13:AE15)</f>
        <v>40</v>
      </c>
      <c r="AH13" s="331">
        <f>SUM(AF13:AF15)</f>
        <v>1</v>
      </c>
      <c r="AI13" s="331">
        <v>1</v>
      </c>
      <c r="AJ13" s="332">
        <f t="shared" si="14"/>
        <v>0</v>
      </c>
      <c r="AK13" s="330"/>
      <c r="AL13" s="330"/>
      <c r="AM13" s="330"/>
      <c r="AN13" s="330"/>
      <c r="AO13" s="330"/>
      <c r="AP13" s="328">
        <v>24181</v>
      </c>
      <c r="AQ13" s="307">
        <f ca="1">DATEDIF(AP13,TODAY(),"y")</f>
        <v>57</v>
      </c>
      <c r="AR13" s="307" t="s">
        <v>1036</v>
      </c>
      <c r="AS13" s="307" t="s">
        <v>1207</v>
      </c>
      <c r="AT13" s="330">
        <v>3210</v>
      </c>
      <c r="AU13" s="330">
        <v>996853</v>
      </c>
      <c r="AV13" s="330" t="str">
        <f>CONCATENATE(AT13,AU13)</f>
        <v>3210996853</v>
      </c>
      <c r="AW13" s="330" t="s">
        <v>1208</v>
      </c>
      <c r="AX13" s="333">
        <v>40661</v>
      </c>
      <c r="AY13" s="330" t="s">
        <v>756</v>
      </c>
      <c r="AZ13" s="330">
        <v>650060</v>
      </c>
      <c r="BA13" s="330" t="s">
        <v>1209</v>
      </c>
      <c r="BB13" s="330" t="s">
        <v>1439</v>
      </c>
      <c r="BC13" s="352">
        <v>42265</v>
      </c>
      <c r="BD13" s="449" t="s">
        <v>479</v>
      </c>
      <c r="BE13" s="334" t="s">
        <v>1210</v>
      </c>
      <c r="BF13" s="334" t="s">
        <v>1212</v>
      </c>
      <c r="BG13" s="334" t="s">
        <v>1211</v>
      </c>
      <c r="BH13" s="334"/>
      <c r="BI13" s="334"/>
      <c r="BJ13" s="330" t="s">
        <v>1216</v>
      </c>
      <c r="BK13" s="330" t="s">
        <v>342</v>
      </c>
      <c r="BL13" s="335">
        <f>IF(BK13="ВО",1,2)</f>
        <v>2</v>
      </c>
      <c r="BM13" s="334" t="s">
        <v>1350</v>
      </c>
      <c r="BN13" s="330" t="s">
        <v>354</v>
      </c>
      <c r="BO13" s="330" t="s">
        <v>1145</v>
      </c>
      <c r="BP13" s="330" t="s">
        <v>1217</v>
      </c>
      <c r="BQ13" s="333">
        <v>36557</v>
      </c>
      <c r="BR13" s="335">
        <f ca="1">DATEDIF(BQ13,TODAY(),"y")</f>
        <v>23</v>
      </c>
      <c r="BS13" s="335"/>
      <c r="BT13" s="335"/>
      <c r="BU13" s="333"/>
      <c r="BV13" s="335"/>
      <c r="BW13" s="335"/>
      <c r="BX13" s="335"/>
      <c r="BY13" s="330"/>
      <c r="BZ13" s="330"/>
      <c r="CA13" s="330"/>
      <c r="CB13" s="333"/>
      <c r="CC13" s="334"/>
      <c r="CD13" s="334"/>
      <c r="CE13" s="334"/>
      <c r="CF13" s="334"/>
      <c r="CG13" s="330"/>
      <c r="CH13" s="333"/>
      <c r="CI13" s="335"/>
      <c r="CJ13" s="335"/>
      <c r="CK13" s="335"/>
      <c r="CL13" s="335"/>
      <c r="CM13" s="307"/>
      <c r="CN13" s="307" t="str">
        <f t="shared" si="1"/>
        <v/>
      </c>
      <c r="CO13" s="307"/>
      <c r="CP13" s="307"/>
      <c r="CQ13" s="307"/>
      <c r="CR13" s="328"/>
      <c r="CS13" s="307" t="str">
        <f ca="1">IF(CR13="","",DATEDIF(CR13,TODAY(),"y"))</f>
        <v/>
      </c>
      <c r="CT13" s="307"/>
      <c r="CU13" s="307"/>
      <c r="CV13" s="307"/>
      <c r="CW13" s="307"/>
      <c r="CX13" s="326" t="s">
        <v>181</v>
      </c>
      <c r="CY13" s="326" t="s">
        <v>156</v>
      </c>
      <c r="CZ13" s="326" t="s">
        <v>1032</v>
      </c>
      <c r="DA13" s="307" t="s">
        <v>1218</v>
      </c>
      <c r="DB13" s="328">
        <v>43864</v>
      </c>
      <c r="DC13" s="307"/>
      <c r="DD13" s="307"/>
      <c r="DE13" s="307"/>
      <c r="DF13" s="307">
        <v>7</v>
      </c>
      <c r="DG13" s="307">
        <v>9</v>
      </c>
      <c r="DH13" s="307">
        <v>17</v>
      </c>
      <c r="DI13" s="336">
        <v>0</v>
      </c>
      <c r="DJ13" s="336"/>
      <c r="DK13" s="336"/>
      <c r="DL13" s="336">
        <f ca="1">IF(D13&gt;=12,A13+1,A13)</f>
        <v>9</v>
      </c>
      <c r="DM13" s="336">
        <f ca="1">IF(D13&gt;=12,(12-D13)*-1,D13)</f>
        <v>2</v>
      </c>
      <c r="DN13" s="336">
        <f ca="1">IF(C13&gt;30,C13-30,C13)</f>
        <v>25</v>
      </c>
      <c r="DO13" s="336"/>
      <c r="DP13" s="336"/>
      <c r="DQ13" s="336"/>
      <c r="DR13" s="319" t="str">
        <f ca="1">DATEDIF(DB13,TODAY(),"y")&amp;"г. "&amp;DATEDIF(DB13,TODAY(),"ym")&amp;"мес. "&amp;DATEDIF(DB13,TODAY(),"md")&amp;"дн."</f>
        <v>3г. 9мес. 6дн.</v>
      </c>
      <c r="DS13" s="319" t="str">
        <f ca="1">DATEDIF(J13,TODAY(),"y")&amp;"г. "&amp;DATEDIF(J13,TODAY(),"ym")&amp;"мес. "&amp;DATEDIF(J13,TODAY(),"md")&amp;"дн."</f>
        <v>3г. 9мес. 6дн.</v>
      </c>
      <c r="DT13" s="307">
        <v>7</v>
      </c>
      <c r="DU13" s="307">
        <v>9</v>
      </c>
      <c r="DV13" s="307">
        <v>17</v>
      </c>
      <c r="DW13" s="336">
        <v>0</v>
      </c>
      <c r="DX13" s="336"/>
      <c r="DY13" s="336"/>
      <c r="DZ13" s="337">
        <v>4062</v>
      </c>
      <c r="EA13" s="337">
        <f t="shared" si="2"/>
        <v>0</v>
      </c>
      <c r="EB13" s="337">
        <f t="shared" si="3"/>
        <v>1</v>
      </c>
      <c r="EC13" s="338">
        <f t="shared" si="4"/>
        <v>0.2</v>
      </c>
      <c r="ED13" s="338">
        <f>IF(CE13&gt;0,0.1,0)</f>
        <v>0</v>
      </c>
      <c r="EE13" s="339"/>
      <c r="EF13" s="337"/>
      <c r="EG13" s="339">
        <f t="shared" si="5"/>
        <v>0.12</v>
      </c>
      <c r="EH13" s="339">
        <f t="shared" si="6"/>
        <v>0</v>
      </c>
      <c r="EI13" s="339">
        <f t="shared" si="7"/>
        <v>0</v>
      </c>
      <c r="EJ13" s="339">
        <f t="shared" si="8"/>
        <v>0</v>
      </c>
      <c r="EK13" s="339"/>
      <c r="EL13" s="347">
        <f t="shared" si="9"/>
        <v>4874.3999999999996</v>
      </c>
      <c r="EM13" s="347">
        <f>(EL13*EB13)+(EL13*EA13/кадры!$A$1)</f>
        <v>4874.3999999999996</v>
      </c>
      <c r="EN13" s="347"/>
      <c r="EO13" s="347"/>
      <c r="EP13" s="347">
        <f t="shared" si="10"/>
        <v>584.92799999999988</v>
      </c>
      <c r="EQ13" s="347"/>
      <c r="ER13" s="347" t="str">
        <f>IF(EI13=0,"",IF(EI13=0.1,(EL13*EI13),IF(EI13=0.05,(AF13*EI13)*EL13)))</f>
        <v/>
      </c>
      <c r="ES13" s="347">
        <f t="shared" si="11"/>
        <v>0</v>
      </c>
      <c r="ET13" s="347">
        <f t="shared" si="12"/>
        <v>0</v>
      </c>
      <c r="EU13" s="347">
        <f t="shared" si="13"/>
        <v>0</v>
      </c>
      <c r="EV13" s="347" t="str">
        <f ca="1">IF(BR13&lt;3,6189.23,"")</f>
        <v/>
      </c>
      <c r="EW13" s="347"/>
      <c r="EX13" s="347"/>
      <c r="EY13" s="347"/>
      <c r="EZ13" s="347"/>
      <c r="FA13" s="347">
        <f ca="1">SUM(EP13:EZ15)+EM13+EM14+EM15</f>
        <v>5459.3279999999995</v>
      </c>
      <c r="FB13" s="347">
        <f ca="1">IF((кадры!$FQ$1-FA13)&lt;0,0,кадры!$FQ$1-FA13)</f>
        <v>10782.672</v>
      </c>
      <c r="FC13" s="347">
        <f ca="1">FB13+FA13</f>
        <v>16242</v>
      </c>
      <c r="FD13" s="434">
        <f ca="1">FC13*1.3</f>
        <v>21114.600000000002</v>
      </c>
      <c r="FE13" s="347">
        <f ca="1">FD13/1.13</f>
        <v>18685.486725663719</v>
      </c>
    </row>
    <row r="14" spans="1:167" s="290" customFormat="1" ht="16.3" thickBot="1" x14ac:dyDescent="0.35">
      <c r="A14" s="307">
        <f ca="1">(DATEDIF(кадры!$FR$1,TODAY(),"y"))+DF14</f>
        <v>1</v>
      </c>
      <c r="B14" s="307">
        <f ca="1">(DATEDIF(кадры!$FR$1,TODAY(),"ym"))+DG14</f>
        <v>5</v>
      </c>
      <c r="C14" s="307">
        <f ca="1">(DATEDIF(кадры!$FR$1,TODAY(),"md"))+DH14</f>
        <v>8</v>
      </c>
      <c r="D14" s="307">
        <f t="shared" ca="1" si="0"/>
        <v>5</v>
      </c>
      <c r="E14" s="257"/>
      <c r="F14" s="257"/>
      <c r="G14" s="257"/>
      <c r="H14" s="257"/>
      <c r="I14" s="266">
        <v>61</v>
      </c>
      <c r="J14" s="268"/>
      <c r="K14" s="266"/>
      <c r="L14" s="266"/>
      <c r="M14" s="269"/>
      <c r="N14" s="255" t="str">
        <f>N13</f>
        <v>Р.Ф. Гелестиновой</v>
      </c>
      <c r="O14" s="255" t="str">
        <f>O13</f>
        <v>повару</v>
      </c>
      <c r="P14" s="255" t="str">
        <f>P13</f>
        <v>Р.Ф. Гелестинову</v>
      </c>
      <c r="Q14" s="255" t="str">
        <f>Q13</f>
        <v>повара</v>
      </c>
      <c r="R14" s="255" t="str">
        <f>R13</f>
        <v>Р.Ф. Гелестинова</v>
      </c>
      <c r="S14" s="255" t="s">
        <v>1214</v>
      </c>
      <c r="T14" s="255" t="s">
        <v>1203</v>
      </c>
      <c r="U14" s="255" t="s">
        <v>1213</v>
      </c>
      <c r="V14" s="255" t="s">
        <v>1214</v>
      </c>
      <c r="W14" s="255" t="s">
        <v>1215</v>
      </c>
      <c r="X14" s="266"/>
      <c r="Y14" s="270">
        <v>701</v>
      </c>
      <c r="Z14" s="280"/>
      <c r="AA14" s="280"/>
      <c r="AB14" s="445"/>
      <c r="AC14" s="280"/>
      <c r="AD14" s="280"/>
      <c r="AE14" s="281">
        <f>AB14</f>
        <v>0</v>
      </c>
      <c r="AF14" s="281">
        <f>AE14/18</f>
        <v>0</v>
      </c>
      <c r="AG14" s="281"/>
      <c r="AH14" s="281"/>
      <c r="AI14" s="281"/>
      <c r="AJ14" s="282">
        <f t="shared" si="14"/>
        <v>0</v>
      </c>
      <c r="AK14" s="280"/>
      <c r="AL14" s="280"/>
      <c r="AM14" s="280"/>
      <c r="AN14" s="280"/>
      <c r="AO14" s="280"/>
      <c r="AP14" s="283"/>
      <c r="AQ14" s="280"/>
      <c r="AR14" s="280"/>
      <c r="AS14" s="280"/>
      <c r="AT14" s="280"/>
      <c r="AU14" s="280"/>
      <c r="AV14" s="280"/>
      <c r="AW14" s="280"/>
      <c r="AX14" s="280"/>
      <c r="AY14" s="280"/>
      <c r="AZ14" s="280"/>
      <c r="BA14" s="280"/>
      <c r="BB14" s="280"/>
      <c r="BC14" s="353"/>
      <c r="BD14" s="450"/>
      <c r="BE14" s="280"/>
      <c r="BF14" s="284"/>
      <c r="BG14" s="284"/>
      <c r="BH14" s="284"/>
      <c r="BI14" s="284"/>
      <c r="BJ14" s="280"/>
      <c r="BK14" s="280"/>
      <c r="BL14" s="285">
        <f>BL13</f>
        <v>2</v>
      </c>
      <c r="BM14" s="284"/>
      <c r="BN14" s="280"/>
      <c r="BO14" s="280"/>
      <c r="BP14" s="280"/>
      <c r="BQ14" s="280"/>
      <c r="BR14" s="285"/>
      <c r="BS14" s="285"/>
      <c r="BT14" s="285"/>
      <c r="BU14" s="283"/>
      <c r="BV14" s="285"/>
      <c r="BW14" s="285"/>
      <c r="BX14" s="285"/>
      <c r="BY14" s="280"/>
      <c r="BZ14" s="280"/>
      <c r="CA14" s="280"/>
      <c r="CB14" s="283"/>
      <c r="CC14" s="284"/>
      <c r="CD14" s="284"/>
      <c r="CE14" s="284"/>
      <c r="CF14" s="284"/>
      <c r="CG14" s="286"/>
      <c r="CH14" s="283"/>
      <c r="CI14" s="285"/>
      <c r="CJ14" s="285"/>
      <c r="CK14" s="285"/>
      <c r="CL14" s="285"/>
      <c r="CM14" s="255"/>
      <c r="CN14" s="255" t="str">
        <f t="shared" si="1"/>
        <v/>
      </c>
      <c r="CO14" s="255"/>
      <c r="CP14" s="255"/>
      <c r="CQ14" s="255"/>
      <c r="CR14" s="268"/>
      <c r="CS14" s="255"/>
      <c r="CT14" s="255"/>
      <c r="CU14" s="255"/>
      <c r="CV14" s="255"/>
      <c r="CW14" s="255"/>
      <c r="CX14" s="267"/>
      <c r="CY14" s="267"/>
      <c r="CZ14" s="267"/>
      <c r="DA14" s="255"/>
      <c r="DB14" s="268"/>
      <c r="DC14" s="255"/>
      <c r="DD14" s="255"/>
      <c r="DE14" s="255"/>
      <c r="DF14" s="255"/>
      <c r="DG14" s="255"/>
      <c r="DH14" s="255"/>
      <c r="DI14" s="255"/>
      <c r="DJ14" s="255"/>
      <c r="DK14" s="255"/>
      <c r="DL14" s="255"/>
      <c r="DM14" s="255"/>
      <c r="DN14" s="255"/>
      <c r="DO14" s="255"/>
      <c r="DP14" s="255"/>
      <c r="DQ14" s="255"/>
      <c r="DR14" s="263"/>
      <c r="DS14" s="263"/>
      <c r="DT14" s="255"/>
      <c r="DU14" s="255"/>
      <c r="DV14" s="255"/>
      <c r="DW14" s="255"/>
      <c r="DX14" s="255"/>
      <c r="DY14" s="255"/>
      <c r="DZ14" s="258"/>
      <c r="EA14" s="258">
        <f t="shared" si="2"/>
        <v>0</v>
      </c>
      <c r="EB14" s="258">
        <f t="shared" si="3"/>
        <v>0</v>
      </c>
      <c r="EC14" s="272">
        <f t="shared" si="4"/>
        <v>0</v>
      </c>
      <c r="ED14" s="272">
        <f>IF(EC14=0.2,ED13,0)</f>
        <v>0</v>
      </c>
      <c r="EE14" s="271"/>
      <c r="EF14" s="258"/>
      <c r="EG14" s="271">
        <f t="shared" si="5"/>
        <v>0</v>
      </c>
      <c r="EH14" s="271">
        <f t="shared" si="6"/>
        <v>0</v>
      </c>
      <c r="EI14" s="271">
        <f t="shared" si="7"/>
        <v>0</v>
      </c>
      <c r="EJ14" s="271">
        <f>IF(AK14="",0,IF(AK14="уч. групедагогический прсонала2",0.05,IF(AK14="учебная групедагогический прсонала",0.1,IF(AK14="монтесори",0.05,IF(AK14="метод. кабинет",0.05,IF(AK14="мастерская",0.15,0.1))))))</f>
        <v>0</v>
      </c>
      <c r="EK14" s="271"/>
      <c r="EL14" s="348">
        <f t="shared" si="9"/>
        <v>0</v>
      </c>
      <c r="EM14" s="348">
        <f>(EL14*EB14)+(EL14*EA14/кадры!$A$1)</f>
        <v>0</v>
      </c>
      <c r="EN14" s="348">
        <f>EE14*EL13</f>
        <v>0</v>
      </c>
      <c r="EO14" s="348">
        <f>EL13*EF14</f>
        <v>0</v>
      </c>
      <c r="EP14" s="348">
        <f t="shared" si="10"/>
        <v>0</v>
      </c>
      <c r="EQ14" s="348"/>
      <c r="ER14" s="348">
        <f>EL14*EI14</f>
        <v>0</v>
      </c>
      <c r="ES14" s="348">
        <f t="shared" si="11"/>
        <v>0</v>
      </c>
      <c r="ET14" s="348">
        <f t="shared" si="12"/>
        <v>0</v>
      </c>
      <c r="EU14" s="348">
        <f t="shared" si="13"/>
        <v>0</v>
      </c>
      <c r="EV14" s="446">
        <f>IF(BR14=0,0,IF(AC14&lt;&gt;"Д/О",IF(BR14=0,6189.23,IF(BR14=1,6189.23,IF(BR14=2,6189.23,0))),0))</f>
        <v>0</v>
      </c>
      <c r="EW14" s="348"/>
      <c r="EX14" s="348"/>
      <c r="EY14" s="348"/>
      <c r="EZ14" s="348"/>
      <c r="FA14" s="348"/>
      <c r="FB14" s="348"/>
      <c r="FC14" s="348"/>
      <c r="FD14" s="348"/>
      <c r="FE14" s="348"/>
      <c r="FF14" s="291"/>
      <c r="FG14" s="291"/>
      <c r="FH14" s="291"/>
      <c r="FI14" s="291"/>
      <c r="FJ14" s="291"/>
      <c r="FK14" s="291"/>
    </row>
    <row r="15" spans="1:167" s="290" customFormat="1" ht="16.3" thickBot="1" x14ac:dyDescent="0.35">
      <c r="A15" s="307">
        <f ca="1">(DATEDIF(кадры!$FR$1,TODAY(),"y"))+DF15</f>
        <v>1</v>
      </c>
      <c r="B15" s="307">
        <f ca="1">(DATEDIF(кадры!$FR$1,TODAY(),"ym"))+DG15</f>
        <v>5</v>
      </c>
      <c r="C15" s="307">
        <f ca="1">(DATEDIF(кадры!$FR$1,TODAY(),"md"))+DH15</f>
        <v>8</v>
      </c>
      <c r="D15" s="307">
        <f t="shared" ca="1" si="0"/>
        <v>5</v>
      </c>
      <c r="E15" s="257"/>
      <c r="F15" s="257"/>
      <c r="G15" s="257"/>
      <c r="H15" s="257"/>
      <c r="I15" s="266">
        <v>61</v>
      </c>
      <c r="J15" s="268"/>
      <c r="K15" s="266"/>
      <c r="L15" s="266"/>
      <c r="M15" s="269"/>
      <c r="N15" s="255" t="str">
        <f>N13</f>
        <v>Р.Ф. Гелестиновой</v>
      </c>
      <c r="O15" s="255" t="str">
        <f>O14</f>
        <v>повару</v>
      </c>
      <c r="P15" s="255" t="str">
        <f>P13</f>
        <v>Р.Ф. Гелестинову</v>
      </c>
      <c r="Q15" s="255" t="str">
        <f>Q13</f>
        <v>повара</v>
      </c>
      <c r="R15" s="255" t="str">
        <f>R13</f>
        <v>Р.Ф. Гелестинова</v>
      </c>
      <c r="S15" s="255" t="s">
        <v>1215</v>
      </c>
      <c r="T15" s="255" t="s">
        <v>1203</v>
      </c>
      <c r="U15" s="255" t="s">
        <v>1213</v>
      </c>
      <c r="V15" s="255" t="s">
        <v>1214</v>
      </c>
      <c r="W15" s="255" t="s">
        <v>1215</v>
      </c>
      <c r="X15" s="266"/>
      <c r="Y15" s="270">
        <v>701</v>
      </c>
      <c r="Z15" s="280"/>
      <c r="AA15" s="280"/>
      <c r="AB15" s="445"/>
      <c r="AC15" s="280"/>
      <c r="AD15" s="280"/>
      <c r="AE15" s="281"/>
      <c r="AF15" s="281"/>
      <c r="AG15" s="281"/>
      <c r="AH15" s="281"/>
      <c r="AI15" s="281"/>
      <c r="AJ15" s="282">
        <f t="shared" si="14"/>
        <v>0</v>
      </c>
      <c r="AK15" s="280"/>
      <c r="AL15" s="280"/>
      <c r="AM15" s="280"/>
      <c r="AN15" s="280"/>
      <c r="AO15" s="280"/>
      <c r="AP15" s="283"/>
      <c r="AQ15" s="280"/>
      <c r="AR15" s="280"/>
      <c r="AS15" s="280"/>
      <c r="AT15" s="280"/>
      <c r="AU15" s="280"/>
      <c r="AV15" s="280"/>
      <c r="AW15" s="280"/>
      <c r="AX15" s="280"/>
      <c r="AY15" s="280"/>
      <c r="AZ15" s="280"/>
      <c r="BA15" s="280"/>
      <c r="BB15" s="280"/>
      <c r="BC15" s="353"/>
      <c r="BD15" s="450"/>
      <c r="BE15" s="280"/>
      <c r="BF15" s="284"/>
      <c r="BG15" s="284"/>
      <c r="BH15" s="284"/>
      <c r="BI15" s="284"/>
      <c r="BJ15" s="280"/>
      <c r="BK15" s="280"/>
      <c r="BL15" s="285">
        <f>BL13</f>
        <v>2</v>
      </c>
      <c r="BM15" s="284"/>
      <c r="BN15" s="280"/>
      <c r="BO15" s="280"/>
      <c r="BP15" s="280"/>
      <c r="BQ15" s="280"/>
      <c r="BR15" s="285"/>
      <c r="BS15" s="285"/>
      <c r="BT15" s="285"/>
      <c r="BU15" s="283"/>
      <c r="BV15" s="285"/>
      <c r="BW15" s="285"/>
      <c r="BX15" s="285"/>
      <c r="BY15" s="280"/>
      <c r="BZ15" s="280"/>
      <c r="CA15" s="280"/>
      <c r="CB15" s="283"/>
      <c r="CC15" s="284"/>
      <c r="CD15" s="284"/>
      <c r="CE15" s="284"/>
      <c r="CF15" s="284"/>
      <c r="CG15" s="280"/>
      <c r="CH15" s="283"/>
      <c r="CI15" s="285"/>
      <c r="CJ15" s="285"/>
      <c r="CK15" s="285"/>
      <c r="CL15" s="285"/>
      <c r="CM15" s="255"/>
      <c r="CN15" s="255" t="str">
        <f t="shared" si="1"/>
        <v/>
      </c>
      <c r="CO15" s="255"/>
      <c r="CP15" s="255"/>
      <c r="CQ15" s="255"/>
      <c r="CR15" s="268"/>
      <c r="CS15" s="255"/>
      <c r="CT15" s="255"/>
      <c r="CU15" s="255"/>
      <c r="CV15" s="255"/>
      <c r="CW15" s="255"/>
      <c r="CX15" s="267"/>
      <c r="CY15" s="267"/>
      <c r="CZ15" s="267"/>
      <c r="DA15" s="255"/>
      <c r="DB15" s="268"/>
      <c r="DC15" s="255"/>
      <c r="DD15" s="255"/>
      <c r="DE15" s="255"/>
      <c r="DF15" s="255"/>
      <c r="DG15" s="255"/>
      <c r="DH15" s="255"/>
      <c r="DI15" s="255"/>
      <c r="DJ15" s="255"/>
      <c r="DK15" s="255"/>
      <c r="DL15" s="255"/>
      <c r="DM15" s="255"/>
      <c r="DN15" s="255"/>
      <c r="DO15" s="255"/>
      <c r="DP15" s="255"/>
      <c r="DQ15" s="255"/>
      <c r="DR15" s="263"/>
      <c r="DS15" s="263"/>
      <c r="DT15" s="255"/>
      <c r="DU15" s="255"/>
      <c r="DV15" s="255"/>
      <c r="DW15" s="255"/>
      <c r="DX15" s="255"/>
      <c r="DY15" s="255"/>
      <c r="DZ15" s="258">
        <v>0</v>
      </c>
      <c r="EA15" s="258">
        <f t="shared" si="2"/>
        <v>0</v>
      </c>
      <c r="EB15" s="258">
        <f t="shared" si="3"/>
        <v>0</v>
      </c>
      <c r="EC15" s="272">
        <f t="shared" si="4"/>
        <v>0</v>
      </c>
      <c r="ED15" s="272">
        <f>IF(EC15=0.2,ED13,0)</f>
        <v>0</v>
      </c>
      <c r="EE15" s="271"/>
      <c r="EF15" s="258"/>
      <c r="EG15" s="271">
        <f t="shared" si="5"/>
        <v>0</v>
      </c>
      <c r="EH15" s="271">
        <f t="shared" si="6"/>
        <v>0</v>
      </c>
      <c r="EI15" s="271">
        <f t="shared" si="7"/>
        <v>0</v>
      </c>
      <c r="EJ15" s="271">
        <f>IF(AK15="",0,IF(AK15="уч. групедагогический прсонала2",0.05,IF(AK15="учебная групедагогический прсонала",0.1,IF(AK15="монтесори",0.05,IF(AK15="метод. кабинет",0.05,IF(AK15="мастерская",0.15,0.1))))))</f>
        <v>0</v>
      </c>
      <c r="EK15" s="271"/>
      <c r="EL15" s="348">
        <f t="shared" si="9"/>
        <v>0</v>
      </c>
      <c r="EM15" s="348">
        <f>(EL15*EB15)+(EL15*EA15/кадры!$A$1)</f>
        <v>0</v>
      </c>
      <c r="EN15" s="348">
        <f>EE15*EL13</f>
        <v>0</v>
      </c>
      <c r="EO15" s="348">
        <f>EL13*EF15</f>
        <v>0</v>
      </c>
      <c r="EP15" s="348">
        <f t="shared" si="10"/>
        <v>0</v>
      </c>
      <c r="EQ15" s="348"/>
      <c r="ER15" s="348">
        <f>EL15*EI15</f>
        <v>0</v>
      </c>
      <c r="ES15" s="348">
        <f t="shared" si="11"/>
        <v>0</v>
      </c>
      <c r="ET15" s="348">
        <f t="shared" si="12"/>
        <v>0</v>
      </c>
      <c r="EU15" s="348">
        <f t="shared" si="13"/>
        <v>0</v>
      </c>
      <c r="EV15" s="348">
        <f>IF(BR15=0,0,IF(AC15&lt;&gt;"Д/О",IF(BR15=0,6189.23,IF(BR15=1,6189.23,IF(BR15=2,6189.23,0))),0))</f>
        <v>0</v>
      </c>
      <c r="EW15" s="348"/>
      <c r="EX15" s="348"/>
      <c r="EY15" s="348"/>
      <c r="EZ15" s="348"/>
      <c r="FA15" s="348"/>
      <c r="FB15" s="348"/>
      <c r="FC15" s="348"/>
      <c r="FD15" s="348"/>
      <c r="FE15" s="348"/>
      <c r="FF15" s="291"/>
      <c r="FG15" s="291"/>
      <c r="FH15" s="291"/>
      <c r="FI15" s="291"/>
      <c r="FJ15" s="291"/>
      <c r="FK15" s="291"/>
    </row>
    <row r="16" spans="1:167" s="340" customFormat="1" ht="282.39999999999998" thickBot="1" x14ac:dyDescent="0.35">
      <c r="A16" s="307">
        <f ca="1">(DATEDIF(кадры!$FR$1,TODAY(),"y"))+DF16</f>
        <v>30</v>
      </c>
      <c r="B16" s="307">
        <f ca="1">(DATEDIF(кадры!$FR$1,TODAY(),"ym"))+DG16</f>
        <v>16</v>
      </c>
      <c r="C16" s="307">
        <f ca="1">(DATEDIF(кадры!$FR$1,TODAY(),"md"))+DH16</f>
        <v>35</v>
      </c>
      <c r="D16" s="307">
        <f t="shared" ca="1" si="0"/>
        <v>17</v>
      </c>
      <c r="E16" s="307"/>
      <c r="F16" s="307"/>
      <c r="G16" s="307"/>
      <c r="H16" s="307"/>
      <c r="I16" s="327">
        <v>42</v>
      </c>
      <c r="J16" s="328">
        <v>44075</v>
      </c>
      <c r="K16" s="327" t="s">
        <v>842</v>
      </c>
      <c r="L16" s="327">
        <v>319</v>
      </c>
      <c r="M16" s="329">
        <v>44075</v>
      </c>
      <c r="N16" s="307" t="s">
        <v>1271</v>
      </c>
      <c r="O16" s="307" t="s">
        <v>1236</v>
      </c>
      <c r="P16" s="307" t="s">
        <v>1292</v>
      </c>
      <c r="Q16" s="307" t="s">
        <v>943</v>
      </c>
      <c r="R16" s="307" t="s">
        <v>1270</v>
      </c>
      <c r="S16" s="307" t="s">
        <v>1257</v>
      </c>
      <c r="T16" s="307" t="s">
        <v>1256</v>
      </c>
      <c r="U16" s="307" t="s">
        <v>1257</v>
      </c>
      <c r="V16" s="307" t="s">
        <v>17</v>
      </c>
      <c r="W16" s="307" t="s">
        <v>10</v>
      </c>
      <c r="X16" s="327">
        <v>101</v>
      </c>
      <c r="Y16" s="307">
        <v>705</v>
      </c>
      <c r="Z16" s="330" t="s">
        <v>990</v>
      </c>
      <c r="AA16" s="330" t="s">
        <v>1374</v>
      </c>
      <c r="AB16" s="445">
        <v>30</v>
      </c>
      <c r="AC16" s="330" t="s">
        <v>532</v>
      </c>
      <c r="AD16" s="331">
        <f>AB16-18</f>
        <v>12</v>
      </c>
      <c r="AE16" s="331">
        <f>AB16</f>
        <v>30</v>
      </c>
      <c r="AF16" s="331">
        <f>AE16/18</f>
        <v>1.6666666666666667</v>
      </c>
      <c r="AG16" s="331">
        <f>SUM(AE16:AE19)</f>
        <v>30</v>
      </c>
      <c r="AH16" s="331">
        <f>SUM(AF16:AF19)</f>
        <v>1.6666666666666667</v>
      </c>
      <c r="AI16" s="331"/>
      <c r="AJ16" s="332">
        <f t="shared" si="14"/>
        <v>30</v>
      </c>
      <c r="AK16" s="330"/>
      <c r="AL16" s="330"/>
      <c r="AM16" s="330"/>
      <c r="AN16" s="330" t="s">
        <v>1344</v>
      </c>
      <c r="AO16" s="330" t="s">
        <v>1342</v>
      </c>
      <c r="AP16" s="328">
        <v>25440</v>
      </c>
      <c r="AQ16" s="307">
        <f ca="1">DATEDIF(AP16,TODAY(),"y")</f>
        <v>54</v>
      </c>
      <c r="AR16" s="307" t="s">
        <v>1036</v>
      </c>
      <c r="AS16" s="307" t="s">
        <v>1015</v>
      </c>
      <c r="AT16" s="330">
        <v>3214</v>
      </c>
      <c r="AU16" s="330">
        <v>480478</v>
      </c>
      <c r="AV16" s="330" t="str">
        <f>CONCATENATE(AT16,AU16)</f>
        <v>3214480478</v>
      </c>
      <c r="AW16" s="330" t="s">
        <v>1094</v>
      </c>
      <c r="AX16" s="333">
        <v>41920</v>
      </c>
      <c r="AY16" s="330" t="s">
        <v>721</v>
      </c>
      <c r="AZ16" s="330">
        <v>650065</v>
      </c>
      <c r="BA16" s="330" t="s">
        <v>1258</v>
      </c>
      <c r="BB16" s="330" t="s">
        <v>1439</v>
      </c>
      <c r="BC16" s="352">
        <v>39318</v>
      </c>
      <c r="BD16" s="449"/>
      <c r="BE16" s="334" t="s">
        <v>1259</v>
      </c>
      <c r="BF16" s="334" t="s">
        <v>1260</v>
      </c>
      <c r="BG16" s="334" t="s">
        <v>1261</v>
      </c>
      <c r="BH16" s="334"/>
      <c r="BI16" s="334"/>
      <c r="BJ16" s="330" t="s">
        <v>601</v>
      </c>
      <c r="BK16" s="330" t="s">
        <v>339</v>
      </c>
      <c r="BL16" s="335">
        <f>IF(BK16="ВО",1,2)</f>
        <v>1</v>
      </c>
      <c r="BM16" s="334" t="s">
        <v>642</v>
      </c>
      <c r="BN16" s="330" t="s">
        <v>340</v>
      </c>
      <c r="BO16" s="330" t="s">
        <v>568</v>
      </c>
      <c r="BP16" s="330" t="s">
        <v>1262</v>
      </c>
      <c r="BQ16" s="333">
        <v>37048</v>
      </c>
      <c r="BR16" s="335">
        <f ca="1">DATEDIF(BQ16,TODAY(),"y")</f>
        <v>22</v>
      </c>
      <c r="BS16" s="335"/>
      <c r="BT16" s="335" t="s">
        <v>593</v>
      </c>
      <c r="BU16" s="333" t="s">
        <v>1001</v>
      </c>
      <c r="BV16" s="335">
        <v>2006</v>
      </c>
      <c r="BW16" s="335" t="s">
        <v>1263</v>
      </c>
      <c r="BX16" s="335">
        <v>540</v>
      </c>
      <c r="BY16" s="330" t="s">
        <v>1003</v>
      </c>
      <c r="BZ16" s="330" t="s">
        <v>1398</v>
      </c>
      <c r="CA16" s="330">
        <v>150</v>
      </c>
      <c r="CB16" s="333">
        <v>44260</v>
      </c>
      <c r="CC16" s="334" t="s">
        <v>1408</v>
      </c>
      <c r="CD16" s="334"/>
      <c r="CE16" s="334"/>
      <c r="CF16" s="334"/>
      <c r="CG16" s="330" t="s">
        <v>475</v>
      </c>
      <c r="CH16" s="333">
        <v>44166</v>
      </c>
      <c r="CI16" s="335">
        <v>139</v>
      </c>
      <c r="CJ16" s="335">
        <v>1</v>
      </c>
      <c r="CK16" s="335">
        <v>12</v>
      </c>
      <c r="CL16" s="335">
        <v>2020</v>
      </c>
      <c r="CM16" s="307">
        <f ca="1">DATEDIF(CH16,TODAY(),"y")</f>
        <v>2</v>
      </c>
      <c r="CN16" s="307">
        <f t="shared" si="1"/>
        <v>3</v>
      </c>
      <c r="CO16" s="307">
        <v>2</v>
      </c>
      <c r="CP16" s="307" t="s">
        <v>122</v>
      </c>
      <c r="CQ16" s="307" t="s">
        <v>690</v>
      </c>
      <c r="CR16" s="328">
        <v>35340</v>
      </c>
      <c r="CS16" s="307">
        <f ca="1">IF(CR16="","",DATEDIF(CR16,TODAY(),"y"))</f>
        <v>27</v>
      </c>
      <c r="CT16" s="307"/>
      <c r="CU16" s="307"/>
      <c r="CV16" s="307"/>
      <c r="CW16" s="307" t="s">
        <v>1302</v>
      </c>
      <c r="CX16" s="326" t="s">
        <v>186</v>
      </c>
      <c r="CY16" s="326" t="s">
        <v>175</v>
      </c>
      <c r="CZ16" s="326" t="s">
        <v>1032</v>
      </c>
      <c r="DA16" s="307" t="s">
        <v>237</v>
      </c>
      <c r="DB16" s="328">
        <v>44075</v>
      </c>
      <c r="DC16" s="307"/>
      <c r="DD16" s="307"/>
      <c r="DE16" s="307"/>
      <c r="DF16" s="307">
        <v>29</v>
      </c>
      <c r="DG16" s="307">
        <v>11</v>
      </c>
      <c r="DH16" s="307">
        <v>27</v>
      </c>
      <c r="DI16" s="336">
        <v>23</v>
      </c>
      <c r="DJ16" s="336">
        <v>8</v>
      </c>
      <c r="DK16" s="336">
        <v>14</v>
      </c>
      <c r="DL16" s="336">
        <f ca="1">IF(D16&gt;=12,A16+1,A16)</f>
        <v>31</v>
      </c>
      <c r="DM16" s="336">
        <f ca="1">IF(D16&gt;=12,(12-D16)*-1,D16)</f>
        <v>5</v>
      </c>
      <c r="DN16" s="336">
        <f ca="1">IF(C16&gt;30,C16-30,C16)</f>
        <v>5</v>
      </c>
      <c r="DO16" s="336"/>
      <c r="DP16" s="336"/>
      <c r="DQ16" s="336"/>
      <c r="DR16" s="319" t="str">
        <f ca="1">DATEDIF(DB16,TODAY(),"y")&amp;"г. "&amp;DATEDIF(DB16,TODAY(),"ym")&amp;"мес. "&amp;DATEDIF(DB16,TODAY(),"md")&amp;"дн."</f>
        <v>3г. 2мес. 8дн.</v>
      </c>
      <c r="DS16" s="319" t="str">
        <f ca="1">DATEDIF(J16,TODAY(),"y")&amp;"г. "&amp;DATEDIF(J16,TODAY(),"ym")&amp;"мес. "&amp;DATEDIF(J16,TODAY(),"md")&amp;"дн."</f>
        <v>3г. 2мес. 8дн.</v>
      </c>
      <c r="DT16" s="307">
        <v>29</v>
      </c>
      <c r="DU16" s="307">
        <v>11</v>
      </c>
      <c r="DV16" s="307">
        <v>27</v>
      </c>
      <c r="DW16" s="336">
        <v>23</v>
      </c>
      <c r="DX16" s="336">
        <v>8</v>
      </c>
      <c r="DY16" s="336">
        <v>14</v>
      </c>
      <c r="DZ16" s="337">
        <v>8152</v>
      </c>
      <c r="EA16" s="337">
        <f t="shared" si="2"/>
        <v>30</v>
      </c>
      <c r="EB16" s="337">
        <f t="shared" si="3"/>
        <v>0</v>
      </c>
      <c r="EC16" s="338">
        <f t="shared" si="4"/>
        <v>0.2</v>
      </c>
      <c r="ED16" s="338">
        <f>IF(CE16&gt;0,0.1,0)</f>
        <v>0</v>
      </c>
      <c r="EE16" s="339"/>
      <c r="EF16" s="337"/>
      <c r="EG16" s="339">
        <f t="shared" si="5"/>
        <v>0</v>
      </c>
      <c r="EH16" s="339">
        <f t="shared" si="6"/>
        <v>0</v>
      </c>
      <c r="EI16" s="339">
        <f t="shared" si="7"/>
        <v>0.05</v>
      </c>
      <c r="EJ16" s="339">
        <f>IF(AK16="",0,IF(AK16="уч. группа2",0.05,IF(AK16="учебная группа",0.1,IF(AK16="монтесори",0.05,IF(AK16="метод. кабинет",0.05,IF(AK16="мастерская",0.15,IF(AK16="кабинет5/2",0.05,0.1)))))))</f>
        <v>0</v>
      </c>
      <c r="EK16" s="339"/>
      <c r="EL16" s="347">
        <f t="shared" si="9"/>
        <v>9782.4</v>
      </c>
      <c r="EM16" s="347">
        <f>(EL16*EB16)+(EL16*EA16/кадры!$A$1)</f>
        <v>16304</v>
      </c>
      <c r="EN16" s="347"/>
      <c r="EO16" s="347"/>
      <c r="EP16" s="347">
        <f t="shared" si="10"/>
        <v>0</v>
      </c>
      <c r="EQ16" s="347"/>
      <c r="ER16" s="347">
        <f>IF(EI16=0,"",IF(EI16=0.1,(EL16*EI16),IF(EI16=0.05,(AF16*EI16)*EL16)))</f>
        <v>815.2</v>
      </c>
      <c r="ES16" s="347">
        <f t="shared" si="11"/>
        <v>0</v>
      </c>
      <c r="ET16" s="347">
        <f t="shared" si="12"/>
        <v>0</v>
      </c>
      <c r="EU16" s="347">
        <f t="shared" si="13"/>
        <v>0</v>
      </c>
      <c r="EV16" s="347" t="str">
        <f ca="1">IF(BR16&lt;3,6189.23,"")</f>
        <v/>
      </c>
      <c r="EW16" s="347"/>
      <c r="EX16" s="347"/>
      <c r="EY16" s="347"/>
      <c r="EZ16" s="347"/>
      <c r="FA16" s="347">
        <f ca="1">SUM(EP16:EZ19)+EM16+EM17+EM19</f>
        <v>17119.2</v>
      </c>
      <c r="FB16" s="347">
        <f ca="1">IF((кадры!$FQ$1-FA16)&lt;0,0,кадры!$FQ$1-FA16)</f>
        <v>0</v>
      </c>
      <c r="FC16" s="347">
        <f ca="1">FB16+FA16</f>
        <v>17119.2</v>
      </c>
      <c r="FD16" s="434">
        <f ca="1">FC16*1.3</f>
        <v>22254.960000000003</v>
      </c>
      <c r="FE16" s="347">
        <f ca="1">FD16/1.13</f>
        <v>19694.654867256642</v>
      </c>
    </row>
    <row r="17" spans="1:182" s="291" customFormat="1" ht="63.25" thickBot="1" x14ac:dyDescent="0.35">
      <c r="A17" s="307">
        <f ca="1">(DATEDIF(кадры!$FR$1,TODAY(),"y"))+DF17</f>
        <v>1</v>
      </c>
      <c r="B17" s="307">
        <f ca="1">(DATEDIF(кадры!$FR$1,TODAY(),"ym"))+DG17</f>
        <v>5</v>
      </c>
      <c r="C17" s="307">
        <f ca="1">(DATEDIF(кадры!$FR$1,TODAY(),"md"))+DH17</f>
        <v>8</v>
      </c>
      <c r="D17" s="307">
        <f t="shared" ca="1" si="0"/>
        <v>5</v>
      </c>
      <c r="E17" s="257"/>
      <c r="F17" s="257"/>
      <c r="G17" s="257"/>
      <c r="H17" s="257"/>
      <c r="I17" s="266">
        <v>42</v>
      </c>
      <c r="J17" s="268"/>
      <c r="K17" s="266"/>
      <c r="L17" s="266"/>
      <c r="M17" s="269"/>
      <c r="N17" s="255" t="str">
        <f t="shared" ref="N17:R18" si="15">N16</f>
        <v>И.А. Михеевой</v>
      </c>
      <c r="O17" s="255" t="str">
        <f t="shared" si="15"/>
        <v>учителю</v>
      </c>
      <c r="P17" s="255" t="str">
        <f t="shared" si="15"/>
        <v>И.А. Михееву</v>
      </c>
      <c r="Q17" s="255" t="str">
        <f t="shared" si="15"/>
        <v>учителя</v>
      </c>
      <c r="R17" s="255" t="str">
        <f t="shared" si="15"/>
        <v>И.А. Михеева</v>
      </c>
      <c r="S17" s="255" t="s">
        <v>17</v>
      </c>
      <c r="T17" s="255" t="str">
        <f t="shared" ref="T17:W18" si="16">T16</f>
        <v>Михеева Инна Александровна</v>
      </c>
      <c r="U17" s="255" t="str">
        <f t="shared" si="16"/>
        <v>Михеева</v>
      </c>
      <c r="V17" s="255" t="str">
        <f t="shared" si="16"/>
        <v>Инна</v>
      </c>
      <c r="W17" s="255" t="str">
        <f t="shared" si="16"/>
        <v>Александровна</v>
      </c>
      <c r="X17" s="266"/>
      <c r="Y17" s="270">
        <v>705</v>
      </c>
      <c r="Z17" s="280"/>
      <c r="AA17" s="280"/>
      <c r="AB17" s="445"/>
      <c r="AC17" s="280"/>
      <c r="AD17" s="280"/>
      <c r="AE17" s="281">
        <f>AB17*25</f>
        <v>0</v>
      </c>
      <c r="AF17" s="281">
        <f>AB17</f>
        <v>0</v>
      </c>
      <c r="AG17" s="281"/>
      <c r="AH17" s="281"/>
      <c r="AI17" s="281"/>
      <c r="AJ17" s="282">
        <f t="shared" si="14"/>
        <v>0</v>
      </c>
      <c r="AK17" s="280"/>
      <c r="AL17" s="280"/>
      <c r="AM17" s="280"/>
      <c r="AN17" s="280" t="s">
        <v>1345</v>
      </c>
      <c r="AO17" s="280" t="s">
        <v>1334</v>
      </c>
      <c r="AP17" s="283"/>
      <c r="AQ17" s="280"/>
      <c r="AR17" s="280"/>
      <c r="AS17" s="280"/>
      <c r="AT17" s="280"/>
      <c r="AU17" s="280"/>
      <c r="AV17" s="280"/>
      <c r="AW17" s="280"/>
      <c r="AX17" s="280"/>
      <c r="AY17" s="280"/>
      <c r="AZ17" s="280"/>
      <c r="BA17" s="280"/>
      <c r="BB17" s="280"/>
      <c r="BC17" s="353"/>
      <c r="BD17" s="450"/>
      <c r="BE17" s="280"/>
      <c r="BF17" s="284"/>
      <c r="BG17" s="284"/>
      <c r="BH17" s="284"/>
      <c r="BI17" s="284"/>
      <c r="BJ17" s="280"/>
      <c r="BK17" s="280"/>
      <c r="BL17" s="285">
        <f>BL16</f>
        <v>1</v>
      </c>
      <c r="BM17" s="284"/>
      <c r="BN17" s="280"/>
      <c r="BO17" s="280"/>
      <c r="BP17" s="280"/>
      <c r="BQ17" s="280"/>
      <c r="BR17" s="285"/>
      <c r="BS17" s="285"/>
      <c r="BT17" s="285"/>
      <c r="BU17" s="283"/>
      <c r="BV17" s="285"/>
      <c r="BW17" s="285"/>
      <c r="BX17" s="285"/>
      <c r="BY17" s="280"/>
      <c r="BZ17" s="280"/>
      <c r="CA17" s="280"/>
      <c r="CB17" s="283"/>
      <c r="CC17" s="284"/>
      <c r="CD17" s="284"/>
      <c r="CE17" s="284"/>
      <c r="CF17" s="284"/>
      <c r="CG17" s="286"/>
      <c r="CH17" s="283"/>
      <c r="CI17" s="285"/>
      <c r="CJ17" s="285"/>
      <c r="CK17" s="285"/>
      <c r="CL17" s="285"/>
      <c r="CM17" s="255"/>
      <c r="CN17" s="255" t="str">
        <f t="shared" si="1"/>
        <v/>
      </c>
      <c r="CO17" s="255"/>
      <c r="CP17" s="255" t="s">
        <v>696</v>
      </c>
      <c r="CQ17" s="255" t="s">
        <v>690</v>
      </c>
      <c r="CR17" s="268">
        <v>37989</v>
      </c>
      <c r="CS17" s="255">
        <f ca="1">IF(CR17="","",DATEDIF(CR17,TODAY(),"y"))</f>
        <v>19</v>
      </c>
      <c r="CT17" s="255"/>
      <c r="CU17" s="255"/>
      <c r="CV17" s="255"/>
      <c r="CW17" s="255"/>
      <c r="CX17" s="267"/>
      <c r="CY17" s="267"/>
      <c r="CZ17" s="267"/>
      <c r="DA17" s="255"/>
      <c r="DB17" s="268"/>
      <c r="DC17" s="255"/>
      <c r="DD17" s="255"/>
      <c r="DE17" s="255"/>
      <c r="DF17" s="255"/>
      <c r="DG17" s="255"/>
      <c r="DH17" s="255"/>
      <c r="DI17" s="255"/>
      <c r="DJ17" s="255"/>
      <c r="DK17" s="255"/>
      <c r="DL17" s="255"/>
      <c r="DM17" s="255"/>
      <c r="DN17" s="255"/>
      <c r="DO17" s="255"/>
      <c r="DP17" s="255"/>
      <c r="DQ17" s="255"/>
      <c r="DR17" s="263"/>
      <c r="DS17" s="263"/>
      <c r="DT17" s="255"/>
      <c r="DU17" s="255"/>
      <c r="DV17" s="255"/>
      <c r="DW17" s="255"/>
      <c r="DX17" s="255"/>
      <c r="DY17" s="255"/>
      <c r="DZ17" s="258"/>
      <c r="EA17" s="258">
        <f t="shared" si="2"/>
        <v>0</v>
      </c>
      <c r="EB17" s="258">
        <f t="shared" si="3"/>
        <v>0</v>
      </c>
      <c r="EC17" s="272">
        <f t="shared" si="4"/>
        <v>0</v>
      </c>
      <c r="ED17" s="272">
        <f>IF(EC17=0.2,ED16,0)</f>
        <v>0</v>
      </c>
      <c r="EE17" s="271"/>
      <c r="EF17" s="258"/>
      <c r="EG17" s="271">
        <f t="shared" si="5"/>
        <v>0</v>
      </c>
      <c r="EH17" s="271">
        <f t="shared" si="6"/>
        <v>0</v>
      </c>
      <c r="EI17" s="271">
        <f t="shared" si="7"/>
        <v>0</v>
      </c>
      <c r="EJ17" s="271">
        <f>IF(AK17="",0,IF(AK17="уч. групедагогический прсонала2",0.05,IF(AK17="учебная групедагогический прсонала",0.1,IF(AK17="монтесори",0.05,IF(AK17="метод. кабинет",0.05,IF(AK17="мастерская",0.15,0.1))))))</f>
        <v>0</v>
      </c>
      <c r="EK17" s="271"/>
      <c r="EL17" s="348">
        <f t="shared" si="9"/>
        <v>0</v>
      </c>
      <c r="EM17" s="348">
        <f>(EL17*EB17)+(EL17*EA17/кадры!$A$1)</f>
        <v>0</v>
      </c>
      <c r="EN17" s="348">
        <f>EE17*EL16</f>
        <v>0</v>
      </c>
      <c r="EO17" s="348">
        <f>EL16*EF17</f>
        <v>0</v>
      </c>
      <c r="EP17" s="348">
        <f t="shared" si="10"/>
        <v>0</v>
      </c>
      <c r="EQ17" s="348"/>
      <c r="ER17" s="348">
        <f>EL17*EI17</f>
        <v>0</v>
      </c>
      <c r="ES17" s="348">
        <f t="shared" si="11"/>
        <v>0</v>
      </c>
      <c r="ET17" s="348">
        <f t="shared" si="12"/>
        <v>0</v>
      </c>
      <c r="EU17" s="348">
        <f t="shared" si="13"/>
        <v>0</v>
      </c>
      <c r="EV17" s="446">
        <f>IF(BR17=0,0,IF(AC17&lt;&gt;"Д/О",IF(BR17=0,6189.23,IF(BR17=1,6189.23,IF(BR17=2,6189.23,0))),0))</f>
        <v>0</v>
      </c>
      <c r="EW17" s="348"/>
      <c r="EX17" s="348"/>
      <c r="EY17" s="348"/>
      <c r="EZ17" s="348"/>
      <c r="FA17" s="348"/>
      <c r="FB17" s="348"/>
      <c r="FC17" s="348"/>
      <c r="FD17" s="348"/>
      <c r="FE17" s="348"/>
    </row>
    <row r="18" spans="1:182" s="291" customFormat="1" ht="47.6" thickBot="1" x14ac:dyDescent="0.35">
      <c r="A18" s="307">
        <f ca="1">(DATEDIF(кадры!$FR$1,TODAY(),"y"))+DF18</f>
        <v>1</v>
      </c>
      <c r="B18" s="307">
        <f ca="1">(DATEDIF(кадры!$FR$1,TODAY(),"ym"))+DG18</f>
        <v>5</v>
      </c>
      <c r="C18" s="307">
        <f ca="1">(DATEDIF(кадры!$FR$1,TODAY(),"md"))+DH18</f>
        <v>8</v>
      </c>
      <c r="D18" s="307">
        <f t="shared" ca="1" si="0"/>
        <v>5</v>
      </c>
      <c r="E18" s="257"/>
      <c r="F18" s="257"/>
      <c r="G18" s="257"/>
      <c r="H18" s="257"/>
      <c r="I18" s="266">
        <v>42</v>
      </c>
      <c r="J18" s="268"/>
      <c r="K18" s="266"/>
      <c r="L18" s="266"/>
      <c r="M18" s="269"/>
      <c r="N18" s="255" t="str">
        <f t="shared" si="15"/>
        <v>И.А. Михеевой</v>
      </c>
      <c r="O18" s="255" t="str">
        <f t="shared" si="15"/>
        <v>учителю</v>
      </c>
      <c r="P18" s="255" t="str">
        <f t="shared" si="15"/>
        <v>И.А. Михееву</v>
      </c>
      <c r="Q18" s="255" t="str">
        <f t="shared" si="15"/>
        <v>учителя</v>
      </c>
      <c r="R18" s="255" t="str">
        <f t="shared" si="15"/>
        <v>И.А. Михеева</v>
      </c>
      <c r="S18" s="255" t="s">
        <v>10</v>
      </c>
      <c r="T18" s="255" t="str">
        <f t="shared" si="16"/>
        <v>Михеева Инна Александровна</v>
      </c>
      <c r="U18" s="255" t="str">
        <f t="shared" si="16"/>
        <v>Михеева</v>
      </c>
      <c r="V18" s="255" t="str">
        <f t="shared" si="16"/>
        <v>Инна</v>
      </c>
      <c r="W18" s="255" t="str">
        <f t="shared" si="16"/>
        <v>Александровна</v>
      </c>
      <c r="X18" s="266"/>
      <c r="Y18" s="270">
        <v>705</v>
      </c>
      <c r="Z18" s="280"/>
      <c r="AA18" s="280"/>
      <c r="AB18" s="445"/>
      <c r="AC18" s="280"/>
      <c r="AD18" s="280"/>
      <c r="AE18" s="281">
        <f>AB18*25</f>
        <v>0</v>
      </c>
      <c r="AF18" s="281">
        <f>AB18</f>
        <v>0</v>
      </c>
      <c r="AG18" s="281"/>
      <c r="AH18" s="281"/>
      <c r="AI18" s="281"/>
      <c r="AJ18" s="282">
        <f t="shared" si="14"/>
        <v>0</v>
      </c>
      <c r="AK18" s="280"/>
      <c r="AL18" s="280"/>
      <c r="AM18" s="280"/>
      <c r="AN18" s="280" t="s">
        <v>1346</v>
      </c>
      <c r="AO18" s="280" t="s">
        <v>1340</v>
      </c>
      <c r="AP18" s="283"/>
      <c r="AQ18" s="280"/>
      <c r="AR18" s="280"/>
      <c r="AS18" s="280"/>
      <c r="AT18" s="280"/>
      <c r="AU18" s="280"/>
      <c r="AV18" s="280"/>
      <c r="AW18" s="280"/>
      <c r="AX18" s="280"/>
      <c r="AY18" s="280"/>
      <c r="AZ18" s="280"/>
      <c r="BA18" s="280"/>
      <c r="BB18" s="280"/>
      <c r="BC18" s="353"/>
      <c r="BD18" s="450"/>
      <c r="BE18" s="280"/>
      <c r="BF18" s="284"/>
      <c r="BG18" s="284"/>
      <c r="BH18" s="284"/>
      <c r="BI18" s="284"/>
      <c r="BJ18" s="280"/>
      <c r="BK18" s="280"/>
      <c r="BL18" s="285">
        <f>BL17</f>
        <v>1</v>
      </c>
      <c r="BM18" s="284"/>
      <c r="BN18" s="280"/>
      <c r="BO18" s="280"/>
      <c r="BP18" s="280"/>
      <c r="BQ18" s="280"/>
      <c r="BR18" s="285"/>
      <c r="BS18" s="285"/>
      <c r="BT18" s="285"/>
      <c r="BU18" s="283"/>
      <c r="BV18" s="285"/>
      <c r="BW18" s="285"/>
      <c r="BX18" s="285"/>
      <c r="BY18" s="280"/>
      <c r="BZ18" s="280"/>
      <c r="CA18" s="280"/>
      <c r="CB18" s="283"/>
      <c r="CC18" s="284"/>
      <c r="CD18" s="284"/>
      <c r="CE18" s="284"/>
      <c r="CF18" s="284"/>
      <c r="CG18" s="280"/>
      <c r="CH18" s="283"/>
      <c r="CI18" s="285"/>
      <c r="CJ18" s="285"/>
      <c r="CK18" s="285"/>
      <c r="CL18" s="285"/>
      <c r="CM18" s="255"/>
      <c r="CN18" s="255" t="str">
        <f t="shared" si="1"/>
        <v/>
      </c>
      <c r="CO18" s="255"/>
      <c r="CP18" s="255"/>
      <c r="CQ18" s="255"/>
      <c r="CR18" s="268"/>
      <c r="CS18" s="255"/>
      <c r="CT18" s="255"/>
      <c r="CU18" s="255"/>
      <c r="CV18" s="255"/>
      <c r="CW18" s="255"/>
      <c r="CX18" s="267"/>
      <c r="CY18" s="267"/>
      <c r="CZ18" s="267"/>
      <c r="DA18" s="255"/>
      <c r="DB18" s="268"/>
      <c r="DC18" s="255"/>
      <c r="DD18" s="255"/>
      <c r="DE18" s="255"/>
      <c r="DF18" s="255"/>
      <c r="DG18" s="255"/>
      <c r="DH18" s="255"/>
      <c r="DI18" s="255"/>
      <c r="DJ18" s="255"/>
      <c r="DK18" s="255"/>
      <c r="DL18" s="255"/>
      <c r="DM18" s="255"/>
      <c r="DN18" s="255"/>
      <c r="DO18" s="255"/>
      <c r="DP18" s="255"/>
      <c r="DQ18" s="255"/>
      <c r="DR18" s="263"/>
      <c r="DS18" s="263"/>
      <c r="DT18" s="255"/>
      <c r="DU18" s="255"/>
      <c r="DV18" s="255"/>
      <c r="DW18" s="255"/>
      <c r="DX18" s="255"/>
      <c r="DY18" s="255"/>
      <c r="DZ18" s="258"/>
      <c r="EA18" s="258">
        <f t="shared" si="2"/>
        <v>0</v>
      </c>
      <c r="EB18" s="258">
        <f t="shared" si="3"/>
        <v>0</v>
      </c>
      <c r="EC18" s="272">
        <f t="shared" si="4"/>
        <v>0</v>
      </c>
      <c r="ED18" s="272">
        <f>IF(EC18=0.2,ED17,0)</f>
        <v>0</v>
      </c>
      <c r="EE18" s="271"/>
      <c r="EF18" s="258"/>
      <c r="EG18" s="271">
        <f t="shared" si="5"/>
        <v>0</v>
      </c>
      <c r="EH18" s="271">
        <f t="shared" si="6"/>
        <v>0</v>
      </c>
      <c r="EI18" s="271">
        <f t="shared" si="7"/>
        <v>0</v>
      </c>
      <c r="EJ18" s="271">
        <f>IF(AK18="",0,IF(AK18="уч. групедагогический прсонала2",0.05,IF(AK18="учебная групедагогический прсонала",0.1,IF(AK18="монтесори",0.05,IF(AK18="метод. кабинет",0.05,IF(AK18="мастерская",0.15,0.1))))))</f>
        <v>0</v>
      </c>
      <c r="EK18" s="271"/>
      <c r="EL18" s="348">
        <f t="shared" si="9"/>
        <v>0</v>
      </c>
      <c r="EM18" s="348">
        <f>(EL18*EB18)+(EL18*EA18/кадры!$A$1)</f>
        <v>0</v>
      </c>
      <c r="EN18" s="348">
        <f>EE18*EL17</f>
        <v>0</v>
      </c>
      <c r="EO18" s="348">
        <f>EL17*EF18</f>
        <v>0</v>
      </c>
      <c r="EP18" s="348">
        <f t="shared" si="10"/>
        <v>0</v>
      </c>
      <c r="EQ18" s="348"/>
      <c r="ER18" s="348">
        <f>EL18*EI18</f>
        <v>0</v>
      </c>
      <c r="ES18" s="348">
        <f t="shared" si="11"/>
        <v>0</v>
      </c>
      <c r="ET18" s="348">
        <f t="shared" si="12"/>
        <v>0</v>
      </c>
      <c r="EU18" s="348">
        <f t="shared" si="13"/>
        <v>0</v>
      </c>
      <c r="EV18" s="348">
        <f>IF(BR18=0,0,IF(AC18&lt;&gt;"Д/О",IF(BR18=0,6189.23,IF(BR18=1,6189.23,IF(BR18=2,6189.23,0))),0))</f>
        <v>0</v>
      </c>
      <c r="EW18" s="348"/>
      <c r="EX18" s="348"/>
      <c r="EY18" s="348"/>
      <c r="EZ18" s="348"/>
      <c r="FA18" s="348"/>
      <c r="FB18" s="348"/>
      <c r="FC18" s="348"/>
      <c r="FD18" s="348"/>
      <c r="FE18" s="348"/>
    </row>
    <row r="19" spans="1:182" s="291" customFormat="1" ht="31.95" thickBot="1" x14ac:dyDescent="0.35">
      <c r="A19" s="307">
        <f ca="1">(DATEDIF(кадры!$FR$1,TODAY(),"y"))+DF19</f>
        <v>1</v>
      </c>
      <c r="B19" s="307">
        <f ca="1">(DATEDIF(кадры!$FR$1,TODAY(),"ym"))+DG19</f>
        <v>5</v>
      </c>
      <c r="C19" s="307">
        <f ca="1">(DATEDIF(кадры!$FR$1,TODAY(),"md"))+DH19</f>
        <v>8</v>
      </c>
      <c r="D19" s="307">
        <f t="shared" ca="1" si="0"/>
        <v>5</v>
      </c>
      <c r="E19" s="288"/>
      <c r="F19" s="288"/>
      <c r="G19" s="288"/>
      <c r="H19" s="288"/>
      <c r="I19" s="266">
        <v>42</v>
      </c>
      <c r="J19" s="268"/>
      <c r="K19" s="266"/>
      <c r="L19" s="266"/>
      <c r="M19" s="269"/>
      <c r="N19" s="255" t="str">
        <f>N16</f>
        <v>И.А. Михеевой</v>
      </c>
      <c r="O19" s="255" t="str">
        <f>O17</f>
        <v>учителю</v>
      </c>
      <c r="P19" s="255" t="str">
        <f>P16</f>
        <v>И.А. Михееву</v>
      </c>
      <c r="Q19" s="255" t="str">
        <f>Q16</f>
        <v>учителя</v>
      </c>
      <c r="R19" s="255" t="str">
        <f>R16</f>
        <v>И.А. Михеева</v>
      </c>
      <c r="S19" s="255" t="s">
        <v>10</v>
      </c>
      <c r="T19" s="255" t="str">
        <f>T16</f>
        <v>Михеева Инна Александровна</v>
      </c>
      <c r="U19" s="255" t="str">
        <f>U16</f>
        <v>Михеева</v>
      </c>
      <c r="V19" s="255" t="str">
        <f>V16</f>
        <v>Инна</v>
      </c>
      <c r="W19" s="255" t="str">
        <f>W16</f>
        <v>Александровна</v>
      </c>
      <c r="X19" s="266"/>
      <c r="Y19" s="270">
        <v>705</v>
      </c>
      <c r="Z19" s="280"/>
      <c r="AA19" s="280"/>
      <c r="AB19" s="445"/>
      <c r="AC19" s="280"/>
      <c r="AD19" s="280"/>
      <c r="AE19" s="281"/>
      <c r="AF19" s="281"/>
      <c r="AG19" s="281"/>
      <c r="AH19" s="281"/>
      <c r="AI19" s="281"/>
      <c r="AJ19" s="282">
        <f t="shared" si="14"/>
        <v>0</v>
      </c>
      <c r="AK19" s="280"/>
      <c r="AL19" s="280"/>
      <c r="AM19" s="280"/>
      <c r="AN19" s="280" t="s">
        <v>1347</v>
      </c>
      <c r="AO19" s="280" t="s">
        <v>1336</v>
      </c>
      <c r="AP19" s="283"/>
      <c r="AQ19" s="280"/>
      <c r="AR19" s="280"/>
      <c r="AS19" s="280"/>
      <c r="AT19" s="280"/>
      <c r="AU19" s="280"/>
      <c r="AV19" s="280"/>
      <c r="AW19" s="280"/>
      <c r="AX19" s="280"/>
      <c r="AY19" s="280"/>
      <c r="AZ19" s="280"/>
      <c r="BA19" s="280"/>
      <c r="BB19" s="280"/>
      <c r="BC19" s="353"/>
      <c r="BD19" s="450"/>
      <c r="BE19" s="280"/>
      <c r="BF19" s="284"/>
      <c r="BG19" s="284"/>
      <c r="BH19" s="284"/>
      <c r="BI19" s="284"/>
      <c r="BJ19" s="280"/>
      <c r="BK19" s="280"/>
      <c r="BL19" s="285">
        <f>BL16</f>
        <v>1</v>
      </c>
      <c r="BM19" s="284"/>
      <c r="BN19" s="280"/>
      <c r="BO19" s="280"/>
      <c r="BP19" s="280"/>
      <c r="BQ19" s="280"/>
      <c r="BR19" s="285"/>
      <c r="BS19" s="285"/>
      <c r="BT19" s="285"/>
      <c r="BU19" s="283"/>
      <c r="BV19" s="285"/>
      <c r="BW19" s="285"/>
      <c r="BX19" s="285"/>
      <c r="BY19" s="280"/>
      <c r="BZ19" s="280"/>
      <c r="CA19" s="280"/>
      <c r="CB19" s="283"/>
      <c r="CC19" s="284"/>
      <c r="CD19" s="284"/>
      <c r="CE19" s="284"/>
      <c r="CF19" s="284"/>
      <c r="CG19" s="451"/>
      <c r="CH19" s="452"/>
      <c r="CI19" s="453"/>
      <c r="CJ19" s="453"/>
      <c r="CK19" s="453"/>
      <c r="CL19" s="453"/>
      <c r="CM19" s="255"/>
      <c r="CN19" s="255" t="str">
        <f t="shared" si="1"/>
        <v/>
      </c>
      <c r="CO19" s="255"/>
      <c r="CP19" s="255"/>
      <c r="CQ19" s="255"/>
      <c r="CR19" s="268"/>
      <c r="CS19" s="255"/>
      <c r="CT19" s="255"/>
      <c r="CU19" s="255"/>
      <c r="CV19" s="255"/>
      <c r="CW19" s="255"/>
      <c r="CX19" s="267"/>
      <c r="CY19" s="267"/>
      <c r="CZ19" s="267"/>
      <c r="DA19" s="255"/>
      <c r="DB19" s="268"/>
      <c r="DC19" s="255"/>
      <c r="DD19" s="255"/>
      <c r="DE19" s="255"/>
      <c r="DF19" s="255"/>
      <c r="DG19" s="255"/>
      <c r="DH19" s="255"/>
      <c r="DI19" s="255"/>
      <c r="DJ19" s="255"/>
      <c r="DK19" s="255"/>
      <c r="DL19" s="255"/>
      <c r="DM19" s="255"/>
      <c r="DN19" s="255"/>
      <c r="DO19" s="255"/>
      <c r="DP19" s="255"/>
      <c r="DQ19" s="255"/>
      <c r="DR19" s="255"/>
      <c r="DS19" s="255"/>
      <c r="DT19" s="255"/>
      <c r="DU19" s="255"/>
      <c r="DV19" s="255"/>
      <c r="DW19" s="255"/>
      <c r="DX19" s="255"/>
      <c r="DY19" s="255"/>
      <c r="DZ19" s="258">
        <v>0</v>
      </c>
      <c r="EA19" s="258">
        <f t="shared" si="2"/>
        <v>0</v>
      </c>
      <c r="EB19" s="258">
        <f t="shared" si="3"/>
        <v>0</v>
      </c>
      <c r="EC19" s="272">
        <f t="shared" si="4"/>
        <v>0</v>
      </c>
      <c r="ED19" s="272">
        <f>IF(EC19=0.2,ED16,0)</f>
        <v>0</v>
      </c>
      <c r="EE19" s="271"/>
      <c r="EF19" s="258"/>
      <c r="EG19" s="271">
        <f t="shared" si="5"/>
        <v>0</v>
      </c>
      <c r="EH19" s="271">
        <f t="shared" si="6"/>
        <v>0</v>
      </c>
      <c r="EI19" s="271">
        <f t="shared" si="7"/>
        <v>0</v>
      </c>
      <c r="EJ19" s="271">
        <f>IF(AK19="",0,IF(AK19="уч. групедагогический прсонала2",0.05,IF(AK19="учебная групедагогический прсонала",0.1,IF(AK19="монтесори",0.05,IF(AK19="метод. кабинет",0.05,IF(AK19="мастерская",0.15,0.1))))))</f>
        <v>0</v>
      </c>
      <c r="EK19" s="271"/>
      <c r="EL19" s="348">
        <f t="shared" si="9"/>
        <v>0</v>
      </c>
      <c r="EM19" s="348">
        <f>(EL19*EB19)+(EL19*EA19/кадры!$A$1)</f>
        <v>0</v>
      </c>
      <c r="EN19" s="348">
        <f>EE19*EL16</f>
        <v>0</v>
      </c>
      <c r="EO19" s="348">
        <f>EL16*EF19</f>
        <v>0</v>
      </c>
      <c r="EP19" s="348">
        <f t="shared" si="10"/>
        <v>0</v>
      </c>
      <c r="EQ19" s="348"/>
      <c r="ER19" s="348">
        <f>EL19*EI19</f>
        <v>0</v>
      </c>
      <c r="ES19" s="348">
        <f t="shared" si="11"/>
        <v>0</v>
      </c>
      <c r="ET19" s="348">
        <f t="shared" si="12"/>
        <v>0</v>
      </c>
      <c r="EU19" s="348">
        <f t="shared" si="13"/>
        <v>0</v>
      </c>
      <c r="EV19" s="348">
        <f>IF(BR19=0,0,IF(AC19&lt;&gt;"Д/О",IF(BR19=0,6189.23,IF(BR19=1,6189.23,IF(BR19=2,6189.23,0))),0))</f>
        <v>0</v>
      </c>
      <c r="EW19" s="348"/>
      <c r="EX19" s="348"/>
      <c r="EY19" s="348"/>
      <c r="EZ19" s="348"/>
      <c r="FA19" s="348"/>
      <c r="FB19" s="348"/>
      <c r="FC19" s="348"/>
      <c r="FD19" s="348"/>
      <c r="FE19" s="348"/>
    </row>
    <row r="20" spans="1:182" s="340" customFormat="1" ht="64.5" customHeight="1" thickBot="1" x14ac:dyDescent="0.35">
      <c r="A20" s="307">
        <f ca="1">(DATEDIF(кадры!$FR$1,TODAY(),"y"))+DF20</f>
        <v>45</v>
      </c>
      <c r="B20" s="307">
        <f ca="1">(DATEDIF(кадры!$FR$1,TODAY(),"ym"))+DG20</f>
        <v>15</v>
      </c>
      <c r="C20" s="307">
        <f ca="1">(DATEDIF(кадры!$FR$1,TODAY(),"md"))+DH20</f>
        <v>29</v>
      </c>
      <c r="D20" s="307">
        <f t="shared" ca="1" si="0"/>
        <v>15</v>
      </c>
      <c r="E20" s="307"/>
      <c r="F20" s="307"/>
      <c r="G20" s="307"/>
      <c r="H20" s="307"/>
      <c r="I20" s="327">
        <v>70</v>
      </c>
      <c r="J20" s="328">
        <v>42611</v>
      </c>
      <c r="K20" s="327" t="s">
        <v>1068</v>
      </c>
      <c r="L20" s="327">
        <v>261</v>
      </c>
      <c r="M20" s="329">
        <v>42611</v>
      </c>
      <c r="N20" s="307" t="s">
        <v>965</v>
      </c>
      <c r="O20" s="307" t="s">
        <v>1236</v>
      </c>
      <c r="P20" s="307" t="s">
        <v>1282</v>
      </c>
      <c r="Q20" s="307" t="s">
        <v>943</v>
      </c>
      <c r="R20" s="307" t="s">
        <v>924</v>
      </c>
      <c r="S20" s="307" t="s">
        <v>84</v>
      </c>
      <c r="T20" s="307" t="s">
        <v>549</v>
      </c>
      <c r="U20" s="307" t="s">
        <v>84</v>
      </c>
      <c r="V20" s="307" t="s">
        <v>65</v>
      </c>
      <c r="W20" s="307" t="s">
        <v>48</v>
      </c>
      <c r="X20" s="327">
        <v>101</v>
      </c>
      <c r="Y20" s="307">
        <v>320</v>
      </c>
      <c r="Z20" s="330" t="s">
        <v>990</v>
      </c>
      <c r="AA20" s="330" t="s">
        <v>7</v>
      </c>
      <c r="AB20" s="445">
        <v>22</v>
      </c>
      <c r="AC20" s="330" t="s">
        <v>532</v>
      </c>
      <c r="AD20" s="331">
        <f>AB20-18</f>
        <v>4</v>
      </c>
      <c r="AE20" s="331">
        <f>AB20</f>
        <v>22</v>
      </c>
      <c r="AF20" s="331">
        <f>AE20/18</f>
        <v>1.2222222222222223</v>
      </c>
      <c r="AG20" s="331">
        <f>SUM(AE20:AE22)</f>
        <v>32</v>
      </c>
      <c r="AH20" s="331">
        <f>SUM(AF20:AF22)</f>
        <v>1.7777777777777779</v>
      </c>
      <c r="AI20" s="331">
        <v>24</v>
      </c>
      <c r="AJ20" s="332">
        <f t="shared" si="14"/>
        <v>-2</v>
      </c>
      <c r="AK20" s="330" t="s">
        <v>1009</v>
      </c>
      <c r="AL20" s="330" t="s">
        <v>1307</v>
      </c>
      <c r="AM20" s="330">
        <v>12</v>
      </c>
      <c r="AN20" s="330"/>
      <c r="AO20" s="330"/>
      <c r="AP20" s="328">
        <v>19679</v>
      </c>
      <c r="AQ20" s="307">
        <f ca="1">DATEDIF(AP20,TODAY(),"y")</f>
        <v>69</v>
      </c>
      <c r="AR20" s="307" t="s">
        <v>1036</v>
      </c>
      <c r="AS20" s="307" t="s">
        <v>1102</v>
      </c>
      <c r="AT20" s="330">
        <v>3204</v>
      </c>
      <c r="AU20" s="330" t="s">
        <v>782</v>
      </c>
      <c r="AV20" s="330" t="str">
        <f>CONCATENATE(AT20,AU20)</f>
        <v>3204418717</v>
      </c>
      <c r="AW20" s="330" t="s">
        <v>1103</v>
      </c>
      <c r="AX20" s="333" t="s">
        <v>764</v>
      </c>
      <c r="AY20" s="330" t="s">
        <v>747</v>
      </c>
      <c r="AZ20" s="330">
        <v>650066</v>
      </c>
      <c r="BA20" s="330" t="s">
        <v>1104</v>
      </c>
      <c r="BB20" s="330" t="s">
        <v>1440</v>
      </c>
      <c r="BC20" s="352">
        <v>34761</v>
      </c>
      <c r="BD20" s="449">
        <v>348</v>
      </c>
      <c r="BE20" s="334" t="s">
        <v>501</v>
      </c>
      <c r="BF20" s="334" t="s">
        <v>1105</v>
      </c>
      <c r="BG20" s="334" t="s">
        <v>1106</v>
      </c>
      <c r="BH20" s="334"/>
      <c r="BI20" s="334" t="s">
        <v>1107</v>
      </c>
      <c r="BJ20" s="330" t="s">
        <v>595</v>
      </c>
      <c r="BK20" s="330" t="s">
        <v>339</v>
      </c>
      <c r="BL20" s="335">
        <f>IF(BK20="ВО",1,2)</f>
        <v>1</v>
      </c>
      <c r="BM20" s="334" t="s">
        <v>647</v>
      </c>
      <c r="BN20" s="330" t="s">
        <v>340</v>
      </c>
      <c r="BO20" s="330" t="s">
        <v>568</v>
      </c>
      <c r="BP20" s="330" t="s">
        <v>594</v>
      </c>
      <c r="BQ20" s="333">
        <v>27209</v>
      </c>
      <c r="BR20" s="335">
        <f ca="1">DATEDIF(BQ20,TODAY(),"y")</f>
        <v>49</v>
      </c>
      <c r="BS20" s="335"/>
      <c r="BT20" s="335" t="s">
        <v>1007</v>
      </c>
      <c r="BU20" s="333" t="s">
        <v>1000</v>
      </c>
      <c r="BV20" s="335">
        <v>1985</v>
      </c>
      <c r="BW20" s="335"/>
      <c r="BX20" s="335"/>
      <c r="BY20" s="330" t="s">
        <v>1448</v>
      </c>
      <c r="BZ20" s="330" t="s">
        <v>1449</v>
      </c>
      <c r="CA20" s="330">
        <v>108</v>
      </c>
      <c r="CB20" s="333">
        <v>44283</v>
      </c>
      <c r="CC20" s="334" t="s">
        <v>479</v>
      </c>
      <c r="CD20" s="334"/>
      <c r="CE20" s="334"/>
      <c r="CF20" s="334"/>
      <c r="CG20" s="330" t="s">
        <v>475</v>
      </c>
      <c r="CH20" s="333">
        <v>42830</v>
      </c>
      <c r="CI20" s="335" t="s">
        <v>1446</v>
      </c>
      <c r="CJ20" s="335">
        <v>5</v>
      </c>
      <c r="CK20" s="335">
        <v>4</v>
      </c>
      <c r="CL20" s="335">
        <v>2017</v>
      </c>
      <c r="CM20" s="307">
        <f ca="1">DATEDIF(CH20,TODAY(),"y")</f>
        <v>6</v>
      </c>
      <c r="CN20" s="307">
        <f t="shared" si="1"/>
        <v>3</v>
      </c>
      <c r="CO20" s="307"/>
      <c r="CP20" s="307"/>
      <c r="CQ20" s="307"/>
      <c r="CR20" s="328"/>
      <c r="CS20" s="307" t="str">
        <f ca="1">IF(CR20="","",DATEDIF(CR20,TODAY(),"y"))</f>
        <v/>
      </c>
      <c r="CT20" s="307"/>
      <c r="CU20" s="307"/>
      <c r="CV20" s="307"/>
      <c r="CW20" s="307" t="s">
        <v>158</v>
      </c>
      <c r="CX20" s="326" t="s">
        <v>174</v>
      </c>
      <c r="CY20" s="326" t="s">
        <v>157</v>
      </c>
      <c r="CZ20" s="326" t="s">
        <v>231</v>
      </c>
      <c r="DA20" s="307" t="s">
        <v>237</v>
      </c>
      <c r="DB20" s="328">
        <v>42611</v>
      </c>
      <c r="DC20" s="307"/>
      <c r="DD20" s="307"/>
      <c r="DE20" s="307"/>
      <c r="DF20" s="307">
        <v>44</v>
      </c>
      <c r="DG20" s="307">
        <v>10</v>
      </c>
      <c r="DH20" s="307">
        <v>21</v>
      </c>
      <c r="DI20" s="336">
        <v>36</v>
      </c>
      <c r="DJ20" s="336">
        <v>8</v>
      </c>
      <c r="DK20" s="336">
        <v>3</v>
      </c>
      <c r="DL20" s="336">
        <f ca="1">IF(D20&gt;=12,A20+1,A20)</f>
        <v>46</v>
      </c>
      <c r="DM20" s="336">
        <f ca="1">IF(D20&gt;=12,(12-D20)*-1,D20)</f>
        <v>3</v>
      </c>
      <c r="DN20" s="336">
        <f ca="1">IF(C20&gt;30,C20-30,C20)</f>
        <v>29</v>
      </c>
      <c r="DO20" s="336"/>
      <c r="DP20" s="336"/>
      <c r="DQ20" s="336"/>
      <c r="DR20" s="319" t="str">
        <f ca="1">DATEDIF(DB20,TODAY(),"y")&amp;"г. "&amp;DATEDIF(DB20,TODAY(),"ym")&amp;"мес. "&amp;DATEDIF(DB20,TODAY(),"md")&amp;"дн."</f>
        <v>7г. 2мес. 11дн.</v>
      </c>
      <c r="DS20" s="319" t="str">
        <f ca="1">DATEDIF(J20,TODAY(),"y")&amp;"г. "&amp;DATEDIF(J20,TODAY(),"ym")&amp;"мес. "&amp;DATEDIF(J20,TODAY(),"md")&amp;"дн."</f>
        <v>7г. 2мес. 11дн.</v>
      </c>
      <c r="DT20" s="307">
        <v>44</v>
      </c>
      <c r="DU20" s="307">
        <v>10</v>
      </c>
      <c r="DV20" s="307">
        <v>21</v>
      </c>
      <c r="DW20" s="336">
        <v>36</v>
      </c>
      <c r="DX20" s="336">
        <v>8</v>
      </c>
      <c r="DY20" s="336">
        <v>3</v>
      </c>
      <c r="DZ20" s="337">
        <v>8152</v>
      </c>
      <c r="EA20" s="337">
        <f t="shared" si="2"/>
        <v>22</v>
      </c>
      <c r="EB20" s="337">
        <f t="shared" si="3"/>
        <v>0</v>
      </c>
      <c r="EC20" s="338">
        <f t="shared" si="4"/>
        <v>0.2</v>
      </c>
      <c r="ED20" s="338">
        <f>IF(CE20&gt;0,0.1,0)</f>
        <v>0</v>
      </c>
      <c r="EE20" s="339"/>
      <c r="EF20" s="337"/>
      <c r="EG20" s="339">
        <f t="shared" si="5"/>
        <v>0</v>
      </c>
      <c r="EH20" s="339">
        <f t="shared" si="6"/>
        <v>0</v>
      </c>
      <c r="EI20" s="339">
        <f t="shared" si="7"/>
        <v>0.1</v>
      </c>
      <c r="EJ20" s="339">
        <f>IF(AK20="",0,IF(AK20="уч. группа2",0.05,IF(AK20="учебная группа",0.1,IF(AK20="монтесори",0.05,IF(AK20="метод. кабинет",0.05,IF(AK20="мастерская",0.15,IF(AK20="кабинет5/2",0.05,0.1)))))))</f>
        <v>0.05</v>
      </c>
      <c r="EK20" s="339"/>
      <c r="EL20" s="347">
        <f t="shared" si="9"/>
        <v>9782.4</v>
      </c>
      <c r="EM20" s="347">
        <f>(EL20*EB20)+(EL20*EA20/кадры!$A$1)</f>
        <v>11956.266666666666</v>
      </c>
      <c r="EN20" s="347"/>
      <c r="EO20" s="347"/>
      <c r="EP20" s="347">
        <f t="shared" si="10"/>
        <v>0</v>
      </c>
      <c r="EQ20" s="347"/>
      <c r="ER20" s="347">
        <f>IF(EI20=0,"",IF(EI20=0.1,(EL20*EI20),IF(EI20=0.05,(AF20*EI20)*EL20)))</f>
        <v>978.24</v>
      </c>
      <c r="ES20" s="347">
        <f t="shared" si="11"/>
        <v>489.12</v>
      </c>
      <c r="ET20" s="347">
        <f t="shared" si="12"/>
        <v>0</v>
      </c>
      <c r="EU20" s="347">
        <f>IF(AL20=0,0,8000)</f>
        <v>8000</v>
      </c>
      <c r="EV20" s="347" t="str">
        <f ca="1">IF(BR20&lt;3,6189.23,"")</f>
        <v/>
      </c>
      <c r="EW20" s="347"/>
      <c r="EX20" s="347"/>
      <c r="EY20" s="347"/>
      <c r="EZ20" s="347"/>
      <c r="FA20" s="347">
        <f ca="1">SUM(EP20:EZ22)+EM20+EM21+EM22</f>
        <v>27130.026666666668</v>
      </c>
      <c r="FB20" s="347">
        <f ca="1">IF((кадры!$FQ$1-FA20)&lt;0,0,кадры!$FQ$1-FA20)</f>
        <v>0</v>
      </c>
      <c r="FC20" s="347">
        <f ca="1">FB20+FA20</f>
        <v>27130.026666666668</v>
      </c>
      <c r="FD20" s="434">
        <f ca="1">FC20*1.3</f>
        <v>35269.034666666674</v>
      </c>
      <c r="FE20" s="347">
        <f ca="1">FD20/1.13</f>
        <v>31211.535103244845</v>
      </c>
    </row>
    <row r="21" spans="1:182" s="290" customFormat="1" ht="63.25" thickBot="1" x14ac:dyDescent="0.35">
      <c r="A21" s="307">
        <f ca="1">(DATEDIF(кадры!$FR$1,TODAY(),"y"))+DF21</f>
        <v>1</v>
      </c>
      <c r="B21" s="307">
        <f ca="1">(DATEDIF(кадры!$FR$1,TODAY(),"ym"))+DG21</f>
        <v>5</v>
      </c>
      <c r="C21" s="307">
        <f ca="1">(DATEDIF(кадры!$FR$1,TODAY(),"md"))+DH21</f>
        <v>8</v>
      </c>
      <c r="D21" s="307">
        <f t="shared" ca="1" si="0"/>
        <v>5</v>
      </c>
      <c r="E21" s="257"/>
      <c r="F21" s="257"/>
      <c r="G21" s="257"/>
      <c r="H21" s="257"/>
      <c r="I21" s="266">
        <v>70</v>
      </c>
      <c r="J21" s="268"/>
      <c r="K21" s="266"/>
      <c r="L21" s="266" t="s">
        <v>683</v>
      </c>
      <c r="M21" s="269">
        <v>42621</v>
      </c>
      <c r="N21" s="255" t="s">
        <v>965</v>
      </c>
      <c r="O21" s="255" t="str">
        <f>O20</f>
        <v>учителю</v>
      </c>
      <c r="P21" s="255" t="str">
        <f>P20</f>
        <v>Л.А. Тупицыну</v>
      </c>
      <c r="Q21" s="255" t="str">
        <f>Q20</f>
        <v>учителя</v>
      </c>
      <c r="R21" s="255" t="str">
        <f>R20</f>
        <v>Л.А. Тупицына</v>
      </c>
      <c r="S21" s="255" t="s">
        <v>65</v>
      </c>
      <c r="T21" s="255" t="s">
        <v>549</v>
      </c>
      <c r="U21" s="255" t="s">
        <v>84</v>
      </c>
      <c r="V21" s="255" t="s">
        <v>65</v>
      </c>
      <c r="W21" s="255" t="s">
        <v>48</v>
      </c>
      <c r="X21" s="266"/>
      <c r="Y21" s="270">
        <v>320</v>
      </c>
      <c r="Z21" s="280" t="s">
        <v>991</v>
      </c>
      <c r="AA21" s="280" t="s">
        <v>15</v>
      </c>
      <c r="AB21" s="445">
        <v>0</v>
      </c>
      <c r="AC21" s="280" t="s">
        <v>531</v>
      </c>
      <c r="AD21" s="280"/>
      <c r="AE21" s="281">
        <f>AB21*25</f>
        <v>0</v>
      </c>
      <c r="AF21" s="281">
        <f>AB21</f>
        <v>0</v>
      </c>
      <c r="AG21" s="281"/>
      <c r="AH21" s="281"/>
      <c r="AI21" s="281">
        <v>0.2</v>
      </c>
      <c r="AJ21" s="282">
        <f t="shared" si="14"/>
        <v>-0.2</v>
      </c>
      <c r="AK21" s="280"/>
      <c r="AL21" s="280"/>
      <c r="AM21" s="280"/>
      <c r="AN21" s="280"/>
      <c r="AO21" s="280"/>
      <c r="AP21" s="283"/>
      <c r="AQ21" s="280"/>
      <c r="AR21" s="280"/>
      <c r="AS21" s="280"/>
      <c r="AT21" s="280"/>
      <c r="AU21" s="280"/>
      <c r="AV21" s="280"/>
      <c r="AW21" s="280"/>
      <c r="AX21" s="280"/>
      <c r="AY21" s="280"/>
      <c r="AZ21" s="280"/>
      <c r="BA21" s="280"/>
      <c r="BB21" s="280"/>
      <c r="BC21" s="353"/>
      <c r="BD21" s="450"/>
      <c r="BE21" s="280"/>
      <c r="BF21" s="284"/>
      <c r="BG21" s="284"/>
      <c r="BH21" s="284"/>
      <c r="BI21" s="284"/>
      <c r="BJ21" s="280"/>
      <c r="BK21" s="280" t="s">
        <v>339</v>
      </c>
      <c r="BL21" s="285">
        <f>BL20</f>
        <v>1</v>
      </c>
      <c r="BM21" s="284"/>
      <c r="BN21" s="280"/>
      <c r="BO21" s="280"/>
      <c r="BP21" s="280"/>
      <c r="BQ21" s="280"/>
      <c r="BR21" s="285"/>
      <c r="BS21" s="285"/>
      <c r="BT21" s="285"/>
      <c r="BU21" s="283"/>
      <c r="BV21" s="285"/>
      <c r="BW21" s="285"/>
      <c r="BX21" s="285"/>
      <c r="BY21" s="280"/>
      <c r="BZ21" s="280"/>
      <c r="CA21" s="280"/>
      <c r="CB21" s="283"/>
      <c r="CC21" s="284"/>
      <c r="CD21" s="284"/>
      <c r="CE21" s="284"/>
      <c r="CF21" s="284"/>
      <c r="CG21" s="286" t="s">
        <v>475</v>
      </c>
      <c r="CH21" s="283">
        <v>42830</v>
      </c>
      <c r="CI21" s="285" t="s">
        <v>1447</v>
      </c>
      <c r="CJ21" s="285">
        <v>5</v>
      </c>
      <c r="CK21" s="285">
        <v>4</v>
      </c>
      <c r="CL21" s="285">
        <v>2017</v>
      </c>
      <c r="CM21" s="255">
        <f ca="1">DATEDIF(CH21,TODAY(),"y")</f>
        <v>6</v>
      </c>
      <c r="CN21" s="255">
        <f t="shared" si="1"/>
        <v>3</v>
      </c>
      <c r="CO21" s="255"/>
      <c r="CP21" s="255"/>
      <c r="CQ21" s="255"/>
      <c r="CR21" s="268"/>
      <c r="CS21" s="255"/>
      <c r="CT21" s="255"/>
      <c r="CU21" s="255"/>
      <c r="CV21" s="255"/>
      <c r="CW21" s="255" t="s">
        <v>236</v>
      </c>
      <c r="CX21" s="267"/>
      <c r="CY21" s="267"/>
      <c r="CZ21" s="267"/>
      <c r="DA21" s="255"/>
      <c r="DB21" s="268"/>
      <c r="DC21" s="255"/>
      <c r="DD21" s="255"/>
      <c r="DE21" s="255"/>
      <c r="DF21" s="255"/>
      <c r="DG21" s="255"/>
      <c r="DH21" s="255"/>
      <c r="DI21" s="255"/>
      <c r="DJ21" s="255"/>
      <c r="DK21" s="255"/>
      <c r="DL21" s="255"/>
      <c r="DM21" s="255"/>
      <c r="DN21" s="255"/>
      <c r="DO21" s="255"/>
      <c r="DP21" s="255"/>
      <c r="DQ21" s="255"/>
      <c r="DR21" s="263"/>
      <c r="DS21" s="263"/>
      <c r="DT21" s="255"/>
      <c r="DU21" s="255"/>
      <c r="DV21" s="255"/>
      <c r="DW21" s="255"/>
      <c r="DX21" s="255"/>
      <c r="DY21" s="255"/>
      <c r="DZ21" s="258">
        <v>8152</v>
      </c>
      <c r="EA21" s="258">
        <f t="shared" si="2"/>
        <v>0</v>
      </c>
      <c r="EB21" s="258">
        <f t="shared" si="3"/>
        <v>0</v>
      </c>
      <c r="EC21" s="272">
        <f t="shared" si="4"/>
        <v>0</v>
      </c>
      <c r="ED21" s="272">
        <f>IF(EC21=0.2,ED20,0)</f>
        <v>0</v>
      </c>
      <c r="EE21" s="271"/>
      <c r="EF21" s="258"/>
      <c r="EG21" s="271">
        <f t="shared" si="5"/>
        <v>0</v>
      </c>
      <c r="EH21" s="271">
        <f t="shared" si="6"/>
        <v>0</v>
      </c>
      <c r="EI21" s="271">
        <f t="shared" si="7"/>
        <v>0</v>
      </c>
      <c r="EJ21" s="271">
        <f>IF(AK21="",0,IF(AK21="уч. группа2",0.05,IF(AK21="учебная группа",0.1,IF(AK21="монтесори",0.05,IF(AK21="метод. кабинет",0.05,IF(AK21="мастерская",0.15,IF(AK21="кабинет5/2",0.05,0.1)))))))</f>
        <v>0</v>
      </c>
      <c r="EK21" s="271"/>
      <c r="EL21" s="348">
        <f t="shared" si="9"/>
        <v>0</v>
      </c>
      <c r="EM21" s="348">
        <f>(EL21*EB21)+(EL21*EA21/кадры!$A$1)</f>
        <v>0</v>
      </c>
      <c r="EN21" s="348">
        <f>EE21*EL20</f>
        <v>0</v>
      </c>
      <c r="EO21" s="348">
        <f>EL20*EF21</f>
        <v>0</v>
      </c>
      <c r="EP21" s="348">
        <f t="shared" si="10"/>
        <v>0</v>
      </c>
      <c r="EQ21" s="348"/>
      <c r="ER21" s="348">
        <f>EL21*EI21</f>
        <v>0</v>
      </c>
      <c r="ES21" s="348">
        <f t="shared" si="11"/>
        <v>0</v>
      </c>
      <c r="ET21" s="348">
        <f t="shared" si="12"/>
        <v>0</v>
      </c>
      <c r="EU21" s="348">
        <f>IF(AL21=0,0,3000)</f>
        <v>0</v>
      </c>
      <c r="EV21" s="446">
        <f>IF(BR21=0,0,IF(AC21&lt;&gt;"Д/О",IF(BR21=0,6189.23,IF(BR21=1,6189.23,IF(BR21=2,6189.23,0))),0))</f>
        <v>0</v>
      </c>
      <c r="EW21" s="348"/>
      <c r="EX21" s="348"/>
      <c r="EY21" s="348"/>
      <c r="EZ21" s="348"/>
      <c r="FA21" s="348"/>
      <c r="FB21" s="348"/>
      <c r="FC21" s="348"/>
      <c r="FD21" s="348"/>
      <c r="FE21" s="348"/>
      <c r="FF21" s="291"/>
      <c r="FG21" s="291"/>
      <c r="FH21" s="291"/>
      <c r="FI21" s="291"/>
      <c r="FJ21" s="291"/>
      <c r="FK21" s="291"/>
    </row>
    <row r="22" spans="1:182" s="290" customFormat="1" ht="78.900000000000006" thickBot="1" x14ac:dyDescent="0.35">
      <c r="A22" s="307">
        <f ca="1">(DATEDIF(кадры!$FR$1,TODAY(),"y"))+DF22</f>
        <v>1</v>
      </c>
      <c r="B22" s="307">
        <f ca="1">(DATEDIF(кадры!$FR$1,TODAY(),"ym"))+DG22</f>
        <v>5</v>
      </c>
      <c r="C22" s="307">
        <f ca="1">(DATEDIF(кадры!$FR$1,TODAY(),"md"))+DH22</f>
        <v>8</v>
      </c>
      <c r="D22" s="307">
        <f t="shared" ca="1" si="0"/>
        <v>5</v>
      </c>
      <c r="E22" s="257"/>
      <c r="F22" s="257"/>
      <c r="G22" s="257"/>
      <c r="H22" s="257"/>
      <c r="I22" s="266">
        <v>70</v>
      </c>
      <c r="J22" s="268"/>
      <c r="K22" s="266"/>
      <c r="L22" s="266">
        <f>L20</f>
        <v>261</v>
      </c>
      <c r="M22" s="269">
        <f>M20</f>
        <v>42611</v>
      </c>
      <c r="N22" s="255" t="s">
        <v>965</v>
      </c>
      <c r="O22" s="255" t="str">
        <f>O21</f>
        <v>учителю</v>
      </c>
      <c r="P22" s="255" t="str">
        <f>P20</f>
        <v>Л.А. Тупицыну</v>
      </c>
      <c r="Q22" s="255" t="str">
        <f>Q20</f>
        <v>учителя</v>
      </c>
      <c r="R22" s="255" t="str">
        <f>R20</f>
        <v>Л.А. Тупицына</v>
      </c>
      <c r="S22" s="255" t="s">
        <v>48</v>
      </c>
      <c r="T22" s="255" t="s">
        <v>549</v>
      </c>
      <c r="U22" s="255" t="s">
        <v>84</v>
      </c>
      <c r="V22" s="255" t="s">
        <v>65</v>
      </c>
      <c r="W22" s="255" t="s">
        <v>48</v>
      </c>
      <c r="X22" s="266"/>
      <c r="Y22" s="270">
        <v>320</v>
      </c>
      <c r="Z22" s="280" t="s">
        <v>990</v>
      </c>
      <c r="AA22" s="280" t="s">
        <v>1374</v>
      </c>
      <c r="AB22" s="445">
        <v>10</v>
      </c>
      <c r="AC22" s="280" t="s">
        <v>532</v>
      </c>
      <c r="AD22" s="280"/>
      <c r="AE22" s="281">
        <f>AB22</f>
        <v>10</v>
      </c>
      <c r="AF22" s="281">
        <f>AE22/18</f>
        <v>0.55555555555555558</v>
      </c>
      <c r="AG22" s="281"/>
      <c r="AH22" s="281"/>
      <c r="AI22" s="281">
        <v>18</v>
      </c>
      <c r="AJ22" s="282">
        <f t="shared" si="14"/>
        <v>-8</v>
      </c>
      <c r="AK22" s="280"/>
      <c r="AL22" s="280"/>
      <c r="AM22" s="280"/>
      <c r="AN22" s="280" t="s">
        <v>847</v>
      </c>
      <c r="AO22" s="280" t="s">
        <v>1338</v>
      </c>
      <c r="AP22" s="283"/>
      <c r="AQ22" s="280"/>
      <c r="AR22" s="280"/>
      <c r="AS22" s="280"/>
      <c r="AT22" s="280"/>
      <c r="AU22" s="280"/>
      <c r="AV22" s="280"/>
      <c r="AW22" s="280"/>
      <c r="AX22" s="280"/>
      <c r="AY22" s="280"/>
      <c r="AZ22" s="280"/>
      <c r="BA22" s="280"/>
      <c r="BB22" s="280"/>
      <c r="BC22" s="353"/>
      <c r="BD22" s="450"/>
      <c r="BE22" s="280"/>
      <c r="BF22" s="284"/>
      <c r="BG22" s="284"/>
      <c r="BH22" s="284"/>
      <c r="BI22" s="284"/>
      <c r="BJ22" s="280"/>
      <c r="BK22" s="280" t="s">
        <v>339</v>
      </c>
      <c r="BL22" s="285">
        <f>BL20</f>
        <v>1</v>
      </c>
      <c r="BM22" s="284"/>
      <c r="BN22" s="280"/>
      <c r="BO22" s="280"/>
      <c r="BP22" s="280"/>
      <c r="BQ22" s="280"/>
      <c r="BR22" s="285"/>
      <c r="BS22" s="285"/>
      <c r="BT22" s="285"/>
      <c r="BU22" s="283"/>
      <c r="BV22" s="285"/>
      <c r="BW22" s="285"/>
      <c r="BX22" s="285"/>
      <c r="BY22" s="280"/>
      <c r="BZ22" s="280"/>
      <c r="CA22" s="280"/>
      <c r="CB22" s="283"/>
      <c r="CC22" s="284"/>
      <c r="CD22" s="284"/>
      <c r="CE22" s="284"/>
      <c r="CF22" s="284"/>
      <c r="CG22" s="280" t="str">
        <f>CG20</f>
        <v>соотв.</v>
      </c>
      <c r="CH22" s="283">
        <f>CH20</f>
        <v>42830</v>
      </c>
      <c r="CI22" s="285" t="str">
        <f>CI20</f>
        <v>41-к</v>
      </c>
      <c r="CJ22" s="285">
        <f>CJ20</f>
        <v>5</v>
      </c>
      <c r="CK22" s="285">
        <v>4</v>
      </c>
      <c r="CL22" s="285">
        <v>2017</v>
      </c>
      <c r="CM22" s="255">
        <f ca="1">DATEDIF(CH22,TODAY(),"y")</f>
        <v>6</v>
      </c>
      <c r="CN22" s="255">
        <f t="shared" si="1"/>
        <v>3</v>
      </c>
      <c r="CO22" s="255"/>
      <c r="CP22" s="255"/>
      <c r="CQ22" s="255"/>
      <c r="CR22" s="268"/>
      <c r="CS22" s="255"/>
      <c r="CT22" s="255"/>
      <c r="CU22" s="255"/>
      <c r="CV22" s="255"/>
      <c r="CW22" s="255"/>
      <c r="CX22" s="267"/>
      <c r="CY22" s="267"/>
      <c r="CZ22" s="267"/>
      <c r="DA22" s="255"/>
      <c r="DB22" s="268"/>
      <c r="DC22" s="255"/>
      <c r="DD22" s="255"/>
      <c r="DE22" s="255"/>
      <c r="DF22" s="255"/>
      <c r="DG22" s="255"/>
      <c r="DH22" s="255"/>
      <c r="DI22" s="255"/>
      <c r="DJ22" s="255"/>
      <c r="DK22" s="255"/>
      <c r="DL22" s="255">
        <f ca="1">IF(D22&gt;=12,A22+1,A22)</f>
        <v>1</v>
      </c>
      <c r="DM22" s="255">
        <f ca="1">IF(D22&gt;=12,(12-D22)*-1,D22)</f>
        <v>5</v>
      </c>
      <c r="DN22" s="255">
        <f ca="1">IF(C22&gt;30,C22-30,C22)</f>
        <v>8</v>
      </c>
      <c r="DO22" s="255"/>
      <c r="DP22" s="255"/>
      <c r="DQ22" s="255"/>
      <c r="DR22" s="263"/>
      <c r="DS22" s="263"/>
      <c r="DT22" s="255"/>
      <c r="DU22" s="255"/>
      <c r="DV22" s="255"/>
      <c r="DW22" s="255"/>
      <c r="DX22" s="255"/>
      <c r="DY22" s="255"/>
      <c r="DZ22" s="258">
        <v>8152</v>
      </c>
      <c r="EA22" s="258">
        <f t="shared" si="2"/>
        <v>10</v>
      </c>
      <c r="EB22" s="258">
        <f t="shared" si="3"/>
        <v>0</v>
      </c>
      <c r="EC22" s="272">
        <f t="shared" si="4"/>
        <v>0.2</v>
      </c>
      <c r="ED22" s="272">
        <f>IF(EC22=0.2,ED20,0)</f>
        <v>0</v>
      </c>
      <c r="EE22" s="271"/>
      <c r="EF22" s="258"/>
      <c r="EG22" s="271">
        <f t="shared" si="5"/>
        <v>0</v>
      </c>
      <c r="EH22" s="271">
        <f t="shared" si="6"/>
        <v>0</v>
      </c>
      <c r="EI22" s="271">
        <f t="shared" si="7"/>
        <v>0.05</v>
      </c>
      <c r="EJ22" s="271">
        <f>IF(AK22="",0,IF(AK22="уч. группа2",0.05,IF(AK22="учебная группа",0.1,IF(AK22="монтесори",0.05,IF(AK22="метод. кабинет",0.05,IF(AK22="мастерская",0.15,IF(AK22="кабинет5/2",0.05,0.1)))))))</f>
        <v>0</v>
      </c>
      <c r="EK22" s="271"/>
      <c r="EL22" s="348">
        <f t="shared" si="9"/>
        <v>9782.4</v>
      </c>
      <c r="EM22" s="348">
        <f>(EL22*EB22)+(EL22*EA22/кадры!$A$1)</f>
        <v>5434.666666666667</v>
      </c>
      <c r="EN22" s="348">
        <f>EE22*EL20</f>
        <v>0</v>
      </c>
      <c r="EO22" s="348">
        <f>EL20*EF22</f>
        <v>0</v>
      </c>
      <c r="EP22" s="348">
        <f t="shared" si="10"/>
        <v>0</v>
      </c>
      <c r="EQ22" s="348"/>
      <c r="ER22" s="348">
        <f>IF(EI22=0,"",IF(EI22=0.1,(EL22*EI22),IF(EI22=0.05,(AF22*EI22)*EL22)))</f>
        <v>271.73333333333335</v>
      </c>
      <c r="ES22" s="348">
        <f t="shared" si="11"/>
        <v>0</v>
      </c>
      <c r="ET22" s="348">
        <f t="shared" si="12"/>
        <v>0</v>
      </c>
      <c r="EU22" s="348">
        <f>IF(AL22=0,0,3000)</f>
        <v>0</v>
      </c>
      <c r="EV22" s="348">
        <f>IF(BR22=0,0,IF(AC22&lt;&gt;"Д/О",IF(BR22=0,6189.23,IF(BR22=1,6189.23,IF(BR22=2,6189.23,0))),0))</f>
        <v>0</v>
      </c>
      <c r="EW22" s="348"/>
      <c r="EX22" s="348"/>
      <c r="EY22" s="348"/>
      <c r="EZ22" s="348"/>
      <c r="FA22" s="348"/>
      <c r="FB22" s="348"/>
      <c r="FC22" s="348"/>
      <c r="FD22" s="348"/>
      <c r="FE22" s="348"/>
      <c r="FF22" s="291"/>
      <c r="FG22" s="291"/>
      <c r="FH22" s="291"/>
      <c r="FI22" s="291"/>
      <c r="FJ22" s="291"/>
      <c r="FK22" s="291"/>
    </row>
    <row r="23" spans="1:182" s="340" customFormat="1" ht="157.15" thickBot="1" x14ac:dyDescent="0.35">
      <c r="A23" s="307">
        <f ca="1">(DATEDIF(кадры!$FR$1,TODAY(),"y"))+DN23</f>
        <v>9</v>
      </c>
      <c r="B23" s="307">
        <f ca="1">(DATEDIF(кадры!$FR$1,TODAY(),"ym"))+DO23</f>
        <v>7</v>
      </c>
      <c r="C23" s="307">
        <f ca="1">(DATEDIF(кадры!$FR$1,TODAY(),"md"))+DP23</f>
        <v>24</v>
      </c>
      <c r="D23" s="307">
        <f t="shared" ca="1" si="0"/>
        <v>7</v>
      </c>
      <c r="E23" s="307"/>
      <c r="F23" s="307"/>
      <c r="G23" s="307"/>
      <c r="H23" s="307"/>
      <c r="I23" s="327">
        <v>47</v>
      </c>
      <c r="J23" s="328">
        <v>43174</v>
      </c>
      <c r="K23" s="327" t="s">
        <v>842</v>
      </c>
      <c r="L23" s="327">
        <v>331</v>
      </c>
      <c r="M23" s="329">
        <v>44270</v>
      </c>
      <c r="N23" s="307" t="s">
        <v>1418</v>
      </c>
      <c r="O23" s="307" t="s">
        <v>1241</v>
      </c>
      <c r="P23" s="307" t="s">
        <v>1419</v>
      </c>
      <c r="Q23" s="307" t="s">
        <v>956</v>
      </c>
      <c r="R23" s="307" t="str">
        <f t="shared" ref="R23:R28" si="17">CONCATENATE(LEFT(V23,1),".",LEFT(W23,1),". ",U23)</f>
        <v>С.А. Кызина</v>
      </c>
      <c r="S23" s="307" t="s">
        <v>1420</v>
      </c>
      <c r="T23" s="491" t="str">
        <f t="shared" ref="T23:T28" si="18">CONCATENATE(U23," ",V23," ",W23)</f>
        <v>Кызина Светлана Александровна</v>
      </c>
      <c r="U23" s="307" t="s">
        <v>1420</v>
      </c>
      <c r="V23" s="307" t="s">
        <v>45</v>
      </c>
      <c r="W23" s="307" t="s">
        <v>10</v>
      </c>
      <c r="X23" s="327">
        <v>101</v>
      </c>
      <c r="Y23" s="307">
        <v>711</v>
      </c>
      <c r="Z23" s="330" t="s">
        <v>992</v>
      </c>
      <c r="AA23" s="330" t="s">
        <v>1333</v>
      </c>
      <c r="AB23" s="445">
        <v>1</v>
      </c>
      <c r="AC23" s="330" t="s">
        <v>531</v>
      </c>
      <c r="AD23" s="331">
        <f>AE23-40</f>
        <v>0</v>
      </c>
      <c r="AE23" s="331">
        <f>AB23*40</f>
        <v>40</v>
      </c>
      <c r="AF23" s="331">
        <f>AB23</f>
        <v>1</v>
      </c>
      <c r="AG23" s="498">
        <f>SUM(AE23:AE25)</f>
        <v>40</v>
      </c>
      <c r="AH23" s="331">
        <f>SUM(AF23:AF25)</f>
        <v>1</v>
      </c>
      <c r="AI23" s="445">
        <v>1</v>
      </c>
      <c r="AJ23" s="282">
        <f t="shared" si="14"/>
        <v>0</v>
      </c>
      <c r="AK23" s="330"/>
      <c r="AL23" s="330"/>
      <c r="AM23" s="330"/>
      <c r="AN23" s="330"/>
      <c r="AO23" s="330"/>
      <c r="AP23" s="492">
        <v>30936</v>
      </c>
      <c r="AQ23" s="307">
        <f ca="1">DATEDIF(AP23,TODAY(),"y")</f>
        <v>39</v>
      </c>
      <c r="AR23" s="307" t="s">
        <v>1036</v>
      </c>
      <c r="AS23" s="307" t="s">
        <v>1410</v>
      </c>
      <c r="AT23" s="330">
        <v>3205</v>
      </c>
      <c r="AU23" s="330">
        <v>948034</v>
      </c>
      <c r="AV23" s="330" t="str">
        <f>CONCATENATE(AT23,AU23)</f>
        <v>3205948034</v>
      </c>
      <c r="AW23" s="330" t="s">
        <v>1431</v>
      </c>
      <c r="AX23" s="333">
        <v>38537</v>
      </c>
      <c r="AY23" s="330" t="s">
        <v>788</v>
      </c>
      <c r="AZ23" s="330">
        <v>650905</v>
      </c>
      <c r="BA23" s="330" t="s">
        <v>1428</v>
      </c>
      <c r="BB23" s="330" t="s">
        <v>1445</v>
      </c>
      <c r="BC23" s="352">
        <v>42576</v>
      </c>
      <c r="BD23" s="449">
        <v>236</v>
      </c>
      <c r="BE23" s="493"/>
      <c r="BF23" s="326" t="s">
        <v>1429</v>
      </c>
      <c r="BG23" s="326" t="s">
        <v>1430</v>
      </c>
      <c r="BH23" s="326"/>
      <c r="BI23" s="326"/>
      <c r="BJ23" s="307"/>
      <c r="BK23" s="307"/>
      <c r="BL23" s="327">
        <f>IF(BK23="ВО",1,2)</f>
        <v>2</v>
      </c>
      <c r="BM23" s="326"/>
      <c r="BN23" s="307"/>
      <c r="BO23" s="307"/>
      <c r="BP23" s="307"/>
      <c r="BQ23" s="307"/>
      <c r="BR23" s="328"/>
      <c r="BS23" s="327">
        <f ca="1">DATEDIF(BR23,TODAY(),"y")</f>
        <v>123</v>
      </c>
      <c r="BT23" s="327"/>
      <c r="BU23" s="327"/>
      <c r="BV23" s="328"/>
      <c r="BW23" s="328"/>
      <c r="BX23" s="327"/>
      <c r="BY23" s="327"/>
      <c r="BZ23" s="327"/>
      <c r="CA23" s="330"/>
      <c r="CB23" s="330"/>
      <c r="CC23" s="330"/>
      <c r="CD23" s="330"/>
      <c r="CE23" s="333"/>
      <c r="CF23" s="334"/>
      <c r="CG23" s="334"/>
      <c r="CH23" s="326"/>
      <c r="CI23" s="326"/>
      <c r="CJ23" s="326"/>
      <c r="CK23" s="307"/>
      <c r="CL23" s="328"/>
      <c r="CM23" s="327"/>
      <c r="CN23" s="327"/>
      <c r="CO23" s="327"/>
      <c r="CP23" s="327"/>
      <c r="CQ23" s="307"/>
      <c r="CR23" s="307" t="str">
        <f t="shared" ref="CR23:CR28" si="19">IF(CK23="соотв.",IF(BL23=1,3,IF(BL23=2,2)),IF(CK23="первая",4,IF(CK23="","",5)))</f>
        <v/>
      </c>
      <c r="CS23" s="330"/>
      <c r="CT23" s="307"/>
      <c r="CU23" s="307"/>
      <c r="CV23" s="307"/>
      <c r="CW23" s="307"/>
      <c r="CX23" s="307"/>
      <c r="CY23" s="307"/>
      <c r="CZ23" s="328"/>
      <c r="DA23" s="307" t="str">
        <f ca="1">IF(CZ23="","",DATEDIF(CZ23,TODAY(),"y"))</f>
        <v/>
      </c>
      <c r="DB23" s="307"/>
      <c r="DC23" s="307"/>
      <c r="DD23" s="307"/>
      <c r="DE23" s="307" t="s">
        <v>1427</v>
      </c>
      <c r="DF23" s="326" t="s">
        <v>1425</v>
      </c>
      <c r="DG23" s="326" t="s">
        <v>181</v>
      </c>
      <c r="DH23" s="326" t="s">
        <v>1411</v>
      </c>
      <c r="DI23" s="307" t="s">
        <v>1426</v>
      </c>
      <c r="DJ23" s="328">
        <v>44270</v>
      </c>
      <c r="DK23" s="307"/>
      <c r="DL23" s="307"/>
      <c r="DM23" s="307"/>
      <c r="DN23" s="307">
        <v>8</v>
      </c>
      <c r="DO23" s="307">
        <v>2</v>
      </c>
      <c r="DP23" s="307">
        <v>16</v>
      </c>
      <c r="DQ23" s="307"/>
      <c r="DR23" s="307"/>
      <c r="DS23" s="307"/>
      <c r="DT23" s="336">
        <f ca="1">IF(D23&gt;=12,A23+1,A23)</f>
        <v>9</v>
      </c>
      <c r="DU23" s="336">
        <f ca="1">IF(D23&gt;=12,(12-D23)*-1,D23)</f>
        <v>7</v>
      </c>
      <c r="DV23" s="336">
        <f ca="1">IF(C23&gt;30,C23-30,C23)</f>
        <v>24</v>
      </c>
      <c r="DW23" s="336"/>
      <c r="DX23" s="336"/>
      <c r="DY23" s="336"/>
      <c r="DZ23" s="307" t="str">
        <f ca="1">DATEDIF(DJ23,TODAY(),"y")&amp;"г. "&amp;DATEDIF(DJ23,TODAY(),"ym")&amp;"мес. "&amp;DATEDIF(DJ23,TODAY(),"md")&amp;"дн."</f>
        <v>2г. 7мес. 25дн.</v>
      </c>
      <c r="EA23" s="307" t="str">
        <f ca="1">DATEDIF(J23,TODAY(),"y")&amp;"г. "&amp;DATEDIF(J23,TODAY(),"ym")&amp;"мес. "&amp;DATEDIF(J23,TODAY(),"md")&amp;"дн."</f>
        <v>5г. 7мес. 25дн.</v>
      </c>
      <c r="EB23" s="307">
        <v>7</v>
      </c>
      <c r="EC23" s="307">
        <v>2</v>
      </c>
      <c r="ED23" s="307">
        <v>16</v>
      </c>
      <c r="EE23" s="336"/>
      <c r="EF23" s="336"/>
      <c r="EG23" s="336"/>
      <c r="EH23" s="337">
        <v>3532</v>
      </c>
      <c r="EI23" s="337">
        <f t="shared" ref="EI23:EI28" si="20">IF(AC23="ч",AB23,IF(AC23="(ч)",AB23,0))</f>
        <v>0</v>
      </c>
      <c r="EJ23" s="337">
        <f t="shared" ref="EJ23:EJ28" si="21">IF(AC23="ст",AB23,IF(AC23="(ст)",AB23,0))</f>
        <v>1</v>
      </c>
      <c r="EK23" s="338">
        <f t="shared" ref="EK23:EK28" si="22">IF(AB23&gt;0,0.2,0)</f>
        <v>0.2</v>
      </c>
      <c r="EL23" s="338">
        <f>IF(CI23&gt;0,0.1,0)</f>
        <v>0</v>
      </c>
      <c r="EM23" s="339"/>
      <c r="EN23" s="337"/>
      <c r="EO23" s="339">
        <f t="shared" ref="EO23:EO28" si="23">IF(AB23&gt;=0,IF(AA23="повар",0.12,IF(AA23="уборщик служебных помещений",0.12,IF(AA23="кухонный рабочий",0.12,IF(AA23="рабочий по КОРЗ",0.12,IF(AA23="зав. производством (шеф-повар)",0.12,0))))))</f>
        <v>0.12</v>
      </c>
      <c r="EP23" s="339">
        <f t="shared" ref="EP23:EP28" si="24">IF(AB23&gt;=0,IF(AA23="сторож",0.4,0))</f>
        <v>0</v>
      </c>
      <c r="EQ23" s="339">
        <f t="shared" ref="EQ23:EQ28" si="25">IF(AA23&gt;=0,IF(AB23&gt;0,IF(AA23="учитель (обучение на дому)",0.05,IF(AA23="учитель",0.1,0)),0),0)</f>
        <v>0</v>
      </c>
      <c r="ER23" s="339">
        <f t="shared" ref="ER23:ER28" si="26">IF(AK23="",0,IF(AK23="уч. группа2",0.05,IF(AK23="учебная группа",0.1,IF(AK23="монтесори",0.05,IF(AK23="метод. кабинет",0.05,IF(AK23="мастерская",0.15,IF(AK23="кабинет5/2",0.05,0.1)))))))</f>
        <v>0</v>
      </c>
      <c r="ES23" s="339"/>
      <c r="ET23" s="347">
        <f>IF(AB23&gt;0,EH23*(1+EL23+EK23),0)</f>
        <v>4238.3999999999996</v>
      </c>
      <c r="EU23" s="347">
        <f>(ET23*EJ23)+(ET23*EI23/кадры!$A$1)</f>
        <v>4238.3999999999996</v>
      </c>
      <c r="EV23" s="347"/>
      <c r="EW23" s="347"/>
      <c r="EX23" s="347">
        <f t="shared" ref="EX23:EX28" si="27">ET23*EO23</f>
        <v>508.60799999999995</v>
      </c>
      <c r="EY23" s="347"/>
      <c r="EZ23" s="347" t="str">
        <f>IF(EQ23=0,"",IF(EQ23=0.1,(ET23*EQ23),IF(EQ23=0.05,(AF23*EQ23)*ET23)))</f>
        <v/>
      </c>
      <c r="FA23" s="347">
        <f t="shared" ref="FA23:FA28" si="28">ET23*ER23</f>
        <v>0</v>
      </c>
      <c r="FB23" s="347">
        <f t="shared" ref="FB23:FB28" si="29">ET23*ES23</f>
        <v>0</v>
      </c>
      <c r="FC23" s="347">
        <f t="shared" ref="FC23:FC28" si="30">IF(AL23=0,0,8000)</f>
        <v>0</v>
      </c>
      <c r="FD23" s="347" t="str">
        <f ca="1">IF(BS23&lt;3,6189.23,"")</f>
        <v/>
      </c>
      <c r="FE23" s="347"/>
      <c r="FF23" s="347"/>
      <c r="FG23" s="347"/>
      <c r="FH23" s="347"/>
      <c r="FI23" s="347">
        <f ca="1">SUM(EX23:FH25)+EU23+EU24+EU25</f>
        <v>4747.0079999999998</v>
      </c>
      <c r="FJ23" s="347">
        <f ca="1">IF((кадры!$FQ$1-FI23)&lt;0,0,кадры!$FQ$1-FI23)</f>
        <v>11494.992</v>
      </c>
      <c r="FK23" s="347">
        <f ca="1">FJ23+FI23</f>
        <v>16242</v>
      </c>
      <c r="FL23" s="434">
        <f ca="1">FK23*1.3</f>
        <v>21114.600000000002</v>
      </c>
      <c r="FM23" s="347">
        <f ca="1">FL23/1.13</f>
        <v>18685.486725663719</v>
      </c>
      <c r="FN23" s="504"/>
      <c r="FT23" s="257"/>
      <c r="FU23" s="257"/>
      <c r="FV23" s="257"/>
      <c r="FW23" s="257"/>
      <c r="FX23" s="257"/>
      <c r="FY23" s="257"/>
    </row>
    <row r="24" spans="1:182" s="291" customFormat="1" ht="16.3" thickBot="1" x14ac:dyDescent="0.35">
      <c r="A24" s="307">
        <f ca="1">(DATEDIF(кадры!$FR$1,TODAY(),"y"))+DN24</f>
        <v>1</v>
      </c>
      <c r="B24" s="307">
        <f ca="1">(DATEDIF(кадры!$FR$1,TODAY(),"ym"))+DO24</f>
        <v>5</v>
      </c>
      <c r="C24" s="307">
        <f ca="1">(DATEDIF(кадры!$FR$1,TODAY(),"md"))+DP24</f>
        <v>8</v>
      </c>
      <c r="D24" s="307">
        <f t="shared" ca="1" si="0"/>
        <v>5</v>
      </c>
      <c r="E24" s="257"/>
      <c r="F24" s="257"/>
      <c r="G24" s="257"/>
      <c r="H24" s="257"/>
      <c r="I24" s="266">
        <v>47</v>
      </c>
      <c r="J24" s="268"/>
      <c r="K24" s="266"/>
      <c r="L24" s="266"/>
      <c r="M24" s="269"/>
      <c r="N24" s="255" t="str">
        <f>N23</f>
        <v>С.А. Кызиной</v>
      </c>
      <c r="O24" s="255" t="str">
        <f>O23</f>
        <v>уборщику служебных помещений</v>
      </c>
      <c r="P24" s="255" t="str">
        <f>P23</f>
        <v>С.А. Кызину</v>
      </c>
      <c r="Q24" s="255" t="str">
        <f>Q23</f>
        <v>уборщика служебных помещений</v>
      </c>
      <c r="R24" s="255" t="str">
        <f t="shared" si="17"/>
        <v>С.А. Кызина</v>
      </c>
      <c r="S24" s="255" t="s">
        <v>45</v>
      </c>
      <c r="T24" s="255" t="str">
        <f t="shared" si="18"/>
        <v>Кызина Светлана Александровна</v>
      </c>
      <c r="U24" s="255" t="str">
        <f>U23</f>
        <v>Кызина</v>
      </c>
      <c r="V24" s="255" t="str">
        <f>V23</f>
        <v>Светлана</v>
      </c>
      <c r="W24" s="255" t="s">
        <v>10</v>
      </c>
      <c r="X24" s="266"/>
      <c r="Y24" s="270">
        <v>711</v>
      </c>
      <c r="Z24" s="280"/>
      <c r="AA24" s="280"/>
      <c r="AB24" s="445"/>
      <c r="AC24" s="280"/>
      <c r="AD24" s="281"/>
      <c r="AE24" s="281"/>
      <c r="AF24" s="281"/>
      <c r="AG24" s="497"/>
      <c r="AH24" s="281"/>
      <c r="AI24" s="445"/>
      <c r="AJ24" s="282">
        <f t="shared" si="14"/>
        <v>0</v>
      </c>
      <c r="AK24" s="280"/>
      <c r="AL24" s="280"/>
      <c r="AM24" s="280"/>
      <c r="AN24" s="280"/>
      <c r="AO24" s="280"/>
      <c r="AP24" s="283"/>
      <c r="AQ24" s="280"/>
      <c r="AR24" s="280"/>
      <c r="AS24" s="280"/>
      <c r="AT24" s="280"/>
      <c r="AU24" s="280"/>
      <c r="AV24" s="280"/>
      <c r="AW24" s="280"/>
      <c r="AX24" s="280"/>
      <c r="AY24" s="280"/>
      <c r="AZ24" s="280"/>
      <c r="BA24" s="280"/>
      <c r="BB24" s="280"/>
      <c r="BC24" s="353"/>
      <c r="BD24" s="450"/>
      <c r="BE24" s="280"/>
      <c r="BF24" s="284"/>
      <c r="BG24" s="284"/>
      <c r="BH24" s="284"/>
      <c r="BI24" s="284"/>
      <c r="BJ24" s="280"/>
      <c r="BK24" s="280"/>
      <c r="BL24" s="285">
        <f>BL23</f>
        <v>2</v>
      </c>
      <c r="BM24" s="284"/>
      <c r="BN24" s="280"/>
      <c r="BO24" s="280"/>
      <c r="BP24" s="280"/>
      <c r="BQ24" s="280"/>
      <c r="BR24" s="280"/>
      <c r="BS24" s="285"/>
      <c r="BT24" s="285"/>
      <c r="BU24" s="285"/>
      <c r="BV24" s="283"/>
      <c r="BW24" s="283"/>
      <c r="BX24" s="285"/>
      <c r="BY24" s="285"/>
      <c r="BZ24" s="285"/>
      <c r="CA24" s="280"/>
      <c r="CB24" s="280"/>
      <c r="CC24" s="280"/>
      <c r="CD24" s="280"/>
      <c r="CE24" s="283"/>
      <c r="CF24" s="284"/>
      <c r="CG24" s="284"/>
      <c r="CH24" s="284"/>
      <c r="CI24" s="284"/>
      <c r="CJ24" s="284"/>
      <c r="CK24" s="286"/>
      <c r="CL24" s="283"/>
      <c r="CM24" s="285"/>
      <c r="CN24" s="285"/>
      <c r="CO24" s="285"/>
      <c r="CP24" s="285"/>
      <c r="CQ24" s="255"/>
      <c r="CR24" s="255" t="str">
        <f t="shared" si="19"/>
        <v/>
      </c>
      <c r="CS24" s="280"/>
      <c r="CT24" s="255"/>
      <c r="CU24" s="255"/>
      <c r="CV24" s="255"/>
      <c r="CW24" s="255"/>
      <c r="CX24" s="255"/>
      <c r="CY24" s="255"/>
      <c r="CZ24" s="268"/>
      <c r="DA24" s="255"/>
      <c r="DB24" s="255"/>
      <c r="DC24" s="255"/>
      <c r="DD24" s="255"/>
      <c r="DE24" s="255"/>
      <c r="DF24" s="267"/>
      <c r="DG24" s="267"/>
      <c r="DH24" s="267"/>
      <c r="DI24" s="255"/>
      <c r="DJ24" s="268"/>
      <c r="DK24" s="255"/>
      <c r="DL24" s="255"/>
      <c r="DM24" s="255"/>
      <c r="DN24" s="255"/>
      <c r="DO24" s="255"/>
      <c r="DP24" s="255"/>
      <c r="DQ24" s="255"/>
      <c r="DR24" s="255"/>
      <c r="DS24" s="255"/>
      <c r="DT24" s="255"/>
      <c r="DU24" s="255"/>
      <c r="DV24" s="255"/>
      <c r="DW24" s="255"/>
      <c r="DX24" s="255"/>
      <c r="DY24" s="255"/>
      <c r="DZ24" s="255"/>
      <c r="EA24" s="255"/>
      <c r="EB24" s="255"/>
      <c r="EC24" s="255"/>
      <c r="ED24" s="255"/>
      <c r="EE24" s="255"/>
      <c r="EF24" s="255"/>
      <c r="EG24" s="255"/>
      <c r="EH24" s="258">
        <v>0</v>
      </c>
      <c r="EI24" s="258">
        <f t="shared" si="20"/>
        <v>0</v>
      </c>
      <c r="EJ24" s="258">
        <f t="shared" si="21"/>
        <v>0</v>
      </c>
      <c r="EK24" s="272">
        <f t="shared" si="22"/>
        <v>0</v>
      </c>
      <c r="EL24" s="272">
        <f>IF(EK24=0.2,EL23,0)</f>
        <v>0</v>
      </c>
      <c r="EM24" s="271"/>
      <c r="EN24" s="258"/>
      <c r="EO24" s="271">
        <f t="shared" si="23"/>
        <v>0</v>
      </c>
      <c r="EP24" s="271">
        <f t="shared" si="24"/>
        <v>0</v>
      </c>
      <c r="EQ24" s="271">
        <f t="shared" si="25"/>
        <v>0</v>
      </c>
      <c r="ER24" s="271">
        <f t="shared" si="26"/>
        <v>0</v>
      </c>
      <c r="ES24" s="271"/>
      <c r="ET24" s="348">
        <f>IF(AB24&gt;0,EH24*(1+EL24+EK24),0)</f>
        <v>0</v>
      </c>
      <c r="EU24" s="348">
        <f>(ET24*EJ24)+(ET24*EI24/кадры!$A$1)</f>
        <v>0</v>
      </c>
      <c r="EV24" s="348">
        <f>EM24*ET23</f>
        <v>0</v>
      </c>
      <c r="EW24" s="348">
        <f>ET23*EN24</f>
        <v>0</v>
      </c>
      <c r="EX24" s="348">
        <f t="shared" si="27"/>
        <v>0</v>
      </c>
      <c r="EY24" s="348"/>
      <c r="EZ24" s="348">
        <f>ET24*EQ24</f>
        <v>0</v>
      </c>
      <c r="FA24" s="348">
        <f t="shared" si="28"/>
        <v>0</v>
      </c>
      <c r="FB24" s="348">
        <f t="shared" si="29"/>
        <v>0</v>
      </c>
      <c r="FC24" s="348">
        <f t="shared" si="30"/>
        <v>0</v>
      </c>
      <c r="FD24" s="446">
        <f>IF(BS24=0,0,IF(AC24&lt;&gt;"Д/О",IF(BS24=0,6189.23,IF(BS24=1,6189.23,IF(BS24=2,6189.23,0))),0))</f>
        <v>0</v>
      </c>
      <c r="FE24" s="348"/>
      <c r="FF24" s="348"/>
      <c r="FG24" s="348"/>
      <c r="FH24" s="348"/>
      <c r="FI24" s="348"/>
      <c r="FJ24" s="348"/>
      <c r="FK24" s="348"/>
      <c r="FL24" s="348"/>
      <c r="FM24" s="348"/>
      <c r="FT24" s="255"/>
      <c r="FU24" s="255"/>
      <c r="FV24" s="255"/>
      <c r="FW24" s="255"/>
      <c r="FX24" s="255"/>
      <c r="FY24" s="255"/>
    </row>
    <row r="25" spans="1:182" s="291" customFormat="1" ht="16.3" thickBot="1" x14ac:dyDescent="0.35">
      <c r="A25" s="307">
        <f ca="1">(DATEDIF(кадры!$FR$1,TODAY(),"y"))+DN25</f>
        <v>1</v>
      </c>
      <c r="B25" s="307">
        <f ca="1">(DATEDIF(кадры!$FR$1,TODAY(),"ym"))+DO25</f>
        <v>5</v>
      </c>
      <c r="C25" s="307">
        <f ca="1">(DATEDIF(кадры!$FR$1,TODAY(),"md"))+DP25</f>
        <v>8</v>
      </c>
      <c r="D25" s="307">
        <f t="shared" ca="1" si="0"/>
        <v>5</v>
      </c>
      <c r="E25" s="257"/>
      <c r="F25" s="257"/>
      <c r="G25" s="257"/>
      <c r="H25" s="257"/>
      <c r="I25" s="266">
        <v>47</v>
      </c>
      <c r="J25" s="268"/>
      <c r="K25" s="266"/>
      <c r="L25" s="266"/>
      <c r="M25" s="269"/>
      <c r="N25" s="255" t="str">
        <f>N23</f>
        <v>С.А. Кызиной</v>
      </c>
      <c r="O25" s="255" t="str">
        <f>O24</f>
        <v>уборщику служебных помещений</v>
      </c>
      <c r="P25" s="255" t="str">
        <f>P23</f>
        <v>С.А. Кызину</v>
      </c>
      <c r="Q25" s="255" t="str">
        <f>Q24</f>
        <v>уборщика служебных помещений</v>
      </c>
      <c r="R25" s="255" t="str">
        <f t="shared" si="17"/>
        <v>С.А. Кызина</v>
      </c>
      <c r="S25" s="255" t="s">
        <v>10</v>
      </c>
      <c r="T25" s="255" t="str">
        <f t="shared" si="18"/>
        <v>Кызина Светлана Александровна</v>
      </c>
      <c r="U25" s="255" t="str">
        <f>U23</f>
        <v>Кызина</v>
      </c>
      <c r="V25" s="255" t="str">
        <f>V23</f>
        <v>Светлана</v>
      </c>
      <c r="W25" s="255" t="s">
        <v>10</v>
      </c>
      <c r="X25" s="266"/>
      <c r="Y25" s="270">
        <v>711</v>
      </c>
      <c r="Z25" s="280"/>
      <c r="AA25" s="280"/>
      <c r="AB25" s="445"/>
      <c r="AC25" s="280"/>
      <c r="AD25" s="280"/>
      <c r="AE25" s="281"/>
      <c r="AF25" s="281"/>
      <c r="AG25" s="497"/>
      <c r="AH25" s="281"/>
      <c r="AI25" s="445"/>
      <c r="AJ25" s="282">
        <f t="shared" si="14"/>
        <v>0</v>
      </c>
      <c r="AK25" s="280"/>
      <c r="AL25" s="280"/>
      <c r="AM25" s="280"/>
      <c r="AN25" s="280"/>
      <c r="AO25" s="280"/>
      <c r="AP25" s="283"/>
      <c r="AQ25" s="280"/>
      <c r="AR25" s="280"/>
      <c r="AS25" s="280"/>
      <c r="AT25" s="280"/>
      <c r="AU25" s="280"/>
      <c r="AV25" s="280"/>
      <c r="AW25" s="280"/>
      <c r="AX25" s="280"/>
      <c r="AY25" s="280"/>
      <c r="AZ25" s="280"/>
      <c r="BA25" s="280"/>
      <c r="BB25" s="280"/>
      <c r="BC25" s="353"/>
      <c r="BD25" s="450"/>
      <c r="BE25" s="280"/>
      <c r="BF25" s="284"/>
      <c r="BG25" s="284"/>
      <c r="BH25" s="284"/>
      <c r="BI25" s="284"/>
      <c r="BJ25" s="280"/>
      <c r="BK25" s="280"/>
      <c r="BL25" s="285">
        <f>BL23</f>
        <v>2</v>
      </c>
      <c r="BM25" s="284"/>
      <c r="BN25" s="280"/>
      <c r="BO25" s="280"/>
      <c r="BP25" s="280"/>
      <c r="BQ25" s="280"/>
      <c r="BR25" s="280"/>
      <c r="BS25" s="285"/>
      <c r="BT25" s="285"/>
      <c r="BU25" s="285"/>
      <c r="BV25" s="283"/>
      <c r="BW25" s="283"/>
      <c r="BX25" s="285"/>
      <c r="BY25" s="285"/>
      <c r="BZ25" s="285"/>
      <c r="CA25" s="280"/>
      <c r="CB25" s="280"/>
      <c r="CC25" s="280"/>
      <c r="CD25" s="280"/>
      <c r="CE25" s="283"/>
      <c r="CF25" s="284"/>
      <c r="CG25" s="284"/>
      <c r="CH25" s="284"/>
      <c r="CI25" s="284"/>
      <c r="CJ25" s="284"/>
      <c r="CK25" s="280"/>
      <c r="CL25" s="283"/>
      <c r="CM25" s="285"/>
      <c r="CN25" s="285"/>
      <c r="CO25" s="285"/>
      <c r="CP25" s="285"/>
      <c r="CQ25" s="255"/>
      <c r="CR25" s="255" t="str">
        <f t="shared" si="19"/>
        <v/>
      </c>
      <c r="CS25" s="280"/>
      <c r="CT25" s="255"/>
      <c r="CU25" s="255"/>
      <c r="CV25" s="255"/>
      <c r="CW25" s="255"/>
      <c r="CX25" s="255"/>
      <c r="CY25" s="255"/>
      <c r="CZ25" s="268"/>
      <c r="DA25" s="255"/>
      <c r="DB25" s="255"/>
      <c r="DC25" s="255"/>
      <c r="DD25" s="255"/>
      <c r="DE25" s="255"/>
      <c r="DF25" s="267"/>
      <c r="DG25" s="267"/>
      <c r="DH25" s="267"/>
      <c r="DI25" s="255"/>
      <c r="DJ25" s="268"/>
      <c r="DK25" s="255"/>
      <c r="DL25" s="255"/>
      <c r="DM25" s="255"/>
      <c r="DN25" s="255"/>
      <c r="DO25" s="255"/>
      <c r="DP25" s="255"/>
      <c r="DQ25" s="255"/>
      <c r="DR25" s="255"/>
      <c r="DS25" s="255"/>
      <c r="DT25" s="255"/>
      <c r="DU25" s="255"/>
      <c r="DV25" s="255"/>
      <c r="DW25" s="255"/>
      <c r="DX25" s="255"/>
      <c r="DY25" s="255"/>
      <c r="DZ25" s="255"/>
      <c r="EA25" s="255"/>
      <c r="EB25" s="255"/>
      <c r="EC25" s="255"/>
      <c r="ED25" s="255"/>
      <c r="EE25" s="255"/>
      <c r="EF25" s="255"/>
      <c r="EG25" s="255"/>
      <c r="EH25" s="258">
        <v>0</v>
      </c>
      <c r="EI25" s="258">
        <f t="shared" si="20"/>
        <v>0</v>
      </c>
      <c r="EJ25" s="258">
        <f t="shared" si="21"/>
        <v>0</v>
      </c>
      <c r="EK25" s="272">
        <f t="shared" si="22"/>
        <v>0</v>
      </c>
      <c r="EL25" s="272">
        <f>IF(EK25=0.2,EL23,0)</f>
        <v>0</v>
      </c>
      <c r="EM25" s="271"/>
      <c r="EN25" s="258"/>
      <c r="EO25" s="271">
        <f t="shared" si="23"/>
        <v>0</v>
      </c>
      <c r="EP25" s="271">
        <f t="shared" si="24"/>
        <v>0</v>
      </c>
      <c r="EQ25" s="271">
        <f t="shared" si="25"/>
        <v>0</v>
      </c>
      <c r="ER25" s="271">
        <f t="shared" si="26"/>
        <v>0</v>
      </c>
      <c r="ES25" s="271"/>
      <c r="ET25" s="348">
        <f>IF(AB25&gt;0,кадры!#REF!*(1+EL25+EK25),0)</f>
        <v>0</v>
      </c>
      <c r="EU25" s="348">
        <f>(ET25*EJ25)+(ET25*EI25/кадры!$A$1)</f>
        <v>0</v>
      </c>
      <c r="EV25" s="348">
        <f>EM25*ET23</f>
        <v>0</v>
      </c>
      <c r="EW25" s="348">
        <f>ET23*EN25</f>
        <v>0</v>
      </c>
      <c r="EX25" s="348">
        <f t="shared" si="27"/>
        <v>0</v>
      </c>
      <c r="EY25" s="348"/>
      <c r="EZ25" s="348">
        <f>ET25*EQ25</f>
        <v>0</v>
      </c>
      <c r="FA25" s="348">
        <f t="shared" si="28"/>
        <v>0</v>
      </c>
      <c r="FB25" s="348">
        <f t="shared" si="29"/>
        <v>0</v>
      </c>
      <c r="FC25" s="348">
        <f t="shared" si="30"/>
        <v>0</v>
      </c>
      <c r="FD25" s="348">
        <f>IF(BS25=0,0,IF(AC25&lt;&gt;"Д/О",IF(BS25=0,6189.23,IF(BS25=1,6189.23,IF(BS25=2,6189.23,0))),0))</f>
        <v>0</v>
      </c>
      <c r="FE25" s="348"/>
      <c r="FF25" s="348"/>
      <c r="FG25" s="348"/>
      <c r="FH25" s="348"/>
      <c r="FI25" s="348"/>
      <c r="FJ25" s="348"/>
      <c r="FK25" s="348"/>
      <c r="FL25" s="348"/>
      <c r="FM25" s="348"/>
      <c r="FT25" s="255"/>
      <c r="FU25" s="255"/>
      <c r="FV25" s="255"/>
      <c r="FW25" s="255"/>
      <c r="FX25" s="255"/>
      <c r="FY25" s="255"/>
    </row>
    <row r="26" spans="1:182" s="340" customFormat="1" ht="188.45" thickBot="1" x14ac:dyDescent="0.35">
      <c r="A26" s="307">
        <f ca="1">(DATEDIF(кадры!$FR$1,TODAY(),"y"))+DN26</f>
        <v>1</v>
      </c>
      <c r="B26" s="307">
        <f ca="1">(DATEDIF(кадры!$FR$1,TODAY(),"ym"))+DO26</f>
        <v>5</v>
      </c>
      <c r="C26" s="307">
        <f ca="1">(DATEDIF(кадры!$FR$1,TODAY(),"md"))+DP26</f>
        <v>8</v>
      </c>
      <c r="D26" s="307">
        <f t="shared" ca="1" si="0"/>
        <v>5</v>
      </c>
      <c r="E26" s="307"/>
      <c r="F26" s="307"/>
      <c r="G26" s="307"/>
      <c r="H26" s="307"/>
      <c r="I26" s="327">
        <v>51</v>
      </c>
      <c r="J26" s="328">
        <v>44440</v>
      </c>
      <c r="K26" s="327" t="s">
        <v>842</v>
      </c>
      <c r="L26" s="327">
        <v>342</v>
      </c>
      <c r="M26" s="329">
        <v>44440</v>
      </c>
      <c r="N26" s="307" t="s">
        <v>1493</v>
      </c>
      <c r="O26" s="307" t="s">
        <v>1506</v>
      </c>
      <c r="P26" s="307" t="s">
        <v>1492</v>
      </c>
      <c r="Q26" s="307" t="s">
        <v>1507</v>
      </c>
      <c r="R26" s="307" t="str">
        <f t="shared" si="17"/>
        <v>О.П. Капицина</v>
      </c>
      <c r="S26" s="307" t="s">
        <v>1478</v>
      </c>
      <c r="T26" s="491" t="str">
        <f t="shared" si="18"/>
        <v>Капицина Ольга Петровна</v>
      </c>
      <c r="U26" s="307" t="s">
        <v>1478</v>
      </c>
      <c r="V26" s="307" t="s">
        <v>24</v>
      </c>
      <c r="W26" s="307" t="s">
        <v>43</v>
      </c>
      <c r="X26" s="327">
        <v>101</v>
      </c>
      <c r="Y26" s="307">
        <v>719</v>
      </c>
      <c r="Z26" s="330" t="s">
        <v>992</v>
      </c>
      <c r="AA26" s="330" t="s">
        <v>1479</v>
      </c>
      <c r="AB26" s="445">
        <v>0.5</v>
      </c>
      <c r="AC26" s="330" t="s">
        <v>531</v>
      </c>
      <c r="AD26" s="331">
        <f>AE26-40</f>
        <v>-20</v>
      </c>
      <c r="AE26" s="331">
        <f>AB26*40</f>
        <v>20</v>
      </c>
      <c r="AF26" s="331">
        <f>AB26</f>
        <v>0.5</v>
      </c>
      <c r="AG26" s="498">
        <f>SUM(AE26:AE28)</f>
        <v>20</v>
      </c>
      <c r="AH26" s="331">
        <f>SUM(AF26:AF28)</f>
        <v>0.5</v>
      </c>
      <c r="AI26" s="445">
        <v>0.5</v>
      </c>
      <c r="AJ26" s="282">
        <f t="shared" si="14"/>
        <v>0</v>
      </c>
      <c r="AK26" s="330"/>
      <c r="AL26" s="330"/>
      <c r="AM26" s="330"/>
      <c r="AN26" s="330"/>
      <c r="AO26" s="330"/>
      <c r="AP26" s="492">
        <v>34037</v>
      </c>
      <c r="AQ26" s="307">
        <f ca="1">DATEDIF(AP26,TODAY(),"y")</f>
        <v>30</v>
      </c>
      <c r="AR26" s="307" t="s">
        <v>1036</v>
      </c>
      <c r="AS26" s="307" t="s">
        <v>1015</v>
      </c>
      <c r="AT26" s="330">
        <v>3216</v>
      </c>
      <c r="AU26" s="330">
        <v>722683</v>
      </c>
      <c r="AV26" s="330" t="str">
        <f>CONCATENATE(AT26,AU26)</f>
        <v>3216722683</v>
      </c>
      <c r="AW26" s="330" t="s">
        <v>1146</v>
      </c>
      <c r="AX26" s="333">
        <v>42642</v>
      </c>
      <c r="AY26" s="330" t="s">
        <v>715</v>
      </c>
      <c r="AZ26" s="330">
        <v>650905</v>
      </c>
      <c r="BA26" s="330" t="s">
        <v>1481</v>
      </c>
      <c r="BB26" s="330" t="s">
        <v>1441</v>
      </c>
      <c r="BC26" s="352">
        <v>43703</v>
      </c>
      <c r="BD26" s="449"/>
      <c r="BE26" s="493" t="s">
        <v>1480</v>
      </c>
      <c r="BF26" s="326" t="s">
        <v>1515</v>
      </c>
      <c r="BG26" s="326" t="s">
        <v>1482</v>
      </c>
      <c r="BH26" s="326"/>
      <c r="BI26" s="326"/>
      <c r="BJ26" s="307" t="s">
        <v>1483</v>
      </c>
      <c r="BK26" s="307" t="s">
        <v>342</v>
      </c>
      <c r="BL26" s="327">
        <f>IF(BK26="ВО",1,2)</f>
        <v>2</v>
      </c>
      <c r="BM26" s="326" t="s">
        <v>86</v>
      </c>
      <c r="BN26" s="307" t="s">
        <v>340</v>
      </c>
      <c r="BO26" s="307" t="s">
        <v>568</v>
      </c>
      <c r="BP26" s="307"/>
      <c r="BQ26" s="307" t="s">
        <v>1484</v>
      </c>
      <c r="BR26" s="328">
        <v>41456</v>
      </c>
      <c r="BS26" s="327">
        <f ca="1">DATEDIF(BR26,TODAY(),"y")</f>
        <v>10</v>
      </c>
      <c r="BT26" s="327"/>
      <c r="BU26" s="327"/>
      <c r="BV26" s="328"/>
      <c r="BW26" s="328"/>
      <c r="BX26" s="327"/>
      <c r="BY26" s="327"/>
      <c r="BZ26" s="327"/>
      <c r="CA26" s="330"/>
      <c r="CB26" s="330"/>
      <c r="CC26" s="330"/>
      <c r="CD26" s="330"/>
      <c r="CE26" s="333"/>
      <c r="CF26" s="334"/>
      <c r="CG26" s="334"/>
      <c r="CH26" s="326"/>
      <c r="CI26" s="326"/>
      <c r="CJ26" s="326"/>
      <c r="CK26" s="307"/>
      <c r="CL26" s="328"/>
      <c r="CM26" s="327"/>
      <c r="CN26" s="327"/>
      <c r="CO26" s="327"/>
      <c r="CP26" s="327"/>
      <c r="CQ26" s="307"/>
      <c r="CR26" s="307" t="str">
        <f t="shared" si="19"/>
        <v/>
      </c>
      <c r="CS26" s="330"/>
      <c r="CT26" s="307"/>
      <c r="CU26" s="307"/>
      <c r="CV26" s="307"/>
      <c r="CW26" s="307">
        <v>2</v>
      </c>
      <c r="CX26" s="307" t="s">
        <v>1485</v>
      </c>
      <c r="CY26" s="307" t="s">
        <v>690</v>
      </c>
      <c r="CZ26" s="328">
        <v>42717</v>
      </c>
      <c r="DA26" s="307">
        <f ca="1">IF(CZ26="","",DATEDIF(CZ26,TODAY(),"y"))</f>
        <v>6</v>
      </c>
      <c r="DB26" s="307"/>
      <c r="DC26" s="307"/>
      <c r="DD26" s="307"/>
      <c r="DE26" s="307" t="s">
        <v>1486</v>
      </c>
      <c r="DF26" s="326" t="s">
        <v>186</v>
      </c>
      <c r="DG26" s="326" t="s">
        <v>175</v>
      </c>
      <c r="DH26" s="326" t="s">
        <v>1411</v>
      </c>
      <c r="DI26" s="307" t="s">
        <v>1487</v>
      </c>
      <c r="DJ26" s="328">
        <v>44440</v>
      </c>
      <c r="DK26" s="307"/>
      <c r="DL26" s="307"/>
      <c r="DM26" s="307"/>
      <c r="DN26" s="307">
        <v>0</v>
      </c>
      <c r="DO26" s="307">
        <v>0</v>
      </c>
      <c r="DP26" s="307">
        <v>0</v>
      </c>
      <c r="DQ26" s="307"/>
      <c r="DR26" s="307"/>
      <c r="DS26" s="307"/>
      <c r="DT26" s="336">
        <f ca="1">IF(D26&gt;=12,A26+1,A26)</f>
        <v>1</v>
      </c>
      <c r="DU26" s="336">
        <f ca="1">IF(D26&gt;=12,(12-D26)*-1,D26)</f>
        <v>5</v>
      </c>
      <c r="DV26" s="336">
        <f ca="1">IF(C26&gt;30,C26-30,C26)</f>
        <v>8</v>
      </c>
      <c r="DW26" s="336"/>
      <c r="DX26" s="336"/>
      <c r="DY26" s="336"/>
      <c r="DZ26" s="307" t="str">
        <f ca="1">DATEDIF(DJ26,TODAY(),"y")&amp;"г. "&amp;DATEDIF(DJ26,TODAY(),"ym")&amp;"мес. "&amp;DATEDIF(DJ26,TODAY(),"md")&amp;"дн."</f>
        <v>2г. 2мес. 8дн.</v>
      </c>
      <c r="EA26" s="307" t="str">
        <f ca="1">DATEDIF(J26,TODAY(),"y")&amp;"г. "&amp;DATEDIF(J26,TODAY(),"ym")&amp;"мес. "&amp;DATEDIF(J26,TODAY(),"md")&amp;"дн."</f>
        <v>2г. 2мес. 8дн.</v>
      </c>
      <c r="EB26" s="307">
        <v>30</v>
      </c>
      <c r="EC26" s="307">
        <v>7</v>
      </c>
      <c r="ED26" s="307">
        <v>1</v>
      </c>
      <c r="EE26" s="336"/>
      <c r="EF26" s="336"/>
      <c r="EG26" s="336"/>
      <c r="EH26" s="337">
        <v>3709</v>
      </c>
      <c r="EI26" s="337">
        <f t="shared" si="20"/>
        <v>0</v>
      </c>
      <c r="EJ26" s="337">
        <f t="shared" si="21"/>
        <v>0.5</v>
      </c>
      <c r="EK26" s="338">
        <f t="shared" si="22"/>
        <v>0.2</v>
      </c>
      <c r="EL26" s="338">
        <f>IF(CI26&gt;0,0.1,0)</f>
        <v>0</v>
      </c>
      <c r="EM26" s="339"/>
      <c r="EN26" s="337"/>
      <c r="EO26" s="339">
        <f t="shared" si="23"/>
        <v>0</v>
      </c>
      <c r="EP26" s="339">
        <f t="shared" si="24"/>
        <v>0</v>
      </c>
      <c r="EQ26" s="339">
        <f t="shared" si="25"/>
        <v>0</v>
      </c>
      <c r="ER26" s="339">
        <f t="shared" si="26"/>
        <v>0</v>
      </c>
      <c r="ES26" s="339"/>
      <c r="ET26" s="347">
        <f>IF(AB26&gt;0,EH26*(1+EL26+EK26),0)</f>
        <v>4450.8</v>
      </c>
      <c r="EU26" s="347">
        <f>(ET26*EJ26)+(ET26*EI26/кадры!$A$1)</f>
        <v>2225.4</v>
      </c>
      <c r="EV26" s="347"/>
      <c r="EW26" s="347"/>
      <c r="EX26" s="347">
        <f t="shared" si="27"/>
        <v>0</v>
      </c>
      <c r="EY26" s="347"/>
      <c r="EZ26" s="347" t="str">
        <f>IF(EQ26=0,"",IF(EQ26=0.1,(ET26*EQ26),IF(EQ26=0.05,(AF26*EQ26)*ET26)))</f>
        <v/>
      </c>
      <c r="FA26" s="347">
        <f t="shared" si="28"/>
        <v>0</v>
      </c>
      <c r="FB26" s="347">
        <f t="shared" si="29"/>
        <v>0</v>
      </c>
      <c r="FC26" s="347">
        <f t="shared" si="30"/>
        <v>0</v>
      </c>
      <c r="FD26" s="347" t="str">
        <f ca="1">IF(BS26&lt;3,6189.23,"")</f>
        <v/>
      </c>
      <c r="FE26" s="347"/>
      <c r="FF26" s="347"/>
      <c r="FG26" s="347"/>
      <c r="FH26" s="347"/>
      <c r="FI26" s="347">
        <f ca="1">SUM(EX26:FH28)+EU26+EU27+EU28</f>
        <v>2225.4</v>
      </c>
      <c r="FJ26" s="347">
        <f ca="1">IF((кадры!$FQ$1-FI26)&lt;0,0,кадры!$FQ$1-FI26)</f>
        <v>14016.6</v>
      </c>
      <c r="FK26" s="347">
        <f ca="1">FJ26+FI26</f>
        <v>16242</v>
      </c>
      <c r="FL26" s="434">
        <f ca="1">FK26*1.3</f>
        <v>21114.600000000002</v>
      </c>
      <c r="FM26" s="347">
        <f ca="1">FL26/1.13</f>
        <v>18685.486725663719</v>
      </c>
      <c r="FR26" s="340">
        <f ca="1">кадры!$FU$1-AQ26</f>
        <v>30</v>
      </c>
      <c r="FS26" s="340">
        <f ca="1">кадры!$FV$1+FR26</f>
        <v>2050</v>
      </c>
      <c r="FT26" s="257"/>
      <c r="FU26" s="257"/>
      <c r="FV26" s="257"/>
      <c r="FW26" s="257"/>
      <c r="FX26" s="257"/>
      <c r="FY26" s="257"/>
    </row>
    <row r="27" spans="1:182" s="291" customFormat="1" ht="16.3" thickBot="1" x14ac:dyDescent="0.35">
      <c r="A27" s="307">
        <f ca="1">(DATEDIF(кадры!$FR$1,TODAY(),"y"))+DN27</f>
        <v>1</v>
      </c>
      <c r="B27" s="307">
        <f ca="1">(DATEDIF(кадры!$FR$1,TODAY(),"ym"))+DO27</f>
        <v>5</v>
      </c>
      <c r="C27" s="307">
        <f ca="1">(DATEDIF(кадры!$FR$1,TODAY(),"md"))+DP27</f>
        <v>8</v>
      </c>
      <c r="D27" s="307">
        <f t="shared" ca="1" si="0"/>
        <v>5</v>
      </c>
      <c r="E27" s="257"/>
      <c r="F27" s="257"/>
      <c r="G27" s="257"/>
      <c r="H27" s="257"/>
      <c r="I27" s="266">
        <v>51</v>
      </c>
      <c r="J27" s="268"/>
      <c r="K27" s="266"/>
      <c r="L27" s="266"/>
      <c r="M27" s="269"/>
      <c r="N27" s="255" t="str">
        <f>N26</f>
        <v>О.П. Капициной</v>
      </c>
      <c r="O27" s="255" t="str">
        <f>O26</f>
        <v>машинисту по стирке и ремонту белья</v>
      </c>
      <c r="P27" s="255" t="str">
        <f>P26</f>
        <v>О.П. Капицину</v>
      </c>
      <c r="Q27" s="255" t="str">
        <f>Q26</f>
        <v>машиниста по стирке и ремонту белья</v>
      </c>
      <c r="R27" s="255" t="str">
        <f t="shared" si="17"/>
        <v>О.П. Капицина</v>
      </c>
      <c r="S27" s="255" t="s">
        <v>24</v>
      </c>
      <c r="T27" s="255" t="str">
        <f t="shared" si="18"/>
        <v>Капицина Ольга Петровна</v>
      </c>
      <c r="U27" s="255" t="str">
        <f>U26</f>
        <v>Капицина</v>
      </c>
      <c r="V27" s="255" t="str">
        <f>V26</f>
        <v>Ольга</v>
      </c>
      <c r="W27" s="255" t="str">
        <f>W26</f>
        <v>Петровна</v>
      </c>
      <c r="X27" s="266"/>
      <c r="Y27" s="270">
        <v>719</v>
      </c>
      <c r="Z27" s="280"/>
      <c r="AA27" s="280"/>
      <c r="AB27" s="445"/>
      <c r="AC27" s="280"/>
      <c r="AD27" s="281"/>
      <c r="AE27" s="281"/>
      <c r="AF27" s="281"/>
      <c r="AG27" s="497"/>
      <c r="AH27" s="281"/>
      <c r="AI27" s="445"/>
      <c r="AJ27" s="282">
        <f t="shared" si="14"/>
        <v>0</v>
      </c>
      <c r="AK27" s="280"/>
      <c r="AL27" s="280"/>
      <c r="AM27" s="280"/>
      <c r="AN27" s="280"/>
      <c r="AO27" s="280"/>
      <c r="AP27" s="283"/>
      <c r="AQ27" s="280"/>
      <c r="AR27" s="280"/>
      <c r="AS27" s="280"/>
      <c r="AT27" s="280"/>
      <c r="AU27" s="280"/>
      <c r="AV27" s="280"/>
      <c r="AW27" s="280"/>
      <c r="AX27" s="280"/>
      <c r="AY27" s="280"/>
      <c r="AZ27" s="280"/>
      <c r="BA27" s="280"/>
      <c r="BB27" s="280"/>
      <c r="BC27" s="353"/>
      <c r="BD27" s="450"/>
      <c r="BE27" s="280"/>
      <c r="BF27" s="284"/>
      <c r="BG27" s="284"/>
      <c r="BH27" s="284"/>
      <c r="BI27" s="284"/>
      <c r="BJ27" s="280"/>
      <c r="BK27" s="280"/>
      <c r="BL27" s="285">
        <f>BL26</f>
        <v>2</v>
      </c>
      <c r="BM27" s="284"/>
      <c r="BN27" s="280"/>
      <c r="BO27" s="280"/>
      <c r="BP27" s="280"/>
      <c r="BQ27" s="280"/>
      <c r="BR27" s="280"/>
      <c r="BS27" s="285"/>
      <c r="BT27" s="285"/>
      <c r="BU27" s="285"/>
      <c r="BV27" s="283"/>
      <c r="BW27" s="283"/>
      <c r="BX27" s="285"/>
      <c r="BY27" s="285"/>
      <c r="BZ27" s="285"/>
      <c r="CA27" s="280"/>
      <c r="CB27" s="280"/>
      <c r="CC27" s="280"/>
      <c r="CD27" s="280"/>
      <c r="CE27" s="283"/>
      <c r="CF27" s="284"/>
      <c r="CG27" s="284"/>
      <c r="CH27" s="284"/>
      <c r="CI27" s="284"/>
      <c r="CJ27" s="284"/>
      <c r="CK27" s="286"/>
      <c r="CL27" s="283"/>
      <c r="CM27" s="285"/>
      <c r="CN27" s="285"/>
      <c r="CO27" s="285"/>
      <c r="CP27" s="285"/>
      <c r="CQ27" s="255"/>
      <c r="CR27" s="255" t="str">
        <f t="shared" si="19"/>
        <v/>
      </c>
      <c r="CS27" s="280"/>
      <c r="CT27" s="255"/>
      <c r="CU27" s="255"/>
      <c r="CV27" s="255"/>
      <c r="CW27" s="255"/>
      <c r="CX27" s="255" t="s">
        <v>1476</v>
      </c>
      <c r="CY27" s="255" t="s">
        <v>693</v>
      </c>
      <c r="CZ27" s="268">
        <v>43680</v>
      </c>
      <c r="DA27" s="255">
        <f ca="1">IF(CZ27="","",DATEDIF(CZ27,TODAY(),"y"))</f>
        <v>4</v>
      </c>
      <c r="DB27" s="255"/>
      <c r="DC27" s="255"/>
      <c r="DD27" s="255"/>
      <c r="DE27" s="255"/>
      <c r="DF27" s="267"/>
      <c r="DG27" s="267"/>
      <c r="DH27" s="267"/>
      <c r="DI27" s="255"/>
      <c r="DJ27" s="268"/>
      <c r="DK27" s="255"/>
      <c r="DL27" s="255"/>
      <c r="DM27" s="255"/>
      <c r="DN27" s="255"/>
      <c r="DO27" s="255"/>
      <c r="DP27" s="255"/>
      <c r="DQ27" s="255"/>
      <c r="DR27" s="255"/>
      <c r="DS27" s="255"/>
      <c r="DT27" s="255"/>
      <c r="DU27" s="255"/>
      <c r="DV27" s="255"/>
      <c r="DW27" s="255"/>
      <c r="DX27" s="255"/>
      <c r="DY27" s="255"/>
      <c r="DZ27" s="255"/>
      <c r="EA27" s="255"/>
      <c r="EB27" s="255"/>
      <c r="EC27" s="255"/>
      <c r="ED27" s="255"/>
      <c r="EE27" s="255"/>
      <c r="EF27" s="255"/>
      <c r="EG27" s="255"/>
      <c r="EH27" s="258">
        <v>0</v>
      </c>
      <c r="EI27" s="258">
        <f t="shared" si="20"/>
        <v>0</v>
      </c>
      <c r="EJ27" s="258">
        <f t="shared" si="21"/>
        <v>0</v>
      </c>
      <c r="EK27" s="272">
        <f t="shared" si="22"/>
        <v>0</v>
      </c>
      <c r="EL27" s="272">
        <f>IF(EK27=0.2,EL26,0)</f>
        <v>0</v>
      </c>
      <c r="EM27" s="271"/>
      <c r="EN27" s="258"/>
      <c r="EO27" s="271">
        <f t="shared" si="23"/>
        <v>0</v>
      </c>
      <c r="EP27" s="271">
        <f t="shared" si="24"/>
        <v>0</v>
      </c>
      <c r="EQ27" s="271">
        <f t="shared" si="25"/>
        <v>0</v>
      </c>
      <c r="ER27" s="271">
        <f t="shared" si="26"/>
        <v>0</v>
      </c>
      <c r="ES27" s="271"/>
      <c r="ET27" s="348">
        <f>IF(AB27&gt;0,EH27*(1+EL27+EK27),0)</f>
        <v>0</v>
      </c>
      <c r="EU27" s="348">
        <f>(ET27*EJ27)+(ET27*EI27/кадры!$A$1)</f>
        <v>0</v>
      </c>
      <c r="EV27" s="348">
        <f>EM27*ET26</f>
        <v>0</v>
      </c>
      <c r="EW27" s="348">
        <f>ET26*EN27</f>
        <v>0</v>
      </c>
      <c r="EX27" s="348">
        <f t="shared" si="27"/>
        <v>0</v>
      </c>
      <c r="EY27" s="348"/>
      <c r="EZ27" s="348">
        <f>ET27*EQ27</f>
        <v>0</v>
      </c>
      <c r="FA27" s="348">
        <f t="shared" si="28"/>
        <v>0</v>
      </c>
      <c r="FB27" s="348">
        <f t="shared" si="29"/>
        <v>0</v>
      </c>
      <c r="FC27" s="348">
        <f t="shared" si="30"/>
        <v>0</v>
      </c>
      <c r="FD27" s="446">
        <f>IF(BS27=0,0,IF(AC27&lt;&gt;"Д/О",IF(BS27=0,6189.23,IF(BS27=1,6189.23,IF(BS27=2,6189.23,0))),0))</f>
        <v>0</v>
      </c>
      <c r="FE27" s="348"/>
      <c r="FF27" s="348"/>
      <c r="FG27" s="348"/>
      <c r="FH27" s="348"/>
      <c r="FI27" s="348"/>
      <c r="FJ27" s="348"/>
      <c r="FK27" s="348"/>
      <c r="FL27" s="348"/>
      <c r="FM27" s="348"/>
      <c r="FT27" s="255"/>
      <c r="FU27" s="255"/>
      <c r="FV27" s="255"/>
      <c r="FW27" s="255"/>
      <c r="FX27" s="255"/>
      <c r="FY27" s="255"/>
    </row>
    <row r="28" spans="1:182" s="291" customFormat="1" ht="16.3" thickBot="1" x14ac:dyDescent="0.35">
      <c r="A28" s="307">
        <f ca="1">(DATEDIF(кадры!$FR$1,TODAY(),"y"))+DN28</f>
        <v>1</v>
      </c>
      <c r="B28" s="307">
        <f ca="1">(DATEDIF(кадры!$FR$1,TODAY(),"ym"))+DO28</f>
        <v>5</v>
      </c>
      <c r="C28" s="307">
        <f ca="1">(DATEDIF(кадры!$FR$1,TODAY(),"md"))+DP28</f>
        <v>8</v>
      </c>
      <c r="D28" s="307">
        <f t="shared" ca="1" si="0"/>
        <v>5</v>
      </c>
      <c r="E28" s="257"/>
      <c r="F28" s="257"/>
      <c r="G28" s="257"/>
      <c r="H28" s="257"/>
      <c r="I28" s="266">
        <v>51</v>
      </c>
      <c r="J28" s="268"/>
      <c r="K28" s="266"/>
      <c r="L28" s="266"/>
      <c r="M28" s="269"/>
      <c r="N28" s="255" t="str">
        <f>N26</f>
        <v>О.П. Капициной</v>
      </c>
      <c r="O28" s="255" t="str">
        <f>O27</f>
        <v>машинисту по стирке и ремонту белья</v>
      </c>
      <c r="P28" s="255" t="str">
        <f>P26</f>
        <v>О.П. Капицину</v>
      </c>
      <c r="Q28" s="255" t="str">
        <f>Q26</f>
        <v>машиниста по стирке и ремонту белья</v>
      </c>
      <c r="R28" s="255" t="str">
        <f t="shared" si="17"/>
        <v>О.П. Капицина</v>
      </c>
      <c r="S28" s="255" t="s">
        <v>43</v>
      </c>
      <c r="T28" s="255" t="str">
        <f t="shared" si="18"/>
        <v>Капицина Ольга Петровна</v>
      </c>
      <c r="U28" s="255" t="str">
        <f>U26</f>
        <v>Капицина</v>
      </c>
      <c r="V28" s="255" t="str">
        <f>V26</f>
        <v>Ольга</v>
      </c>
      <c r="W28" s="255" t="str">
        <f>W26</f>
        <v>Петровна</v>
      </c>
      <c r="X28" s="266"/>
      <c r="Y28" s="270">
        <v>719</v>
      </c>
      <c r="Z28" s="280"/>
      <c r="AA28" s="280"/>
      <c r="AB28" s="445"/>
      <c r="AC28" s="280"/>
      <c r="AD28" s="280"/>
      <c r="AE28" s="281"/>
      <c r="AF28" s="281"/>
      <c r="AG28" s="497"/>
      <c r="AH28" s="281"/>
      <c r="AI28" s="445"/>
      <c r="AJ28" s="282">
        <f t="shared" si="14"/>
        <v>0</v>
      </c>
      <c r="AK28" s="280"/>
      <c r="AL28" s="280"/>
      <c r="AM28" s="280"/>
      <c r="AN28" s="280"/>
      <c r="AO28" s="280"/>
      <c r="AP28" s="283"/>
      <c r="AQ28" s="280"/>
      <c r="AR28" s="280"/>
      <c r="AS28" s="280"/>
      <c r="AT28" s="280"/>
      <c r="AU28" s="280"/>
      <c r="AV28" s="280"/>
      <c r="AW28" s="280"/>
      <c r="AX28" s="280"/>
      <c r="AY28" s="280"/>
      <c r="AZ28" s="280"/>
      <c r="BA28" s="280"/>
      <c r="BB28" s="280"/>
      <c r="BC28" s="353"/>
      <c r="BD28" s="450"/>
      <c r="BE28" s="280"/>
      <c r="BF28" s="284"/>
      <c r="BG28" s="284"/>
      <c r="BH28" s="284"/>
      <c r="BI28" s="284"/>
      <c r="BJ28" s="280"/>
      <c r="BK28" s="280"/>
      <c r="BL28" s="285">
        <f>BL26</f>
        <v>2</v>
      </c>
      <c r="BM28" s="284"/>
      <c r="BN28" s="280"/>
      <c r="BO28" s="280"/>
      <c r="BP28" s="280"/>
      <c r="BQ28" s="280"/>
      <c r="BR28" s="280"/>
      <c r="BS28" s="285"/>
      <c r="BT28" s="285"/>
      <c r="BU28" s="285"/>
      <c r="BV28" s="283"/>
      <c r="BW28" s="283"/>
      <c r="BX28" s="285"/>
      <c r="BY28" s="285"/>
      <c r="BZ28" s="285"/>
      <c r="CA28" s="280"/>
      <c r="CB28" s="280"/>
      <c r="CC28" s="280"/>
      <c r="CD28" s="280"/>
      <c r="CE28" s="283"/>
      <c r="CF28" s="284"/>
      <c r="CG28" s="284"/>
      <c r="CH28" s="284"/>
      <c r="CI28" s="284"/>
      <c r="CJ28" s="284"/>
      <c r="CK28" s="280"/>
      <c r="CL28" s="283"/>
      <c r="CM28" s="285"/>
      <c r="CN28" s="285"/>
      <c r="CO28" s="285"/>
      <c r="CP28" s="285"/>
      <c r="CQ28" s="255"/>
      <c r="CR28" s="255" t="str">
        <f t="shared" si="19"/>
        <v/>
      </c>
      <c r="CS28" s="280"/>
      <c r="CT28" s="255"/>
      <c r="CU28" s="255"/>
      <c r="CV28" s="255"/>
      <c r="CW28" s="255"/>
      <c r="CX28" s="255"/>
      <c r="CY28" s="255"/>
      <c r="CZ28" s="268"/>
      <c r="DA28" s="255"/>
      <c r="DB28" s="255"/>
      <c r="DC28" s="255"/>
      <c r="DD28" s="255"/>
      <c r="DE28" s="255"/>
      <c r="DF28" s="267"/>
      <c r="DG28" s="267"/>
      <c r="DH28" s="267"/>
      <c r="DI28" s="255"/>
      <c r="DJ28" s="268"/>
      <c r="DK28" s="255"/>
      <c r="DL28" s="255"/>
      <c r="DM28" s="255"/>
      <c r="DN28" s="255"/>
      <c r="DO28" s="255"/>
      <c r="DP28" s="255"/>
      <c r="DQ28" s="255"/>
      <c r="DR28" s="255"/>
      <c r="DS28" s="255"/>
      <c r="DT28" s="255"/>
      <c r="DU28" s="255"/>
      <c r="DV28" s="255"/>
      <c r="DW28" s="255"/>
      <c r="DX28" s="255"/>
      <c r="DY28" s="255"/>
      <c r="DZ28" s="255"/>
      <c r="EA28" s="255"/>
      <c r="EB28" s="255"/>
      <c r="EC28" s="255"/>
      <c r="ED28" s="255"/>
      <c r="EE28" s="255"/>
      <c r="EF28" s="255"/>
      <c r="EG28" s="255"/>
      <c r="EH28" s="258">
        <v>0</v>
      </c>
      <c r="EI28" s="258">
        <f t="shared" si="20"/>
        <v>0</v>
      </c>
      <c r="EJ28" s="258">
        <f t="shared" si="21"/>
        <v>0</v>
      </c>
      <c r="EK28" s="272">
        <f t="shared" si="22"/>
        <v>0</v>
      </c>
      <c r="EL28" s="272">
        <f>IF(EK28=0.2,EL26,0)</f>
        <v>0</v>
      </c>
      <c r="EM28" s="271"/>
      <c r="EN28" s="258"/>
      <c r="EO28" s="271">
        <f t="shared" si="23"/>
        <v>0</v>
      </c>
      <c r="EP28" s="271">
        <f t="shared" si="24"/>
        <v>0</v>
      </c>
      <c r="EQ28" s="271">
        <f t="shared" si="25"/>
        <v>0</v>
      </c>
      <c r="ER28" s="271">
        <f t="shared" si="26"/>
        <v>0</v>
      </c>
      <c r="ES28" s="271"/>
      <c r="ET28" s="348">
        <f>IF(AB28&gt;0,EH28*(1+EL28+EK28),0)</f>
        <v>0</v>
      </c>
      <c r="EU28" s="348">
        <f>(ET28*EJ28)+(ET28*EI28/кадры!$A$1)</f>
        <v>0</v>
      </c>
      <c r="EV28" s="348">
        <f>EM28*ET26</f>
        <v>0</v>
      </c>
      <c r="EW28" s="348">
        <f>ET26*EN28</f>
        <v>0</v>
      </c>
      <c r="EX28" s="348">
        <f t="shared" si="27"/>
        <v>0</v>
      </c>
      <c r="EY28" s="348"/>
      <c r="EZ28" s="348">
        <f>ET28*EQ28</f>
        <v>0</v>
      </c>
      <c r="FA28" s="348">
        <f t="shared" si="28"/>
        <v>0</v>
      </c>
      <c r="FB28" s="348">
        <f t="shared" si="29"/>
        <v>0</v>
      </c>
      <c r="FC28" s="348">
        <f t="shared" si="30"/>
        <v>0</v>
      </c>
      <c r="FD28" s="348">
        <f>IF(BS28=0,0,IF(AC28&lt;&gt;"Д/О",IF(BS28=0,6189.23,IF(BS28=1,6189.23,IF(BS28=2,6189.23,0))),0))</f>
        <v>0</v>
      </c>
      <c r="FE28" s="348"/>
      <c r="FF28" s="348"/>
      <c r="FG28" s="348"/>
      <c r="FH28" s="348"/>
      <c r="FI28" s="348"/>
      <c r="FJ28" s="348"/>
      <c r="FK28" s="348"/>
      <c r="FL28" s="348"/>
      <c r="FM28" s="348"/>
      <c r="FT28" s="255"/>
      <c r="FU28" s="255"/>
      <c r="FV28" s="255"/>
      <c r="FW28" s="255"/>
      <c r="FX28" s="255"/>
      <c r="FY28" s="255"/>
    </row>
    <row r="31" spans="1:182" ht="15.65" thickBot="1" x14ac:dyDescent="0.35"/>
    <row r="32" spans="1:182" s="325" customFormat="1" ht="409.6" thickBot="1" x14ac:dyDescent="0.35">
      <c r="A32" s="307">
        <f ca="1">(DATEDIF(кадры!$FR$1,TODAY(),"y"))+DN32</f>
        <v>30</v>
      </c>
      <c r="B32" s="307">
        <f ca="1">(DATEDIF(кадры!$FR$1,TODAY(),"ym"))+DO32</f>
        <v>5</v>
      </c>
      <c r="C32" s="307">
        <f ca="1">(DATEDIF(кадры!$FR$1,TODAY(),"md"))+DP32</f>
        <v>37</v>
      </c>
      <c r="D32" s="307">
        <f ca="1">IF(C32&gt;30,B32+1,B32)</f>
        <v>6</v>
      </c>
      <c r="E32" s="307"/>
      <c r="F32" s="307"/>
      <c r="G32" s="307"/>
      <c r="H32" s="307"/>
      <c r="I32" s="309">
        <v>0</v>
      </c>
      <c r="J32" s="310">
        <v>39981</v>
      </c>
      <c r="K32" s="309" t="s">
        <v>1068</v>
      </c>
      <c r="L32" s="309"/>
      <c r="M32" s="436"/>
      <c r="N32" s="311" t="s">
        <v>1234</v>
      </c>
      <c r="O32" s="311" t="s">
        <v>1235</v>
      </c>
      <c r="P32" s="311" t="s">
        <v>1303</v>
      </c>
      <c r="Q32" s="311" t="s">
        <v>1296</v>
      </c>
      <c r="R32" s="311" t="str">
        <f>CONCATENATE(LEFT(V32,1),".",LEFT(W32,1),". ",U32)</f>
        <v>С.В. Криковцов</v>
      </c>
      <c r="S32" s="311" t="str">
        <f>U32</f>
        <v>Криковцов</v>
      </c>
      <c r="T32" s="502" t="str">
        <f>CONCATENATE(U32," ",V32," ",W32)</f>
        <v>Криковцов Сергей Викторович</v>
      </c>
      <c r="U32" s="311" t="s">
        <v>0</v>
      </c>
      <c r="V32" s="311" t="s">
        <v>2</v>
      </c>
      <c r="W32" s="311" t="s">
        <v>4</v>
      </c>
      <c r="X32" s="512">
        <v>101</v>
      </c>
      <c r="Y32" s="311">
        <v>202</v>
      </c>
      <c r="Z32" s="312" t="s">
        <v>996</v>
      </c>
      <c r="AA32" s="312" t="s">
        <v>1</v>
      </c>
      <c r="AB32" s="441">
        <v>1</v>
      </c>
      <c r="AC32" s="312" t="s">
        <v>531</v>
      </c>
      <c r="AD32" s="313">
        <f>AE32-40</f>
        <v>0</v>
      </c>
      <c r="AE32" s="313">
        <f>AB32*40</f>
        <v>40</v>
      </c>
      <c r="AF32" s="313">
        <f>AB32</f>
        <v>1</v>
      </c>
      <c r="AG32" s="495">
        <f>SUM(AE32:AE34)</f>
        <v>40</v>
      </c>
      <c r="AH32" s="313">
        <f>SUM(AF32:AF34)</f>
        <v>1</v>
      </c>
      <c r="AI32" s="441">
        <v>1</v>
      </c>
      <c r="AJ32" s="314">
        <f>AB32-AI32</f>
        <v>0</v>
      </c>
      <c r="AK32" s="312"/>
      <c r="AL32" s="312"/>
      <c r="AM32" s="312"/>
      <c r="AN32" s="312"/>
      <c r="AO32" s="312"/>
      <c r="AP32" s="461">
        <v>26522</v>
      </c>
      <c r="AQ32" s="311">
        <f ca="1">DATEDIF(AP32,TODAY(),"y")</f>
        <v>51</v>
      </c>
      <c r="AR32" s="311" t="s">
        <v>1063</v>
      </c>
      <c r="AS32" s="311" t="s">
        <v>1015</v>
      </c>
      <c r="AT32" s="312">
        <v>3217</v>
      </c>
      <c r="AU32" s="312">
        <v>829230</v>
      </c>
      <c r="AV32" s="312" t="str">
        <f>CONCATENATE(AT32,AU32)</f>
        <v>3217829230</v>
      </c>
      <c r="AW32" s="312" t="s">
        <v>714</v>
      </c>
      <c r="AX32" s="315">
        <v>42968</v>
      </c>
      <c r="AY32" s="312" t="s">
        <v>715</v>
      </c>
      <c r="AZ32" s="312">
        <v>650024</v>
      </c>
      <c r="BA32" s="312" t="s">
        <v>1404</v>
      </c>
      <c r="BB32" s="312" t="s">
        <v>1441</v>
      </c>
      <c r="BC32" s="315"/>
      <c r="BD32" s="447">
        <v>182</v>
      </c>
      <c r="BE32" s="462" t="s">
        <v>489</v>
      </c>
      <c r="BF32" s="308" t="s">
        <v>421</v>
      </c>
      <c r="BG32" s="308" t="s">
        <v>420</v>
      </c>
      <c r="BH32" s="308" t="s">
        <v>1221</v>
      </c>
      <c r="BI32" s="308" t="s">
        <v>1083</v>
      </c>
      <c r="BJ32" s="311" t="s">
        <v>601</v>
      </c>
      <c r="BK32" s="311" t="s">
        <v>339</v>
      </c>
      <c r="BL32" s="309">
        <f>IF(BK32="ВО",1,2)</f>
        <v>1</v>
      </c>
      <c r="BM32" s="308" t="s">
        <v>1372</v>
      </c>
      <c r="BN32" s="311" t="s">
        <v>340</v>
      </c>
      <c r="BO32" s="311" t="s">
        <v>568</v>
      </c>
      <c r="BP32" s="311"/>
      <c r="BQ32" s="311" t="s">
        <v>569</v>
      </c>
      <c r="BR32" s="310">
        <v>35597</v>
      </c>
      <c r="BS32" s="309">
        <f ca="1">DATEDIF(BR32,TODAY(),"y")</f>
        <v>26</v>
      </c>
      <c r="BT32" s="309"/>
      <c r="BU32" s="309" t="s">
        <v>593</v>
      </c>
      <c r="BV32" s="310" t="s">
        <v>1001</v>
      </c>
      <c r="BW32" s="310"/>
      <c r="BX32" s="309"/>
      <c r="BY32" s="309"/>
      <c r="BZ32" s="309"/>
      <c r="CA32" s="312" t="s">
        <v>1488</v>
      </c>
      <c r="CB32" s="312" t="s">
        <v>1489</v>
      </c>
      <c r="CC32" s="312" t="s">
        <v>1490</v>
      </c>
      <c r="CD32" s="312"/>
      <c r="CE32" s="315" t="s">
        <v>1491</v>
      </c>
      <c r="CF32" s="316"/>
      <c r="CG32" s="316"/>
      <c r="CH32" s="308" t="s">
        <v>570</v>
      </c>
      <c r="CI32" s="308" t="s">
        <v>508</v>
      </c>
      <c r="CJ32" s="308"/>
      <c r="CK32" s="311" t="s">
        <v>475</v>
      </c>
      <c r="CL32" s="310">
        <v>43591</v>
      </c>
      <c r="CM32" s="309"/>
      <c r="CN32" s="309">
        <v>6</v>
      </c>
      <c r="CO32" s="309">
        <v>5</v>
      </c>
      <c r="CP32" s="309">
        <v>2019</v>
      </c>
      <c r="CQ32" s="311">
        <f ca="1">DATEDIF(CL32,TODAY(),"y")</f>
        <v>4</v>
      </c>
      <c r="CR32" s="311">
        <f>IF(CK32="соотв.",IF(BL32=1,3,IF(BL32=2,2)),IF(CK32="первая",4,IF(CK32="","",5)))</f>
        <v>3</v>
      </c>
      <c r="CS32" s="312"/>
      <c r="CT32" s="318"/>
      <c r="CU32" s="318"/>
      <c r="CV32" s="318"/>
      <c r="CW32" s="318"/>
      <c r="CX32" s="318"/>
      <c r="CY32" s="311"/>
      <c r="CZ32" s="310"/>
      <c r="DA32" s="318" t="str">
        <f ca="1">IF(CZ32="","",DATEDIF(CZ32,TODAY(),"y"))</f>
        <v/>
      </c>
      <c r="DB32" s="311"/>
      <c r="DC32" s="311"/>
      <c r="DD32" s="311"/>
      <c r="DE32" s="311"/>
      <c r="DF32" s="308" t="s">
        <v>192</v>
      </c>
      <c r="DG32" s="308" t="s">
        <v>224</v>
      </c>
      <c r="DH32" s="308" t="s">
        <v>198</v>
      </c>
      <c r="DI32" s="311"/>
      <c r="DJ32" s="310"/>
      <c r="DK32" s="311"/>
      <c r="DL32" s="311"/>
      <c r="DM32" s="311"/>
      <c r="DN32" s="311">
        <v>29</v>
      </c>
      <c r="DO32" s="311">
        <v>0</v>
      </c>
      <c r="DP32" s="311">
        <v>29</v>
      </c>
      <c r="DQ32" s="319"/>
      <c r="DR32" s="319"/>
      <c r="DS32" s="319"/>
      <c r="DT32" s="320">
        <f ca="1">IF(D32&gt;=12,A32+1,A32)</f>
        <v>30</v>
      </c>
      <c r="DU32" s="320">
        <f ca="1">IF(D32&gt;=12,(12-D32)*-1,D32)</f>
        <v>6</v>
      </c>
      <c r="DV32" s="320">
        <f ca="1">IF(C32&gt;30,C32-30,C32)</f>
        <v>7</v>
      </c>
      <c r="DW32" s="320"/>
      <c r="DX32" s="320"/>
      <c r="DY32" s="320"/>
      <c r="DZ32" s="319"/>
      <c r="EA32" s="319"/>
      <c r="EB32" s="311">
        <v>28</v>
      </c>
      <c r="EC32" s="311">
        <v>0</v>
      </c>
      <c r="ED32" s="311">
        <v>29</v>
      </c>
      <c r="EE32" s="440"/>
      <c r="EF32" s="440"/>
      <c r="EG32" s="440"/>
      <c r="EH32" s="321">
        <v>34752</v>
      </c>
      <c r="EI32" s="321">
        <f>IF(AC32="ч",AB32,IF(AC32="(ч)",AB32,0))</f>
        <v>0</v>
      </c>
      <c r="EJ32" s="321">
        <f>IF(AC32="ст",AB32,IF(AC32="(ст)",AB32,0))</f>
        <v>1</v>
      </c>
      <c r="EK32" s="322"/>
      <c r="EL32" s="322">
        <f>IF(CI32&gt;0,0.1,0)</f>
        <v>0.1</v>
      </c>
      <c r="EM32" s="323"/>
      <c r="EN32" s="321"/>
      <c r="EO32" s="323">
        <f>IF(AB32&gt;=0,IF(AA32="повар",0.12,IF(AA32="уборщик служебных помещений",0.12,IF(AA32="кухонный рабочий",0.12,IF(AA32="рабочий по КОРЗ",0.12,IF(AA32="зав. производством (шеф-повар)",0.12,0))))))</f>
        <v>0</v>
      </c>
      <c r="EP32" s="323">
        <f>IF(AB32&gt;=0,IF(AA32="сторож",0.4,0))</f>
        <v>0</v>
      </c>
      <c r="EQ32" s="323">
        <f>IF(AA32&gt;=0,IF(AB32&gt;0,IF(AA32="учитель (обучение на дому)",0.05,IF(AA32="учитель",0.1,0)),0),0)</f>
        <v>0</v>
      </c>
      <c r="ER32" s="323">
        <f>IF(AK32="",0,IF(AK32="уч. группа2",0.05,IF(AK32="учебная группа",0.1,IF(AK32="монтесори",0.05,IF(AK32="метод. кабинет",0.05,IF(AK32="мастерская",0.15,IF(AK32="кабинет5/2",0.05,0.1)))))))</f>
        <v>0</v>
      </c>
      <c r="ES32" s="323"/>
      <c r="ET32" s="341">
        <f>IF(AB32&gt;0,EH32*(1+EL32+EK32),0)</f>
        <v>38227.200000000004</v>
      </c>
      <c r="EU32" s="342">
        <f>(ET32*EJ32)+(ET32*EI32/кадры!$A$1)</f>
        <v>38227.200000000004</v>
      </c>
      <c r="EV32" s="342"/>
      <c r="EW32" s="342"/>
      <c r="EX32" s="342">
        <f>ET32*EO32</f>
        <v>0</v>
      </c>
      <c r="EY32" s="342"/>
      <c r="EZ32" s="342" t="str">
        <f>IF(EQ32=0,"",IF(EQ32=0.1,(ET32*EQ32),IF(EQ32=0.05,(AF32*EQ32)*ET32)))</f>
        <v/>
      </c>
      <c r="FA32" s="342">
        <f>ET32*ER32</f>
        <v>0</v>
      </c>
      <c r="FB32" s="342">
        <f>ET32*ES32</f>
        <v>0</v>
      </c>
      <c r="FC32" s="342">
        <f>IF(AL32=0,0,8000)</f>
        <v>0</v>
      </c>
      <c r="FD32" s="342" t="str">
        <f ca="1">IF(BS32&lt;3,6189.23,"")</f>
        <v/>
      </c>
      <c r="FE32" s="342"/>
      <c r="FF32" s="342">
        <v>9545.5</v>
      </c>
      <c r="FG32" s="342">
        <v>400</v>
      </c>
      <c r="FH32" s="342">
        <v>3000</v>
      </c>
      <c r="FI32" s="342">
        <f ca="1">SUM(EX32:FH34)+EU32+EU33+EU34</f>
        <v>51172.700000000004</v>
      </c>
      <c r="FJ32" s="342">
        <f ca="1">IF((кадры!$FQ$1-FI32)&lt;0,0,кадры!$FQ$1-FI32)</f>
        <v>0</v>
      </c>
      <c r="FK32" s="342">
        <f ca="1">FJ32+FI32</f>
        <v>51172.700000000004</v>
      </c>
      <c r="FL32" s="444">
        <f ca="1">FK32*1.3</f>
        <v>66524.510000000009</v>
      </c>
      <c r="FM32" s="343">
        <f ca="1">FL32-(FL32*13/100)</f>
        <v>57876.323700000008</v>
      </c>
      <c r="FN32" s="503">
        <v>44511</v>
      </c>
      <c r="FO32" s="503">
        <v>44166</v>
      </c>
      <c r="FP32" s="324"/>
      <c r="FT32" s="500"/>
      <c r="FU32" s="500"/>
      <c r="FV32" s="500"/>
      <c r="FW32" s="500"/>
      <c r="FX32" s="500"/>
      <c r="FY32" s="500"/>
      <c r="FZ32" s="500">
        <v>1</v>
      </c>
    </row>
    <row r="33" spans="1:181" s="290" customFormat="1" ht="251.1" thickBot="1" x14ac:dyDescent="0.35">
      <c r="A33" s="307">
        <f ca="1">(DATEDIF(кадры!$FR$1,TODAY(),"y"))+DN33</f>
        <v>1</v>
      </c>
      <c r="B33" s="307">
        <f ca="1">(DATEDIF(кадры!$FR$1,TODAY(),"ym"))+DO33</f>
        <v>5</v>
      </c>
      <c r="C33" s="307">
        <f ca="1">(DATEDIF(кадры!$FR$1,TODAY(),"md"))+DP33</f>
        <v>8</v>
      </c>
      <c r="D33" s="307">
        <f ca="1">IF(C33&gt;30,B33+1,B33)</f>
        <v>5</v>
      </c>
      <c r="E33" s="257"/>
      <c r="F33" s="257"/>
      <c r="G33" s="257"/>
      <c r="H33" s="257"/>
      <c r="I33" s="260">
        <v>0</v>
      </c>
      <c r="J33" s="261"/>
      <c r="K33" s="260"/>
      <c r="L33" s="260"/>
      <c r="M33" s="437"/>
      <c r="N33" s="254" t="str">
        <f>N32</f>
        <v>С.В. Криковцову</v>
      </c>
      <c r="O33" s="254" t="str">
        <f>O32</f>
        <v>директору</v>
      </c>
      <c r="P33" s="254" t="str">
        <f>P32</f>
        <v>С.В. Криковцова</v>
      </c>
      <c r="Q33" s="254" t="str">
        <f>Q32</f>
        <v>директора</v>
      </c>
      <c r="R33" s="254" t="str">
        <f>CONCATENATE(LEFT(V33,1),".",LEFT(W33,1),". ",U33)</f>
        <v>С.В. Криковцов</v>
      </c>
      <c r="S33" s="254" t="str">
        <f>V32</f>
        <v>Сергей</v>
      </c>
      <c r="T33" s="254" t="str">
        <f>CONCATENATE(U33," ",V33," ",W33)</f>
        <v>Криковцов Сергей Викторович</v>
      </c>
      <c r="U33" s="254" t="str">
        <f>U32</f>
        <v>Криковцов</v>
      </c>
      <c r="V33" s="254" t="str">
        <f>V32</f>
        <v>Сергей</v>
      </c>
      <c r="W33" s="254" t="str">
        <f>W32</f>
        <v>Викторович</v>
      </c>
      <c r="X33" s="260"/>
      <c r="Y33" s="262">
        <v>202</v>
      </c>
      <c r="Z33" s="273"/>
      <c r="AA33" s="273"/>
      <c r="AB33" s="441"/>
      <c r="AC33" s="273"/>
      <c r="AD33" s="275">
        <f>AE33-18</f>
        <v>-18</v>
      </c>
      <c r="AE33" s="275">
        <f>AB33</f>
        <v>0</v>
      </c>
      <c r="AF33" s="275">
        <f>AB33/18</f>
        <v>0</v>
      </c>
      <c r="AG33" s="496"/>
      <c r="AH33" s="275"/>
      <c r="AI33" s="441">
        <v>9</v>
      </c>
      <c r="AJ33" s="274">
        <f>AB33-AI33</f>
        <v>-9</v>
      </c>
      <c r="AK33" s="273"/>
      <c r="AL33" s="273"/>
      <c r="AM33" s="273"/>
      <c r="AN33" s="273"/>
      <c r="AO33" s="273"/>
      <c r="AP33" s="276"/>
      <c r="AQ33" s="273"/>
      <c r="AR33" s="273"/>
      <c r="AS33" s="273"/>
      <c r="AT33" s="273"/>
      <c r="AU33" s="273"/>
      <c r="AV33" s="273"/>
      <c r="AW33" s="273"/>
      <c r="AX33" s="273"/>
      <c r="AY33" s="273"/>
      <c r="AZ33" s="273"/>
      <c r="BA33" s="273"/>
      <c r="BB33" s="273"/>
      <c r="BC33" s="276"/>
      <c r="BD33" s="448"/>
      <c r="BE33" s="273"/>
      <c r="BF33" s="277"/>
      <c r="BG33" s="277"/>
      <c r="BH33" s="277"/>
      <c r="BI33" s="277"/>
      <c r="BJ33" s="273"/>
      <c r="BK33" s="273"/>
      <c r="BL33" s="278">
        <f>BL32</f>
        <v>1</v>
      </c>
      <c r="BM33" s="277"/>
      <c r="BN33" s="273"/>
      <c r="BO33" s="273"/>
      <c r="BP33" s="273"/>
      <c r="BQ33" s="273"/>
      <c r="BR33" s="273"/>
      <c r="BS33" s="278"/>
      <c r="BT33" s="278"/>
      <c r="BU33" s="278"/>
      <c r="BV33" s="276"/>
      <c r="BW33" s="276"/>
      <c r="BX33" s="278"/>
      <c r="BY33" s="278"/>
      <c r="BZ33" s="278"/>
      <c r="CA33" s="273" t="s">
        <v>1391</v>
      </c>
      <c r="CB33" s="273" t="s">
        <v>1004</v>
      </c>
      <c r="CC33" s="273">
        <v>144</v>
      </c>
      <c r="CD33" s="273"/>
      <c r="CE33" s="276">
        <v>44133</v>
      </c>
      <c r="CF33" s="277" t="s">
        <v>1392</v>
      </c>
      <c r="CG33" s="277"/>
      <c r="CH33" s="277"/>
      <c r="CI33" s="277"/>
      <c r="CJ33" s="277"/>
      <c r="CK33" s="279" t="s">
        <v>3</v>
      </c>
      <c r="CL33" s="276">
        <v>43460</v>
      </c>
      <c r="CM33" s="278">
        <v>2332</v>
      </c>
      <c r="CN33" s="278">
        <v>26</v>
      </c>
      <c r="CO33" s="278">
        <v>12</v>
      </c>
      <c r="CP33" s="278">
        <v>2018</v>
      </c>
      <c r="CQ33" s="254">
        <f ca="1">DATEDIF(CL33,TODAY(),"y")</f>
        <v>4</v>
      </c>
      <c r="CR33" s="254">
        <f>IF(CK33="соотв.",IF(BL33=1,3,IF(BL33=2,2)),IF(CK33="первая",4,IF(CK33="","",5)))</f>
        <v>5</v>
      </c>
      <c r="CS33" s="273"/>
      <c r="CT33" s="254"/>
      <c r="CU33" s="254"/>
      <c r="CV33" s="254"/>
      <c r="CW33" s="254"/>
      <c r="CX33" s="254"/>
      <c r="CY33" s="254"/>
      <c r="CZ33" s="261"/>
      <c r="DA33" s="254"/>
      <c r="DB33" s="254"/>
      <c r="DC33" s="254"/>
      <c r="DD33" s="254"/>
      <c r="DE33" s="254"/>
      <c r="DF33" s="259"/>
      <c r="DG33" s="259"/>
      <c r="DH33" s="259"/>
      <c r="DI33" s="254"/>
      <c r="DJ33" s="261"/>
      <c r="DK33" s="254"/>
      <c r="DL33" s="254"/>
      <c r="DM33" s="254"/>
      <c r="DN33" s="254"/>
      <c r="DO33" s="254"/>
      <c r="DP33" s="254"/>
      <c r="DQ33" s="263"/>
      <c r="DR33" s="263"/>
      <c r="DS33" s="263"/>
      <c r="DT33" s="254">
        <f ca="1">IF(D33&gt;=12,A33+1,A33)</f>
        <v>1</v>
      </c>
      <c r="DU33" s="254">
        <f ca="1">IF(D33&gt;=12,(12-D33)*-1,D33)</f>
        <v>5</v>
      </c>
      <c r="DV33" s="254">
        <f ca="1">IF(C33&gt;30,C33-30,C33)</f>
        <v>8</v>
      </c>
      <c r="DW33" s="254"/>
      <c r="DX33" s="254"/>
      <c r="DY33" s="254"/>
      <c r="DZ33" s="263"/>
      <c r="EA33" s="263"/>
      <c r="EB33" s="254"/>
      <c r="EC33" s="254"/>
      <c r="ED33" s="254"/>
      <c r="EE33" s="254"/>
      <c r="EF33" s="254"/>
      <c r="EG33" s="254"/>
      <c r="EH33" s="256">
        <v>0</v>
      </c>
      <c r="EI33" s="256">
        <f>IF(AC33="ч",AB33,IF(AC33="(ч)",AB33,0))</f>
        <v>0</v>
      </c>
      <c r="EJ33" s="256">
        <f>IF(AC33="ст",AB33,IF(AC33="(ст)",AB33,0))</f>
        <v>0</v>
      </c>
      <c r="EK33" s="264">
        <f>IF(AB33&gt;0,0.2,0)</f>
        <v>0</v>
      </c>
      <c r="EL33" s="264">
        <f>IF(EK33=0.2,EL32,0)</f>
        <v>0</v>
      </c>
      <c r="EM33" s="265"/>
      <c r="EN33" s="256"/>
      <c r="EO33" s="265">
        <f>IF(AB33&gt;=0,IF(AA33="повар",0.12,IF(AA33="уборщик служебных помещений",0.12,IF(AA33="кухонный рабочий",0.12,IF(AA33="рабочий по КОРЗ",0.12,IF(AA33="зав. производством (шеф-повар)",0.12,0))))))</f>
        <v>0</v>
      </c>
      <c r="EP33" s="265">
        <f>IF(AB33&gt;=0,IF(AA33="сторож",0.4,0))</f>
        <v>0</v>
      </c>
      <c r="EQ33" s="265">
        <f>IF(AA33&gt;=0,IF(AB33&gt;0,IF(AA33="учитель (обучение на дому)",0.05,IF(AA33="учитель",0.1,0)),0),0)</f>
        <v>0</v>
      </c>
      <c r="ER33" s="265">
        <f>IF(AK33="",0,IF(AK33="уч. группа2",0.05,IF(AK33="учебная группа",0.1,IF(AK33="монтесори",0.05,IF(AK33="метод. кабинет",0.05,IF(AK33="мастерская",0.15,IF(AK33="кабинет5/2",0.05,0.1)))))))</f>
        <v>0</v>
      </c>
      <c r="ES33" s="265"/>
      <c r="ET33" s="345">
        <f>IF(AB33&gt;0,EH33*(1+EL33+EK33),0)</f>
        <v>0</v>
      </c>
      <c r="EU33" s="346">
        <f>(ET33*EJ33)+(ET33*EI33/кадры!$A$1)</f>
        <v>0</v>
      </c>
      <c r="EV33" s="346">
        <f>EM33*ET32</f>
        <v>0</v>
      </c>
      <c r="EW33" s="346">
        <f>ET32*EN33</f>
        <v>0</v>
      </c>
      <c r="EX33" s="346">
        <f>ET33*EO33</f>
        <v>0</v>
      </c>
      <c r="EY33" s="346"/>
      <c r="EZ33" s="346" t="str">
        <f>IF(EQ33=0,"",IF(EQ33=0.1,(ET33*EQ33),IF(EQ33=0.05,(AF33*EQ33)*ET33)))</f>
        <v/>
      </c>
      <c r="FA33" s="346">
        <f>ET33*ER33</f>
        <v>0</v>
      </c>
      <c r="FB33" s="346">
        <f>ET33*ES33</f>
        <v>0</v>
      </c>
      <c r="FC33" s="346">
        <f>IF(AL33=0,0,8000)</f>
        <v>0</v>
      </c>
      <c r="FD33" s="344">
        <f>IF(BS33=0,0,IF(AC33&lt;&gt;"Д/О",IF(BS33=0,6189.23,IF(BS33=1,6189.23,IF(BS33=2,6189.23,0))),0))</f>
        <v>0</v>
      </c>
      <c r="FE33" s="346"/>
      <c r="FF33" s="346"/>
      <c r="FG33" s="346"/>
      <c r="FH33" s="346"/>
      <c r="FI33" s="346"/>
      <c r="FJ33" s="346"/>
      <c r="FK33" s="346"/>
      <c r="FL33" s="346"/>
      <c r="FM33" s="346"/>
      <c r="FT33" s="254"/>
      <c r="FU33" s="254"/>
      <c r="FV33" s="254"/>
      <c r="FW33" s="254"/>
      <c r="FX33" s="254"/>
      <c r="FY33" s="254"/>
    </row>
    <row r="34" spans="1:181" s="290" customFormat="1" ht="16.3" thickBot="1" x14ac:dyDescent="0.35">
      <c r="A34" s="307">
        <f ca="1">(DATEDIF(кадры!$FR$1,TODAY(),"y"))+DN34</f>
        <v>1</v>
      </c>
      <c r="B34" s="307">
        <f ca="1">(DATEDIF(кадры!$FR$1,TODAY(),"ym"))+DO34</f>
        <v>5</v>
      </c>
      <c r="C34" s="307">
        <f ca="1">(DATEDIF(кадры!$FR$1,TODAY(),"md"))+DP34</f>
        <v>8</v>
      </c>
      <c r="D34" s="307">
        <f ca="1">IF(C34&gt;30,B34+1,B34)</f>
        <v>5</v>
      </c>
      <c r="E34" s="257"/>
      <c r="F34" s="257"/>
      <c r="G34" s="257"/>
      <c r="H34" s="257"/>
      <c r="I34" s="260">
        <v>0</v>
      </c>
      <c r="J34" s="261"/>
      <c r="K34" s="260"/>
      <c r="L34" s="260"/>
      <c r="M34" s="437"/>
      <c r="N34" s="254" t="str">
        <f>N32</f>
        <v>С.В. Криковцову</v>
      </c>
      <c r="O34" s="254" t="str">
        <f>O33</f>
        <v>директору</v>
      </c>
      <c r="P34" s="254" t="str">
        <f>P32</f>
        <v>С.В. Криковцова</v>
      </c>
      <c r="Q34" s="254" t="str">
        <f>Q32</f>
        <v>директора</v>
      </c>
      <c r="R34" s="254" t="str">
        <f>CONCATENATE(LEFT(V34,1),".",LEFT(W34,1),". ",U34)</f>
        <v>С.В. Криковцов</v>
      </c>
      <c r="S34" s="254" t="str">
        <f>W32</f>
        <v>Викторович</v>
      </c>
      <c r="T34" s="254" t="str">
        <f>CONCATENATE(U34," ",V34," ",W34)</f>
        <v>Криковцов Сергей Викторович</v>
      </c>
      <c r="U34" s="254" t="str">
        <f>U32</f>
        <v>Криковцов</v>
      </c>
      <c r="V34" s="254" t="str">
        <f>V32</f>
        <v>Сергей</v>
      </c>
      <c r="W34" s="254" t="str">
        <f>W32</f>
        <v>Викторович</v>
      </c>
      <c r="X34" s="260"/>
      <c r="Y34" s="262">
        <v>202</v>
      </c>
      <c r="Z34" s="273"/>
      <c r="AA34" s="273"/>
      <c r="AB34" s="441"/>
      <c r="AC34" s="273"/>
      <c r="AD34" s="273"/>
      <c r="AE34" s="275"/>
      <c r="AF34" s="275"/>
      <c r="AG34" s="496"/>
      <c r="AH34" s="275"/>
      <c r="AI34" s="441"/>
      <c r="AJ34" s="274">
        <f>AB34-AI34</f>
        <v>0</v>
      </c>
      <c r="AK34" s="273"/>
      <c r="AL34" s="273"/>
      <c r="AM34" s="273"/>
      <c r="AN34" s="273"/>
      <c r="AO34" s="273"/>
      <c r="AP34" s="276"/>
      <c r="AQ34" s="273"/>
      <c r="AR34" s="273"/>
      <c r="AS34" s="273"/>
      <c r="AT34" s="273"/>
      <c r="AU34" s="273"/>
      <c r="AV34" s="273"/>
      <c r="AW34" s="273"/>
      <c r="AX34" s="273"/>
      <c r="AY34" s="273"/>
      <c r="AZ34" s="273"/>
      <c r="BA34" s="273"/>
      <c r="BB34" s="273"/>
      <c r="BC34" s="276"/>
      <c r="BD34" s="448"/>
      <c r="BE34" s="273"/>
      <c r="BF34" s="277"/>
      <c r="BG34" s="277"/>
      <c r="BH34" s="277"/>
      <c r="BI34" s="277"/>
      <c r="BJ34" s="273"/>
      <c r="BK34" s="273"/>
      <c r="BL34" s="278">
        <f>BL32</f>
        <v>1</v>
      </c>
      <c r="BM34" s="277"/>
      <c r="BN34" s="273"/>
      <c r="BO34" s="273"/>
      <c r="BP34" s="273"/>
      <c r="BQ34" s="273"/>
      <c r="BR34" s="273"/>
      <c r="BS34" s="278"/>
      <c r="BT34" s="278"/>
      <c r="BU34" s="278"/>
      <c r="BV34" s="276"/>
      <c r="BW34" s="276"/>
      <c r="BX34" s="278"/>
      <c r="BY34" s="278"/>
      <c r="BZ34" s="278"/>
      <c r="CA34" s="273"/>
      <c r="CB34" s="273"/>
      <c r="CC34" s="273"/>
      <c r="CD34" s="273"/>
      <c r="CE34" s="276"/>
      <c r="CF34" s="277"/>
      <c r="CG34" s="277"/>
      <c r="CH34" s="277"/>
      <c r="CI34" s="277"/>
      <c r="CJ34" s="277"/>
      <c r="CK34" s="273"/>
      <c r="CL34" s="276"/>
      <c r="CM34" s="278"/>
      <c r="CN34" s="278"/>
      <c r="CO34" s="278"/>
      <c r="CP34" s="278"/>
      <c r="CQ34" s="254"/>
      <c r="CR34" s="254" t="str">
        <f>IF(CK34="соотв.",IF(BL34=1,3,IF(BL34=2,2)),IF(CK34="первая",4,IF(CK34="","",5)))</f>
        <v/>
      </c>
      <c r="CS34" s="273"/>
      <c r="CT34" s="254"/>
      <c r="CU34" s="254"/>
      <c r="CV34" s="254"/>
      <c r="CW34" s="254"/>
      <c r="CX34" s="254"/>
      <c r="CY34" s="254"/>
      <c r="CZ34" s="261"/>
      <c r="DA34" s="254"/>
      <c r="DB34" s="254"/>
      <c r="DC34" s="254"/>
      <c r="DD34" s="254"/>
      <c r="DE34" s="254"/>
      <c r="DF34" s="259"/>
      <c r="DG34" s="259"/>
      <c r="DH34" s="259"/>
      <c r="DI34" s="254"/>
      <c r="DJ34" s="261"/>
      <c r="DK34" s="254"/>
      <c r="DL34" s="254"/>
      <c r="DM34" s="254"/>
      <c r="DN34" s="254"/>
      <c r="DO34" s="254"/>
      <c r="DP34" s="254"/>
      <c r="DQ34" s="263"/>
      <c r="DR34" s="263"/>
      <c r="DS34" s="263"/>
      <c r="DT34" s="254"/>
      <c r="DU34" s="254"/>
      <c r="DV34" s="254"/>
      <c r="DW34" s="254"/>
      <c r="DX34" s="254"/>
      <c r="DY34" s="254"/>
      <c r="DZ34" s="263"/>
      <c r="EA34" s="263"/>
      <c r="EB34" s="254"/>
      <c r="EC34" s="254"/>
      <c r="ED34" s="254"/>
      <c r="EE34" s="254"/>
      <c r="EF34" s="254"/>
      <c r="EG34" s="254"/>
      <c r="EH34" s="256">
        <v>0</v>
      </c>
      <c r="EI34" s="256">
        <f>IF(AC34="ч",AB34,IF(AC34="(ч)",AB34,0))</f>
        <v>0</v>
      </c>
      <c r="EJ34" s="256">
        <f>IF(AC34="ст",AB34,IF(AC34="(ст)",AB34,0))</f>
        <v>0</v>
      </c>
      <c r="EK34" s="264">
        <f>IF(AB34&gt;0,0.2,0)</f>
        <v>0</v>
      </c>
      <c r="EL34" s="264">
        <f>IF(EK34=0.2,EL32,0)</f>
        <v>0</v>
      </c>
      <c r="EM34" s="265"/>
      <c r="EN34" s="256"/>
      <c r="EO34" s="265">
        <f>IF(AB34&gt;=0,IF(AA34="повар",0.12,IF(AA34="уборщик служебных помещений",0.12,IF(AA34="кухонный рабочий",0.12,IF(AA34="рабочий по КОРЗ",0.12,IF(AA34="зав. производством (шеф-повар)",0.12,0))))))</f>
        <v>0</v>
      </c>
      <c r="EP34" s="265">
        <f>IF(AB34&gt;=0,IF(AA34="сторож",0.4,0))</f>
        <v>0</v>
      </c>
      <c r="EQ34" s="265">
        <f>IF(AA34&gt;=0,IF(AB34&gt;0,IF(AA34="учитель (обучение на дому)",0.05,IF(AA34="учитель",0.1,0)),0),0)</f>
        <v>0</v>
      </c>
      <c r="ER34" s="265">
        <f>IF(AK34="",0,IF(AK34="уч. группа2",0.05,IF(AK34="учебная группа",0.1,IF(AK34="монтесори",0.05,IF(AK34="метод. кабинет",0.05,IF(AK34="мастерская",0.15,IF(AK34="кабинет5/2",0.05,0.1)))))))</f>
        <v>0</v>
      </c>
      <c r="ES34" s="265"/>
      <c r="ET34" s="345">
        <f>IF(AB34&gt;0,EH34*(1+EL34+EK34),0)</f>
        <v>0</v>
      </c>
      <c r="EU34" s="346">
        <f>(ET34*EJ34)+(ET34*EI34/кадры!$A$1)</f>
        <v>0</v>
      </c>
      <c r="EV34" s="346">
        <f>EM34*ET32</f>
        <v>0</v>
      </c>
      <c r="EW34" s="346">
        <f>ET32*EN34</f>
        <v>0</v>
      </c>
      <c r="EX34" s="346">
        <f>ET34*EO34</f>
        <v>0</v>
      </c>
      <c r="EY34" s="346"/>
      <c r="EZ34" s="346">
        <f>ET34*EQ34</f>
        <v>0</v>
      </c>
      <c r="FA34" s="346">
        <f>ET34*ER34</f>
        <v>0</v>
      </c>
      <c r="FB34" s="346">
        <f>ET34*ES34</f>
        <v>0</v>
      </c>
      <c r="FC34" s="346">
        <f>IF(AL34=0,0,8000)</f>
        <v>0</v>
      </c>
      <c r="FD34" s="346">
        <f>IF(BS34=0,0,IF(AC34&lt;&gt;"Д/О",IF(BS34=0,6189.23,IF(BS34=1,6189.23,IF(BS34=2,6189.23,0))),0))</f>
        <v>0</v>
      </c>
      <c r="FE34" s="346"/>
      <c r="FF34" s="346"/>
      <c r="FG34" s="346"/>
      <c r="FH34" s="346"/>
      <c r="FI34" s="346"/>
      <c r="FJ34" s="346"/>
      <c r="FK34" s="346"/>
      <c r="FL34" s="346"/>
      <c r="FM34" s="346"/>
      <c r="FT34" s="254"/>
      <c r="FU34" s="254"/>
      <c r="FV34" s="254"/>
      <c r="FW34" s="254"/>
      <c r="FX34" s="254"/>
      <c r="FY34" s="254"/>
    </row>
  </sheetData>
  <dataValidations count="3">
    <dataValidation type="date" operator="notEqual" allowBlank="1" showInputMessage="1" showErrorMessage="1" sqref="DK8 DS32:DS33">
      <formula1>36892</formula1>
    </dataValidation>
    <dataValidation type="list" errorStyle="information" allowBlank="1" showInputMessage="1" showErrorMessage="1" errorTitle="Внимание" error="Возможно стоит выбрать значение из списка?" promptTitle="Обратите внимание" prompt="Значение для этой ячейки можно выбрать из выпадающего списка" sqref="BK8">
      <formula1>obr</formula1>
    </dataValidation>
    <dataValidation type="date" operator="greaterThan" allowBlank="1" showInputMessage="1" showErrorMessage="1" sqref="BQ8:BR8 BR32 GH33:GI33 QD33:QE33 ZZ33:AAA33 AJV33:AJW33 ATR33:ATS33 BDN33:BDO33 BNJ33:BNK33 BXF33:BXG33 CHB33:CHC33 CQX33:CQY33 DAT33:DAU33 DKP33:DKQ33 DUL33:DUM33 EEH33:EEI33 EOD33:EOE33 EXZ33:EYA33 FHV33:FHW33 FRR33:FRS33 GBN33:GBO33 GLJ33:GLK33 GVF33:GVG33 HFB33:HFC33 HOX33:HOY33 HYT33:HYU33 IIP33:IIQ33 ISL33:ISM33 JCH33:JCI33 JMD33:JME33 JVZ33:JWA33 KFV33:KFW33 KPR33:KPS33 KZN33:KZO33 LJJ33:LJK33 LTF33:LTG33 MDB33:MDC33 MMX33:MMY33 MWT33:MWU33 NGP33:NGQ33 NQL33:NQM33 OAH33:OAI33 OKD33:OKE33 OTZ33:OUA33 PDV33:PDW33 PNR33:PNS33 PXN33:PXO33 QHJ33:QHK33 QRF33:QRG33 RBB33:RBC33 RKX33:RKY33 RUT33:RUU33 SEP33:SEQ33 SOL33:SOM33 SYH33:SYI33 TID33:TIE33 TRZ33:TSA33 UBV33:UBW33 ULR33:ULS33 UVN33:UVO33 VFJ33:VFK33 VPF33:VPG33 VZB33:VZC33 WIX33:WIY33">
      <formula1>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C12"/>
  <sheetViews>
    <sheetView topLeftCell="A4" workbookViewId="0">
      <selection activeCell="J18" sqref="J18"/>
    </sheetView>
  </sheetViews>
  <sheetFormatPr defaultRowHeight="15.05" x14ac:dyDescent="0.3"/>
  <cols>
    <col min="14" max="14" width="16.5546875" customWidth="1"/>
    <col min="49" max="49" width="25.5546875" customWidth="1"/>
  </cols>
  <sheetData>
    <row r="1" spans="1:159" s="325" customFormat="1" ht="94.55" thickBot="1" x14ac:dyDescent="0.35">
      <c r="A1" s="307">
        <f ca="1">(DATEDIF($FB$1,TODAY(),"y"))+DD1</f>
        <v>123</v>
      </c>
      <c r="B1" s="307">
        <f ca="1">(DATEDIF($FB$1,TODAY(),"ym"))+DE1</f>
        <v>10</v>
      </c>
      <c r="C1" s="307">
        <f ca="1">(DATEDIF($FB$1,TODAY(),"md"))+DF1</f>
        <v>9</v>
      </c>
      <c r="D1" s="307">
        <f ca="1">IF(C1&gt;30,B1+1,B1)</f>
        <v>10</v>
      </c>
      <c r="E1" s="307"/>
      <c r="F1" s="307"/>
      <c r="G1" s="307"/>
      <c r="H1" s="307"/>
      <c r="I1" s="309">
        <v>66</v>
      </c>
      <c r="J1" s="310">
        <v>43173</v>
      </c>
      <c r="K1" s="309" t="s">
        <v>842</v>
      </c>
      <c r="L1" s="309">
        <v>280</v>
      </c>
      <c r="M1" s="436">
        <v>43173</v>
      </c>
      <c r="N1" s="311" t="s">
        <v>972</v>
      </c>
      <c r="O1" s="311" t="s">
        <v>1241</v>
      </c>
      <c r="P1" s="311" t="s">
        <v>1289</v>
      </c>
      <c r="Q1" s="311" t="s">
        <v>956</v>
      </c>
      <c r="R1" s="311" t="s">
        <v>937</v>
      </c>
      <c r="S1" s="311" t="s">
        <v>263</v>
      </c>
      <c r="T1" s="311" t="s">
        <v>563</v>
      </c>
      <c r="U1" s="311" t="s">
        <v>263</v>
      </c>
      <c r="V1" s="311" t="s">
        <v>264</v>
      </c>
      <c r="W1" s="311" t="s">
        <v>59</v>
      </c>
      <c r="X1" s="309">
        <v>101</v>
      </c>
      <c r="Y1" s="311">
        <v>690</v>
      </c>
      <c r="Z1" s="312" t="s">
        <v>992</v>
      </c>
      <c r="AA1" s="312" t="s">
        <v>1333</v>
      </c>
      <c r="AB1" s="441">
        <v>1</v>
      </c>
      <c r="AC1" s="312" t="s">
        <v>531</v>
      </c>
      <c r="AD1" s="313"/>
      <c r="AE1" s="313">
        <f>AB1*40</f>
        <v>40</v>
      </c>
      <c r="AF1" s="313">
        <f>AB1</f>
        <v>1</v>
      </c>
      <c r="AG1" s="313">
        <f>SUM(AE1:AE3)</f>
        <v>40</v>
      </c>
      <c r="AH1" s="313">
        <f>SUM(AF1:AF3)</f>
        <v>1</v>
      </c>
      <c r="AI1" s="313">
        <v>1</v>
      </c>
      <c r="AJ1" s="314">
        <f>AB1-AI1</f>
        <v>0</v>
      </c>
      <c r="AK1" s="312"/>
      <c r="AL1" s="312"/>
      <c r="AM1" s="312"/>
      <c r="AN1" s="312"/>
      <c r="AO1" s="312"/>
      <c r="AP1" s="310">
        <v>26040</v>
      </c>
      <c r="AQ1" s="311">
        <f ca="1">DATEDIF(AP1,TODAY(),"y")</f>
        <v>52</v>
      </c>
      <c r="AR1" s="311" t="s">
        <v>691</v>
      </c>
      <c r="AS1" s="311" t="s">
        <v>1015</v>
      </c>
      <c r="AT1" s="312">
        <v>3216</v>
      </c>
      <c r="AU1" s="312">
        <v>661538</v>
      </c>
      <c r="AV1" s="312" t="str">
        <f>CONCATENATE(AT1,AU1)</f>
        <v>3216661538</v>
      </c>
      <c r="AW1" s="312" t="s">
        <v>1094</v>
      </c>
      <c r="AX1" s="315">
        <v>42503</v>
      </c>
      <c r="AY1" s="312" t="s">
        <v>721</v>
      </c>
      <c r="AZ1" s="312">
        <v>650060</v>
      </c>
      <c r="BA1" s="312" t="s">
        <v>1152</v>
      </c>
      <c r="BB1" s="350">
        <v>42583</v>
      </c>
      <c r="BC1" s="316" t="s">
        <v>1153</v>
      </c>
      <c r="BD1" s="316" t="s">
        <v>1155</v>
      </c>
      <c r="BE1" s="316" t="s">
        <v>1154</v>
      </c>
      <c r="BF1" s="316"/>
      <c r="BG1" s="316" t="s">
        <v>1156</v>
      </c>
      <c r="BH1" s="312" t="s">
        <v>1157</v>
      </c>
      <c r="BI1" s="312" t="s">
        <v>353</v>
      </c>
      <c r="BJ1" s="317">
        <f>IF(BI1="ВО",1,2)</f>
        <v>2</v>
      </c>
      <c r="BK1" s="316"/>
      <c r="BL1" s="312" t="s">
        <v>356</v>
      </c>
      <c r="BM1" s="312"/>
      <c r="BN1" s="312"/>
      <c r="BO1" s="315"/>
      <c r="BP1" s="317">
        <f ca="1">DATEDIF(BO1,TODAY(),"y")</f>
        <v>123</v>
      </c>
      <c r="BQ1" s="317"/>
      <c r="BR1" s="317"/>
      <c r="BS1" s="315"/>
      <c r="BT1" s="317"/>
      <c r="BU1" s="317"/>
      <c r="BV1" s="317"/>
      <c r="BW1" s="312"/>
      <c r="BX1" s="312"/>
      <c r="BY1" s="312"/>
      <c r="BZ1" s="315"/>
      <c r="CA1" s="316"/>
      <c r="CB1" s="316"/>
      <c r="CC1" s="316"/>
      <c r="CD1" s="316"/>
      <c r="CE1" s="312"/>
      <c r="CF1" s="315"/>
      <c r="CG1" s="317"/>
      <c r="CH1" s="311"/>
      <c r="CI1" s="311" t="str">
        <f>IF(CE1="соотв.",IF(BJ1=1,3,IF(BJ1=2,2)),IF(CE1="первая",4,IF(CE1="","",5)))</f>
        <v/>
      </c>
      <c r="CJ1" s="318"/>
      <c r="CK1" s="318"/>
      <c r="CL1" s="311"/>
      <c r="CM1" s="310"/>
      <c r="CN1" s="318" t="str">
        <f ca="1">IF(CM1="","",DATEDIF(CM1,TODAY(),"y"))</f>
        <v/>
      </c>
      <c r="CO1" s="311"/>
      <c r="CP1" s="311"/>
      <c r="CQ1" s="311"/>
      <c r="CR1" s="311" t="s">
        <v>266</v>
      </c>
      <c r="CS1" s="308" t="s">
        <v>265</v>
      </c>
      <c r="CT1" s="308" t="s">
        <v>181</v>
      </c>
      <c r="CU1" s="308" t="s">
        <v>260</v>
      </c>
      <c r="CV1" s="311" t="s">
        <v>267</v>
      </c>
      <c r="CW1" s="310">
        <v>43173</v>
      </c>
      <c r="CX1" s="311"/>
      <c r="CY1" s="311"/>
      <c r="CZ1" s="311"/>
      <c r="DA1" s="311"/>
      <c r="DB1" s="311"/>
      <c r="DC1" s="311"/>
      <c r="DD1" s="319"/>
      <c r="DE1" s="319"/>
      <c r="DF1" s="319"/>
      <c r="DG1" s="320">
        <f ca="1">IF(D1&gt;=12,A1+1,A1)</f>
        <v>123</v>
      </c>
      <c r="DH1" s="320">
        <f ca="1">IF(D1&gt;=12,(12-D1)*-1,D1)</f>
        <v>10</v>
      </c>
      <c r="DI1" s="320">
        <f ca="1">IF(C1&gt;30,C1-30,C1)</f>
        <v>9</v>
      </c>
      <c r="DJ1" s="320"/>
      <c r="DK1" s="320"/>
      <c r="DL1" s="320"/>
      <c r="DM1" s="311" t="str">
        <f ca="1">DATEDIF(CW1,TODAY(),"y")&amp;"г. "&amp;DATEDIF(CW1,TODAY(),"ym")&amp;"мес. "&amp;DATEDIF(CW1,TODAY(),"md")&amp;"дн."</f>
        <v>5г. 7мес. 26дн.</v>
      </c>
      <c r="DN1" s="311" t="str">
        <f ca="1">DATEDIF(J1,TODAY(),"y")&amp;"г. "&amp;DATEDIF(J1,TODAY(),"ym")&amp;"мес. "&amp;DATEDIF(J1,TODAY(),"md")&amp;"дн."</f>
        <v>5г. 7мес. 26дн.</v>
      </c>
      <c r="DO1" s="311">
        <v>17</v>
      </c>
      <c r="DP1" s="311">
        <v>11</v>
      </c>
      <c r="DQ1" s="311">
        <v>19</v>
      </c>
      <c r="DR1" s="440"/>
      <c r="DS1" s="440"/>
      <c r="DT1" s="440"/>
      <c r="DU1" s="321">
        <v>3532</v>
      </c>
      <c r="DV1" s="321">
        <f>IF(AC1="ч",AB1,IF(AC1="(ч)",AB1,0))</f>
        <v>0</v>
      </c>
      <c r="DW1" s="321">
        <f>IF(AC1="ст",AB1,IF(AC1="(ст)",AB1,0))</f>
        <v>1</v>
      </c>
      <c r="DX1" s="322">
        <f>IF(AB1&gt;0,0.2,0)</f>
        <v>0.2</v>
      </c>
      <c r="DY1" s="322">
        <f>IF(CC1&gt;0,0.1,0)</f>
        <v>0</v>
      </c>
      <c r="DZ1" s="323"/>
      <c r="EA1" s="321"/>
      <c r="EB1" s="323">
        <f>IF(AB1&gt;=0,IF(AA1="повар",0.12,IF(AA1="уборщик служебных помещений",0.12,IF(AA1="кухонный рабочий",0.12,IF(AA1="рабочий по КОРЗ",0.12,IF(AA1="зав. производством (шеф-повар)",0.12,0))))))</f>
        <v>0.12</v>
      </c>
      <c r="EC1" s="323">
        <f>IF(AB1&gt;=0,IF(AA1="сторож",0.4,0))</f>
        <v>0</v>
      </c>
      <c r="ED1" s="323">
        <f>IF(AA1&gt;=0,IF(AB1&gt;0,IF(AA1="учитель (обучение на дому)",0.05,IF(AA1="учитель",0.1,0)),0),0)</f>
        <v>0</v>
      </c>
      <c r="EE1" s="323">
        <f>IF(AK1="",0,IF(AK1="уч. группа2",0.05,IF(AK1="учебная группа",0.1,IF(AK1="монтесори",0.05,IF(AK1="метод. кабинет",0.05,IF(AK1="мастерская",0.15,IF(AK1="кабинет5/2",0.05,0.1)))))))</f>
        <v>0</v>
      </c>
      <c r="EF1" s="323"/>
      <c r="EG1" s="341">
        <f>IF(AB1&gt;0,DU1*(1+DY1+DX1),0)</f>
        <v>4238.3999999999996</v>
      </c>
      <c r="EH1" s="342">
        <f ca="1">(EG1*DW1)+(EG1*DV1/$A$1)</f>
        <v>4238.3999999999996</v>
      </c>
      <c r="EI1" s="342"/>
      <c r="EJ1" s="342"/>
      <c r="EK1" s="342">
        <f>EG1*EB1</f>
        <v>508.60799999999995</v>
      </c>
      <c r="EL1" s="342"/>
      <c r="EM1" s="342" t="str">
        <f>IF(ED1=0,"",IF(ED1=0.1,(EG1*ED1),IF(ED1=0.05,(AF1*ED1)*EG1)))</f>
        <v/>
      </c>
      <c r="EN1" s="342">
        <f>EG1*EE1</f>
        <v>0</v>
      </c>
      <c r="EO1" s="342">
        <f>EG1*EF1</f>
        <v>0</v>
      </c>
      <c r="EP1" s="342">
        <f>IF(AL1=0,0,3000)</f>
        <v>0</v>
      </c>
      <c r="EQ1" s="342" t="str">
        <f ca="1">IF(BP1&lt;3,6189.23,"")</f>
        <v/>
      </c>
      <c r="ER1" s="342"/>
      <c r="ES1" s="342"/>
      <c r="ET1" s="342"/>
      <c r="EU1" s="342"/>
      <c r="EV1" s="342">
        <f ca="1">SUM(EK1:EU3)+EH1+EH2+EH3</f>
        <v>4747.0079999999998</v>
      </c>
      <c r="EW1" s="342">
        <f ca="1">IF(($FA$1-EV1)&lt;0,0,$FA$1-EV1)</f>
        <v>0</v>
      </c>
      <c r="EX1" s="342">
        <f ca="1">EW1+EV1</f>
        <v>4747.0079999999998</v>
      </c>
      <c r="EY1" s="444">
        <f ca="1">EX1*1.3</f>
        <v>6171.1103999999996</v>
      </c>
      <c r="EZ1" s="343">
        <f ca="1">EY1/1.13</f>
        <v>5461.1596460176988</v>
      </c>
      <c r="FA1" s="324"/>
      <c r="FB1" s="324"/>
      <c r="FC1" s="324"/>
    </row>
    <row r="2" spans="1:159" s="290" customFormat="1" ht="93.95" x14ac:dyDescent="0.3">
      <c r="A2" s="257">
        <f ca="1">(DATEDIF($FB$1,TODAY(),"y"))+DD2</f>
        <v>123</v>
      </c>
      <c r="B2" s="257">
        <f ca="1">(DATEDIF($FB$1,TODAY(),"ym"))+DE2</f>
        <v>10</v>
      </c>
      <c r="C2" s="257">
        <f ca="1">(DATEDIF($FB$1,TODAY(),"md"))+DF2</f>
        <v>9</v>
      </c>
      <c r="D2" s="257">
        <f ca="1">IF(C2&gt;30,B2+1,B2)</f>
        <v>10</v>
      </c>
      <c r="E2" s="257"/>
      <c r="F2" s="257"/>
      <c r="G2" s="257"/>
      <c r="H2" s="257"/>
      <c r="I2" s="260">
        <v>66</v>
      </c>
      <c r="J2" s="261"/>
      <c r="K2" s="260"/>
      <c r="L2" s="260"/>
      <c r="M2" s="437"/>
      <c r="N2" s="254" t="s">
        <v>972</v>
      </c>
      <c r="O2" s="254" t="str">
        <f>O1</f>
        <v>уборщику служебных помещений</v>
      </c>
      <c r="P2" s="254" t="str">
        <f>P1</f>
        <v>Л.В. Тихонову</v>
      </c>
      <c r="Q2" s="254" t="str">
        <f>Q1</f>
        <v>уборщика служебных помещений</v>
      </c>
      <c r="R2" s="254" t="str">
        <f>R1</f>
        <v>Л.В. Тихонова</v>
      </c>
      <c r="S2" s="254" t="s">
        <v>264</v>
      </c>
      <c r="T2" s="254" t="s">
        <v>563</v>
      </c>
      <c r="U2" s="254" t="s">
        <v>263</v>
      </c>
      <c r="V2" s="254" t="s">
        <v>264</v>
      </c>
      <c r="W2" s="254" t="s">
        <v>59</v>
      </c>
      <c r="X2" s="260"/>
      <c r="Y2" s="262">
        <v>690</v>
      </c>
      <c r="Z2" s="273" t="s">
        <v>992</v>
      </c>
      <c r="AA2" s="273" t="s">
        <v>1333</v>
      </c>
      <c r="AB2" s="441"/>
      <c r="AC2" s="273" t="s">
        <v>538</v>
      </c>
      <c r="AD2" s="273"/>
      <c r="AE2" s="275">
        <f>AB2*40</f>
        <v>0</v>
      </c>
      <c r="AF2" s="275">
        <f>AB2</f>
        <v>0</v>
      </c>
      <c r="AG2" s="275"/>
      <c r="AH2" s="275"/>
      <c r="AI2" s="275">
        <v>0.55000000000000004</v>
      </c>
      <c r="AJ2" s="274">
        <f>AB2-AI2</f>
        <v>-0.55000000000000004</v>
      </c>
      <c r="AK2" s="273"/>
      <c r="AL2" s="273"/>
      <c r="AM2" s="273"/>
      <c r="AN2" s="273"/>
      <c r="AO2" s="273"/>
      <c r="AP2" s="276"/>
      <c r="AQ2" s="273"/>
      <c r="AR2" s="273"/>
      <c r="AS2" s="273"/>
      <c r="AT2" s="273"/>
      <c r="AU2" s="273"/>
      <c r="AV2" s="273"/>
      <c r="AW2" s="273"/>
      <c r="AX2" s="273"/>
      <c r="AY2" s="273"/>
      <c r="AZ2" s="273"/>
      <c r="BA2" s="273"/>
      <c r="BB2" s="351"/>
      <c r="BC2" s="273"/>
      <c r="BD2" s="277"/>
      <c r="BE2" s="277"/>
      <c r="BF2" s="277"/>
      <c r="BG2" s="277"/>
      <c r="BH2" s="273"/>
      <c r="BI2" s="273"/>
      <c r="BJ2" s="278">
        <f>BJ1</f>
        <v>2</v>
      </c>
      <c r="BK2" s="277"/>
      <c r="BL2" s="273"/>
      <c r="BM2" s="273"/>
      <c r="BN2" s="273"/>
      <c r="BO2" s="273"/>
      <c r="BP2" s="278"/>
      <c r="BQ2" s="278"/>
      <c r="BR2" s="278"/>
      <c r="BS2" s="276"/>
      <c r="BT2" s="278"/>
      <c r="BU2" s="278"/>
      <c r="BV2" s="278"/>
      <c r="BW2" s="273"/>
      <c r="BX2" s="273"/>
      <c r="BY2" s="273"/>
      <c r="BZ2" s="276"/>
      <c r="CA2" s="277"/>
      <c r="CB2" s="277"/>
      <c r="CC2" s="277"/>
      <c r="CD2" s="277"/>
      <c r="CE2" s="279"/>
      <c r="CF2" s="276"/>
      <c r="CG2" s="278"/>
      <c r="CH2" s="254"/>
      <c r="CI2" s="254" t="str">
        <f>IF(CE2="соотв.",IF(BJ2=1,3,IF(BJ2=2,2)),IF(CE2="первая",4,IF(CE2="","",5)))</f>
        <v/>
      </c>
      <c r="CJ2" s="254"/>
      <c r="CK2" s="254"/>
      <c r="CL2" s="254"/>
      <c r="CM2" s="261"/>
      <c r="CN2" s="254"/>
      <c r="CO2" s="254"/>
      <c r="CP2" s="254"/>
      <c r="CQ2" s="254"/>
      <c r="CR2" s="254"/>
      <c r="CS2" s="259"/>
      <c r="CT2" s="259"/>
      <c r="CU2" s="259"/>
      <c r="CV2" s="254"/>
      <c r="CW2" s="261"/>
      <c r="CX2" s="254"/>
      <c r="CY2" s="254"/>
      <c r="CZ2" s="254"/>
      <c r="DA2" s="254"/>
      <c r="DB2" s="254"/>
      <c r="DC2" s="254"/>
      <c r="DD2" s="263"/>
      <c r="DE2" s="263"/>
      <c r="DF2" s="263"/>
      <c r="DG2" s="254"/>
      <c r="DH2" s="254"/>
      <c r="DI2" s="254"/>
      <c r="DJ2" s="254"/>
      <c r="DK2" s="254"/>
      <c r="DL2" s="254"/>
      <c r="DM2" s="254"/>
      <c r="DN2" s="254"/>
      <c r="DO2" s="254"/>
      <c r="DP2" s="254"/>
      <c r="DQ2" s="254"/>
      <c r="DR2" s="254"/>
      <c r="DS2" s="254"/>
      <c r="DT2" s="254"/>
      <c r="DU2" s="256">
        <v>3532</v>
      </c>
      <c r="DV2" s="256">
        <f>IF(AC2="ч",AB2,IF(AC2="(ч)",AB2,0))</f>
        <v>0</v>
      </c>
      <c r="DW2" s="256">
        <f>IF(AC2="ст",AB2,IF(AC2="(ст)",AB2,0))</f>
        <v>0</v>
      </c>
      <c r="DX2" s="264">
        <f>IF(AB2&gt;0,0.2,0)</f>
        <v>0</v>
      </c>
      <c r="DY2" s="264">
        <f>IF(DX2=0.2,DY1,0)</f>
        <v>0</v>
      </c>
      <c r="DZ2" s="265"/>
      <c r="EA2" s="256">
        <f>DU2/DU1*AB2</f>
        <v>0</v>
      </c>
      <c r="EB2" s="265">
        <f>IF(AB2&gt;=0,IF(AA2="повар",0.12,IF(AA2="уборщик служебных помещений",0.12,IF(AA2="кухонный рабочий",0.12,IF(AA2="рабочий по КОРЗ",0.12,IF(AA2="зав. производством (шеф-повар)",0.12,0))))))</f>
        <v>0.12</v>
      </c>
      <c r="EC2" s="265">
        <f>IF(AB2&gt;=0,IF(AA2="сторож",0.4,0))</f>
        <v>0</v>
      </c>
      <c r="ED2" s="265">
        <f>IF(AA2&gt;=0,IF(AB2&gt;0,IF(AA2="учитель (обучение на дому)",0.05,IF(AA2="учитель",0.1,0)),0),0)</f>
        <v>0</v>
      </c>
      <c r="EE2" s="265">
        <f>IF(AK2="",0,IF(AK2="уч. группа2",0.05,IF(AK2="учебная группа",0.1,IF(AK2="монтесори",0.05,IF(AK2="метод. кабинет",0.05,IF(AK2="мастерская",0.15,IF(AK2="кабинет5/2",0.05,0.1)))))))</f>
        <v>0</v>
      </c>
      <c r="EF2" s="265"/>
      <c r="EG2" s="345">
        <f>IF(AB2&gt;0,DU2*(1+DY2+DX2),0)</f>
        <v>0</v>
      </c>
      <c r="EH2" s="346">
        <f ca="1">(EG2*DW2)+(EG2*DV2/$A$1)</f>
        <v>0</v>
      </c>
      <c r="EI2" s="346">
        <f>DZ2*EG1</f>
        <v>0</v>
      </c>
      <c r="EJ2" s="346">
        <f>EG1*EA2</f>
        <v>0</v>
      </c>
      <c r="EK2" s="346">
        <f>EG2*EB2</f>
        <v>0</v>
      </c>
      <c r="EL2" s="346"/>
      <c r="EM2" s="346">
        <f>EG2*ED2</f>
        <v>0</v>
      </c>
      <c r="EN2" s="346">
        <f>EG2*EE2</f>
        <v>0</v>
      </c>
      <c r="EO2" s="346">
        <f>EG2*EF2</f>
        <v>0</v>
      </c>
      <c r="EP2" s="346">
        <f>IF(AL2=0,0,3000)</f>
        <v>0</v>
      </c>
      <c r="EQ2" s="344">
        <f>IF(BP2=0,0,IF(AC2&lt;&gt;"Д/О",IF(BP2=0,6189.23,IF(BP2=1,6189.23,IF(BP2=2,6189.23,0))),0))</f>
        <v>0</v>
      </c>
      <c r="ER2" s="346"/>
      <c r="ES2" s="346"/>
      <c r="ET2" s="346"/>
      <c r="EU2" s="346"/>
      <c r="EV2" s="346"/>
      <c r="EW2" s="346"/>
      <c r="EX2" s="346"/>
      <c r="EY2" s="346"/>
      <c r="EZ2" s="346"/>
    </row>
    <row r="3" spans="1:159" s="290" customFormat="1" ht="16.3" thickBot="1" x14ac:dyDescent="0.35">
      <c r="A3" s="257">
        <f ca="1">(DATEDIF($FB$1,TODAY(),"y"))+DD3</f>
        <v>123</v>
      </c>
      <c r="B3" s="257">
        <f ca="1">(DATEDIF($FB$1,TODAY(),"ym"))+DE3</f>
        <v>10</v>
      </c>
      <c r="C3" s="257">
        <f ca="1">(DATEDIF($FB$1,TODAY(),"md"))+DF3</f>
        <v>9</v>
      </c>
      <c r="D3" s="257">
        <f ca="1">IF(C3&gt;30,B3+1,B3)</f>
        <v>10</v>
      </c>
      <c r="E3" s="257"/>
      <c r="F3" s="257"/>
      <c r="G3" s="257"/>
      <c r="H3" s="257"/>
      <c r="I3" s="260">
        <v>66</v>
      </c>
      <c r="J3" s="261"/>
      <c r="K3" s="260"/>
      <c r="L3" s="260"/>
      <c r="M3" s="437"/>
      <c r="N3" s="254" t="s">
        <v>972</v>
      </c>
      <c r="O3" s="254" t="str">
        <f>O2</f>
        <v>уборщику служебных помещений</v>
      </c>
      <c r="P3" s="254" t="str">
        <f>P1</f>
        <v>Л.В. Тихонову</v>
      </c>
      <c r="Q3" s="254" t="str">
        <f>Q1</f>
        <v>уборщика служебных помещений</v>
      </c>
      <c r="R3" s="254" t="str">
        <f>R1</f>
        <v>Л.В. Тихонова</v>
      </c>
      <c r="S3" s="254" t="s">
        <v>59</v>
      </c>
      <c r="T3" s="254" t="s">
        <v>563</v>
      </c>
      <c r="U3" s="254" t="s">
        <v>263</v>
      </c>
      <c r="V3" s="254" t="s">
        <v>264</v>
      </c>
      <c r="W3" s="254" t="s">
        <v>59</v>
      </c>
      <c r="X3" s="260"/>
      <c r="Y3" s="262">
        <v>690</v>
      </c>
      <c r="Z3" s="273"/>
      <c r="AA3" s="273"/>
      <c r="AB3" s="441"/>
      <c r="AC3" s="273"/>
      <c r="AD3" s="273"/>
      <c r="AE3" s="275"/>
      <c r="AF3" s="275"/>
      <c r="AG3" s="275"/>
      <c r="AH3" s="275"/>
      <c r="AI3" s="275"/>
      <c r="AJ3" s="274">
        <f>AB3-AI3</f>
        <v>0</v>
      </c>
      <c r="AK3" s="273"/>
      <c r="AL3" s="273"/>
      <c r="AM3" s="273"/>
      <c r="AN3" s="273"/>
      <c r="AO3" s="273"/>
      <c r="AP3" s="276"/>
      <c r="AQ3" s="273"/>
      <c r="AR3" s="273"/>
      <c r="AS3" s="273"/>
      <c r="AT3" s="273"/>
      <c r="AU3" s="273"/>
      <c r="AV3" s="273"/>
      <c r="AW3" s="273"/>
      <c r="AX3" s="273"/>
      <c r="AY3" s="273"/>
      <c r="AZ3" s="273"/>
      <c r="BA3" s="273"/>
      <c r="BB3" s="351"/>
      <c r="BC3" s="273"/>
      <c r="BD3" s="277"/>
      <c r="BE3" s="277"/>
      <c r="BF3" s="277"/>
      <c r="BG3" s="277"/>
      <c r="BH3" s="273"/>
      <c r="BI3" s="273"/>
      <c r="BJ3" s="278">
        <f>BJ1</f>
        <v>2</v>
      </c>
      <c r="BK3" s="277"/>
      <c r="BL3" s="273"/>
      <c r="BM3" s="273"/>
      <c r="BN3" s="273"/>
      <c r="BO3" s="273"/>
      <c r="BP3" s="278"/>
      <c r="BQ3" s="278"/>
      <c r="BR3" s="278"/>
      <c r="BS3" s="276"/>
      <c r="BT3" s="278"/>
      <c r="BU3" s="278"/>
      <c r="BV3" s="278"/>
      <c r="BW3" s="273"/>
      <c r="BX3" s="273"/>
      <c r="BY3" s="273"/>
      <c r="BZ3" s="276"/>
      <c r="CA3" s="277"/>
      <c r="CB3" s="277"/>
      <c r="CC3" s="277"/>
      <c r="CD3" s="277"/>
      <c r="CE3" s="273"/>
      <c r="CF3" s="276"/>
      <c r="CG3" s="278"/>
      <c r="CH3" s="254"/>
      <c r="CI3" s="254" t="str">
        <f>IF(CE3="соотв.",IF(BJ3=1,3,IF(BJ3=2,2)),IF(CE3="первая",4,IF(CE3="","",5)))</f>
        <v/>
      </c>
      <c r="CJ3" s="254"/>
      <c r="CK3" s="254"/>
      <c r="CL3" s="254"/>
      <c r="CM3" s="261"/>
      <c r="CN3" s="254"/>
      <c r="CO3" s="254"/>
      <c r="CP3" s="254"/>
      <c r="CQ3" s="254"/>
      <c r="CR3" s="254"/>
      <c r="CS3" s="259"/>
      <c r="CT3" s="259"/>
      <c r="CU3" s="259"/>
      <c r="CV3" s="254"/>
      <c r="CW3" s="261"/>
      <c r="CX3" s="254"/>
      <c r="CY3" s="254"/>
      <c r="CZ3" s="254"/>
      <c r="DA3" s="254"/>
      <c r="DB3" s="254"/>
      <c r="DC3" s="254"/>
      <c r="DD3" s="263"/>
      <c r="DE3" s="263"/>
      <c r="DF3" s="263"/>
      <c r="DG3" s="254"/>
      <c r="DH3" s="254"/>
      <c r="DI3" s="254"/>
      <c r="DJ3" s="254"/>
      <c r="DK3" s="254"/>
      <c r="DL3" s="254"/>
      <c r="DM3" s="254"/>
      <c r="DN3" s="254"/>
      <c r="DO3" s="254"/>
      <c r="DP3" s="254"/>
      <c r="DQ3" s="254"/>
      <c r="DR3" s="254"/>
      <c r="DS3" s="254"/>
      <c r="DT3" s="254"/>
      <c r="DU3" s="256">
        <v>0</v>
      </c>
      <c r="DV3" s="256">
        <f>IF(AC3="ч",AB3,IF(AC3="(ч)",AB3,0))</f>
        <v>0</v>
      </c>
      <c r="DW3" s="256">
        <f>IF(AC3="ст",AB3,IF(AC3="(ст)",AB3,0))</f>
        <v>0</v>
      </c>
      <c r="DX3" s="264">
        <f>IF(AB3&gt;0,0.2,0)</f>
        <v>0</v>
      </c>
      <c r="DY3" s="264">
        <f>IF(DX3=0.2,DY1,0)</f>
        <v>0</v>
      </c>
      <c r="DZ3" s="265"/>
      <c r="EA3" s="256"/>
      <c r="EB3" s="265">
        <f>IF(AB3&gt;=0,IF(AA3="повар",0.12,IF(AA3="уборщик служебных помещений",0.12,IF(AA3="кухонный рабочий",0.12,IF(AA3="рабочий по КОРЗ",0.12,IF(AA3="зав. производством (шеф-повар)",0.12,0))))))</f>
        <v>0</v>
      </c>
      <c r="EC3" s="265">
        <f>IF(AB3&gt;=0,IF(AA3="сторож",0.4,0))</f>
        <v>0</v>
      </c>
      <c r="ED3" s="265">
        <f>IF(AA3&gt;=0,IF(AB3&gt;0,IF(AA3="учитель (обучение на дому)",0.05,IF(AA3="учитель",0.1,0)),0),0)</f>
        <v>0</v>
      </c>
      <c r="EE3" s="265">
        <f>IF(AK3="",0,IF(AK3="уч. группа2",0.05,IF(AK3="учебная группа",0.1,IF(AK3="монтесори",0.05,IF(AK3="метод. кабинет",0.05,IF(AK3="мастерская",0.15,IF(AK3="кабинет5/2",0.05,0.1)))))))</f>
        <v>0</v>
      </c>
      <c r="EF3" s="265"/>
      <c r="EG3" s="345">
        <f>IF(AB3&gt;0,DU3*(1+DY3+DX3),0)</f>
        <v>0</v>
      </c>
      <c r="EH3" s="346">
        <f ca="1">(EG3*DW3)+(EG3*DV3/$A$1)</f>
        <v>0</v>
      </c>
      <c r="EI3" s="346">
        <f>DZ3*EG1</f>
        <v>0</v>
      </c>
      <c r="EJ3" s="346">
        <f>EG1*EA3</f>
        <v>0</v>
      </c>
      <c r="EK3" s="346">
        <f>EG3*EB3</f>
        <v>0</v>
      </c>
      <c r="EL3" s="346"/>
      <c r="EM3" s="346">
        <f>EG3*ED3</f>
        <v>0</v>
      </c>
      <c r="EN3" s="346">
        <f>EG3*EE3</f>
        <v>0</v>
      </c>
      <c r="EO3" s="346">
        <f>EG3*EF3</f>
        <v>0</v>
      </c>
      <c r="EP3" s="346">
        <f>IF(AL3=0,0,3000)</f>
        <v>0</v>
      </c>
      <c r="EQ3" s="346">
        <f>IF(BP3=0,0,IF(AC3&lt;&gt;"Д/О",IF(BP3=0,6189.23,IF(BP3=1,6189.23,IF(BP3=2,6189.23,0))),0))</f>
        <v>0</v>
      </c>
      <c r="ER3" s="346"/>
      <c r="ES3" s="346"/>
      <c r="ET3" s="346"/>
      <c r="EU3" s="346"/>
      <c r="EV3" s="346"/>
      <c r="EW3" s="346"/>
      <c r="EX3" s="346"/>
      <c r="EY3" s="346"/>
      <c r="EZ3" s="346"/>
    </row>
    <row r="4" spans="1:159" s="340" customFormat="1" ht="47.15" customHeight="1" thickBot="1" x14ac:dyDescent="0.35">
      <c r="A4" s="307" t="s">
        <v>346</v>
      </c>
      <c r="B4" s="307">
        <f ca="1">(DATEDIF(кадры!$FR$1,TODAY(),"ym"))+DH4</f>
        <v>5</v>
      </c>
      <c r="C4" s="307">
        <f ca="1">(DATEDIF(кадры!$FR$1,TODAY(),"md"))+DI4</f>
        <v>8</v>
      </c>
      <c r="D4" s="307">
        <f t="shared" ref="D4:D9" ca="1" si="0">IF(C4&gt;30,B4+1,B4)</f>
        <v>5</v>
      </c>
      <c r="E4" s="307"/>
      <c r="F4" s="307"/>
      <c r="G4" s="307"/>
      <c r="H4" s="307"/>
      <c r="I4" s="327">
        <v>54</v>
      </c>
      <c r="J4" s="328">
        <v>44105</v>
      </c>
      <c r="K4" s="327" t="s">
        <v>842</v>
      </c>
      <c r="L4" s="327">
        <v>324</v>
      </c>
      <c r="M4" s="329">
        <v>44105</v>
      </c>
      <c r="N4" s="307" t="s">
        <v>1366</v>
      </c>
      <c r="O4" s="307" t="s">
        <v>1245</v>
      </c>
      <c r="P4" s="307" t="s">
        <v>1367</v>
      </c>
      <c r="Q4" s="307" t="s">
        <v>1300</v>
      </c>
      <c r="R4" s="307" t="s">
        <v>1368</v>
      </c>
      <c r="S4" s="307" t="s">
        <v>1364</v>
      </c>
      <c r="T4" s="307" t="s">
        <v>1351</v>
      </c>
      <c r="U4" s="307" t="s">
        <v>1364</v>
      </c>
      <c r="V4" s="307" t="s">
        <v>1369</v>
      </c>
      <c r="W4" s="307" t="s">
        <v>1370</v>
      </c>
      <c r="X4" s="327">
        <v>101</v>
      </c>
      <c r="Y4" s="307">
        <v>707</v>
      </c>
      <c r="Z4" s="330" t="s">
        <v>991</v>
      </c>
      <c r="AA4" s="330" t="s">
        <v>34</v>
      </c>
      <c r="AB4" s="445">
        <v>1</v>
      </c>
      <c r="AC4" s="330" t="s">
        <v>531</v>
      </c>
      <c r="AD4" s="331"/>
      <c r="AE4" s="331">
        <f>AB4*36</f>
        <v>36</v>
      </c>
      <c r="AF4" s="331">
        <f>AB4</f>
        <v>1</v>
      </c>
      <c r="AG4" s="331">
        <f>SUM(AE4:AE6)</f>
        <v>50</v>
      </c>
      <c r="AH4" s="331">
        <f>SUM(AF4:AF6)</f>
        <v>1.7777777777777777</v>
      </c>
      <c r="AI4" s="331"/>
      <c r="AJ4" s="332">
        <f>AB4-AI4</f>
        <v>1</v>
      </c>
      <c r="AK4" s="330" t="s">
        <v>1010</v>
      </c>
      <c r="AL4" s="330"/>
      <c r="AM4" s="330"/>
      <c r="AN4" s="330"/>
      <c r="AO4" s="330"/>
      <c r="AP4" s="328">
        <v>34099</v>
      </c>
      <c r="AQ4" s="307">
        <f ca="1">DATEDIF(AP4,TODAY(),"y")</f>
        <v>30</v>
      </c>
      <c r="AR4" s="307" t="s">
        <v>1063</v>
      </c>
      <c r="AS4" s="307" t="s">
        <v>1352</v>
      </c>
      <c r="AT4" s="330">
        <v>3213</v>
      </c>
      <c r="AU4" s="330">
        <v>318293</v>
      </c>
      <c r="AV4" s="330" t="str">
        <f>CONCATENATE(AT4,AU4)</f>
        <v>3213318293</v>
      </c>
      <c r="AW4" s="330" t="s">
        <v>1353</v>
      </c>
      <c r="AX4" s="333">
        <v>41491</v>
      </c>
      <c r="AY4" s="330" t="s">
        <v>743</v>
      </c>
      <c r="AZ4" s="330">
        <v>650056</v>
      </c>
      <c r="BA4" s="330" t="s">
        <v>1354</v>
      </c>
      <c r="BB4" s="352">
        <v>37281</v>
      </c>
      <c r="BC4" s="334" t="s">
        <v>1355</v>
      </c>
      <c r="BD4" s="334" t="s">
        <v>1356</v>
      </c>
      <c r="BE4" s="334" t="s">
        <v>1357</v>
      </c>
      <c r="BF4" s="334"/>
      <c r="BG4" s="334"/>
      <c r="BH4" s="330" t="s">
        <v>595</v>
      </c>
      <c r="BI4" s="330" t="s">
        <v>339</v>
      </c>
      <c r="BJ4" s="335">
        <f>IF(BI4="ВО",1,2)</f>
        <v>1</v>
      </c>
      <c r="BK4" s="334" t="s">
        <v>1358</v>
      </c>
      <c r="BL4" s="330" t="s">
        <v>347</v>
      </c>
      <c r="BM4" s="330" t="s">
        <v>568</v>
      </c>
      <c r="BN4" s="330" t="s">
        <v>1359</v>
      </c>
      <c r="BO4" s="333">
        <v>42191</v>
      </c>
      <c r="BP4" s="335">
        <f ca="1">DATEDIF(BO4,TODAY(),"y")</f>
        <v>8</v>
      </c>
      <c r="BQ4" s="335" t="s">
        <v>639</v>
      </c>
      <c r="BR4" s="335"/>
      <c r="BS4" s="333"/>
      <c r="BT4" s="335"/>
      <c r="BU4" s="335"/>
      <c r="BV4" s="335"/>
      <c r="BW4" s="330" t="s">
        <v>1019</v>
      </c>
      <c r="BX4" s="330" t="s">
        <v>1360</v>
      </c>
      <c r="BY4" s="330">
        <v>36</v>
      </c>
      <c r="BZ4" s="333">
        <v>43748</v>
      </c>
      <c r="CA4" s="334" t="s">
        <v>1361</v>
      </c>
      <c r="CB4" s="334"/>
      <c r="CC4" s="334"/>
      <c r="CD4" s="334"/>
      <c r="CE4" s="330"/>
      <c r="CF4" s="333"/>
      <c r="CG4" s="335"/>
      <c r="CH4" s="335"/>
      <c r="CI4" s="335"/>
      <c r="CJ4" s="335"/>
      <c r="CK4" s="307">
        <f ca="1">DATEDIF(CF4,TODAY(),"y")</f>
        <v>123</v>
      </c>
      <c r="CL4" s="307" t="str">
        <f t="shared" ref="CL4:CL9" si="1">IF(CE4="соотв.",IF(BJ4=1,3,IF(BJ4=2,2)),IF(CE4="первая",4,IF(CE4="","",5)))</f>
        <v/>
      </c>
      <c r="CM4" s="307"/>
      <c r="CN4" s="307"/>
      <c r="CO4" s="307"/>
      <c r="CP4" s="328"/>
      <c r="CQ4" s="307"/>
      <c r="CR4" s="307"/>
      <c r="CS4" s="307"/>
      <c r="CT4" s="307"/>
      <c r="CU4" s="307" t="s">
        <v>1363</v>
      </c>
      <c r="CV4" s="326" t="s">
        <v>186</v>
      </c>
      <c r="CW4" s="326" t="s">
        <v>177</v>
      </c>
      <c r="CX4" s="326" t="s">
        <v>1032</v>
      </c>
      <c r="CY4" s="307" t="s">
        <v>1362</v>
      </c>
      <c r="CZ4" s="328">
        <v>44105</v>
      </c>
      <c r="DA4" s="307"/>
      <c r="DB4" s="307"/>
      <c r="DC4" s="307"/>
      <c r="DD4" s="307"/>
      <c r="DE4" s="307"/>
      <c r="DF4" s="307"/>
      <c r="DG4" s="307"/>
      <c r="DH4" s="307"/>
      <c r="DI4" s="307"/>
      <c r="DJ4" s="336" t="str">
        <f ca="1">IF(D4&gt;=12,A4+1,A4)</f>
        <v xml:space="preserve"> </v>
      </c>
      <c r="DK4" s="336">
        <f ca="1">IF(D4&gt;=12,(12-D4)*-1,D4)</f>
        <v>5</v>
      </c>
      <c r="DL4" s="336">
        <f ca="1">IF(C4&gt;30,C4-30,C4)</f>
        <v>8</v>
      </c>
      <c r="DM4" s="336"/>
      <c r="DN4" s="336"/>
      <c r="DO4" s="336"/>
      <c r="DP4" s="307" t="str">
        <f ca="1">DATEDIF(CZ4,TODAY(),"y")&amp;"г. "&amp;DATEDIF(CZ4,TODAY(),"ym")&amp;"мес. "&amp;DATEDIF(CZ4,TODAY(),"md")&amp;"дн."</f>
        <v>3г. 1мес. 8дн.</v>
      </c>
      <c r="DQ4" s="307" t="str">
        <f ca="1">DATEDIF(J4,TODAY(),"y")&amp;"г. "&amp;DATEDIF(J4,TODAY(),"ym")&amp;"мес. "&amp;DATEDIF(J4,TODAY(),"md")&amp;"дн."</f>
        <v>3г. 1мес. 8дн.</v>
      </c>
      <c r="DR4" s="307">
        <v>4</v>
      </c>
      <c r="DS4" s="307">
        <v>4</v>
      </c>
      <c r="DT4" s="307">
        <v>23</v>
      </c>
      <c r="DU4" s="336">
        <v>2</v>
      </c>
      <c r="DV4" s="336">
        <v>3</v>
      </c>
      <c r="DW4" s="336">
        <v>13</v>
      </c>
      <c r="DX4" s="337">
        <v>8152</v>
      </c>
      <c r="DY4" s="337">
        <f t="shared" ref="DY4:DY9" si="2">IF(AC4="ч",AB4,IF(AC4="(ч)",AB4,0))</f>
        <v>0</v>
      </c>
      <c r="DZ4" s="337">
        <f t="shared" ref="DZ4:DZ9" si="3">IF(AC4="ст",AB4,IF(AC4="(ст)",AB4,0))</f>
        <v>1</v>
      </c>
      <c r="EA4" s="338">
        <f t="shared" ref="EA4:EA9" si="4">IF(AB4&gt;0,0.2,0)</f>
        <v>0.2</v>
      </c>
      <c r="EB4" s="338">
        <f>IF(CC4&gt;0,0.1,0)</f>
        <v>0</v>
      </c>
      <c r="EC4" s="339"/>
      <c r="ED4" s="337"/>
      <c r="EE4" s="339">
        <f t="shared" ref="EE4:EE9" si="5">IF(AB4&gt;=0,IF(AA4="повар",0.12,IF(AA4="уборщик служебных помещений",0.12,IF(AA4="кухонный рабочий",0.12,IF(AA4="рабочий по КОРЗ",0.12,IF(AA4="зав. производством (шеф-повар)",0.12,0))))))</f>
        <v>0</v>
      </c>
      <c r="EF4" s="339">
        <f t="shared" ref="EF4:EF9" si="6">IF(AB4&gt;=0,IF(AA4="сторож",0.4,0))</f>
        <v>0</v>
      </c>
      <c r="EG4" s="339">
        <f t="shared" ref="EG4:EG9" si="7">IF(AA4&gt;=0,IF(AB4&gt;0,IF(AA4="учитель (обучение на дому)",0.05,IF(AA4="учитель",0.1,0)),0),0)</f>
        <v>0</v>
      </c>
      <c r="EH4" s="339">
        <f>IF(AK4="",0,IF(AK4="уч. группа2",0.05,IF(AK4="учебная группа",0.1,IF(AK4="монтесори",0.05,IF(AK4="метод. кабинет",0.05,IF(AK4="мастерская",0.15,IF(AK4="кабинет5/2",0.05,0.1)))))))</f>
        <v>0.05</v>
      </c>
      <c r="EI4" s="339"/>
      <c r="EJ4" s="347">
        <f t="shared" ref="EJ4:EJ9" si="8">IF(AB4&gt;0,DX4*(1+EB4+EA4),0)</f>
        <v>9782.4</v>
      </c>
      <c r="EK4" s="347">
        <f>(EJ4*DZ4)+(EJ4*DY4/кадры!$A$1)</f>
        <v>9782.4</v>
      </c>
      <c r="EL4" s="347"/>
      <c r="EM4" s="347"/>
      <c r="EN4" s="347">
        <f t="shared" ref="EN4:EN9" si="9">EJ4*EE4</f>
        <v>0</v>
      </c>
      <c r="EO4" s="347"/>
      <c r="EP4" s="347" t="str">
        <f>IF(EG4=0,"",IF(EG4=0.1,(EJ4*EG4),IF(EG4=0.05,(AF4*EG4)*EJ4)))</f>
        <v/>
      </c>
      <c r="EQ4" s="347">
        <f t="shared" ref="EQ4:EQ9" si="10">EJ4*EH4</f>
        <v>489.12</v>
      </c>
      <c r="ER4" s="347">
        <f t="shared" ref="ER4:ER9" si="11">EJ4*EI4</f>
        <v>0</v>
      </c>
      <c r="ES4" s="347">
        <f t="shared" ref="ES4:ES9" si="12">IF(AL4=0,0,3000)</f>
        <v>0</v>
      </c>
      <c r="ET4" s="347" t="str">
        <f ca="1">IF(BP4&lt;3,6189.23,"")</f>
        <v/>
      </c>
      <c r="EU4" s="347"/>
      <c r="EV4" s="347"/>
      <c r="EW4" s="347"/>
      <c r="EX4" s="347"/>
      <c r="EY4" s="347">
        <f ca="1">SUM(EN4:EX6)+EK4+EK5+EK6</f>
        <v>19075.68</v>
      </c>
      <c r="EZ4" s="347">
        <f ca="1">IF((кадры!$FQ$1/2-EY4)&lt;0,0,кадры!$FQ$1/2-EY4)</f>
        <v>0</v>
      </c>
      <c r="FA4" s="347">
        <f ca="1">EZ4+EY4</f>
        <v>19075.68</v>
      </c>
      <c r="FB4" s="434">
        <f ca="1">FA4*1.3</f>
        <v>24798.384000000002</v>
      </c>
      <c r="FC4" s="347">
        <f ca="1">FB4/1.13</f>
        <v>21945.472566371685</v>
      </c>
    </row>
    <row r="5" spans="1:159" s="291" customFormat="1" ht="30.85" customHeight="1" x14ac:dyDescent="0.3">
      <c r="A5" s="257">
        <f ca="1">(DATEDIF(кадры!$FR$1,TODAY(),"y"))+DG5</f>
        <v>1</v>
      </c>
      <c r="B5" s="257">
        <f ca="1">(DATEDIF(кадры!$FR$1,TODAY(),"ym"))+DH5</f>
        <v>5</v>
      </c>
      <c r="C5" s="257">
        <f ca="1">(DATEDIF(кадры!$FR$1,TODAY(),"md"))+DI5</f>
        <v>8</v>
      </c>
      <c r="D5" s="257">
        <f t="shared" ca="1" si="0"/>
        <v>5</v>
      </c>
      <c r="E5" s="257"/>
      <c r="F5" s="257"/>
      <c r="G5" s="257"/>
      <c r="H5" s="257"/>
      <c r="I5" s="266"/>
      <c r="J5" s="268"/>
      <c r="K5" s="266"/>
      <c r="L5" s="266" t="s">
        <v>1376</v>
      </c>
      <c r="M5" s="269">
        <v>44105</v>
      </c>
      <c r="N5" s="255" t="str">
        <f>N4</f>
        <v>В.А. Краснянскому</v>
      </c>
      <c r="O5" s="255" t="str">
        <f>O4</f>
        <v>педагогу-психологу</v>
      </c>
      <c r="P5" s="255" t="str">
        <f>P4</f>
        <v>В.А. Краснянского</v>
      </c>
      <c r="Q5" s="255" t="str">
        <f>Q4</f>
        <v>педагога-психолога</v>
      </c>
      <c r="R5" s="255" t="str">
        <f>R4</f>
        <v>В.А. Краснянский</v>
      </c>
      <c r="S5" s="255" t="s">
        <v>1369</v>
      </c>
      <c r="T5" s="255" t="s">
        <v>1351</v>
      </c>
      <c r="U5" s="255" t="str">
        <f>U4</f>
        <v>Краснянский</v>
      </c>
      <c r="V5" s="255" t="str">
        <f>V4</f>
        <v>Виктор</v>
      </c>
      <c r="W5" s="255" t="str">
        <f>W4</f>
        <v>Андреевич</v>
      </c>
      <c r="X5" s="266"/>
      <c r="Y5" s="270">
        <v>707</v>
      </c>
      <c r="Z5" s="280" t="s">
        <v>990</v>
      </c>
      <c r="AA5" s="280" t="s">
        <v>7</v>
      </c>
      <c r="AB5" s="445">
        <v>6</v>
      </c>
      <c r="AC5" s="280" t="s">
        <v>532</v>
      </c>
      <c r="AD5" s="280"/>
      <c r="AE5" s="281">
        <f>AB5</f>
        <v>6</v>
      </c>
      <c r="AF5" s="281">
        <f>AE5/18</f>
        <v>0.33333333333333331</v>
      </c>
      <c r="AG5" s="281"/>
      <c r="AH5" s="281"/>
      <c r="AI5" s="281"/>
      <c r="AJ5" s="282"/>
      <c r="AK5" s="280"/>
      <c r="AL5" s="280"/>
      <c r="AM5" s="280"/>
      <c r="AN5" s="280"/>
      <c r="AO5" s="280"/>
      <c r="AP5" s="283"/>
      <c r="AQ5" s="280"/>
      <c r="AR5" s="280"/>
      <c r="AS5" s="280"/>
      <c r="AT5" s="280"/>
      <c r="AU5" s="280"/>
      <c r="AV5" s="280"/>
      <c r="AW5" s="280"/>
      <c r="AX5" s="280"/>
      <c r="AY5" s="280"/>
      <c r="AZ5" s="280"/>
      <c r="BA5" s="280"/>
      <c r="BB5" s="353"/>
      <c r="BC5" s="280"/>
      <c r="BD5" s="284"/>
      <c r="BE5" s="284"/>
      <c r="BF5" s="284"/>
      <c r="BG5" s="284"/>
      <c r="BH5" s="280"/>
      <c r="BI5" s="280" t="s">
        <v>339</v>
      </c>
      <c r="BJ5" s="285">
        <f>BJ4</f>
        <v>1</v>
      </c>
      <c r="BK5" s="284"/>
      <c r="BL5" s="280"/>
      <c r="BM5" s="280"/>
      <c r="BN5" s="280"/>
      <c r="BO5" s="280"/>
      <c r="BP5" s="285"/>
      <c r="BQ5" s="285"/>
      <c r="BR5" s="285"/>
      <c r="BS5" s="283"/>
      <c r="BT5" s="285"/>
      <c r="BU5" s="285"/>
      <c r="BV5" s="285"/>
      <c r="BW5" s="280"/>
      <c r="BX5" s="280"/>
      <c r="BY5" s="280"/>
      <c r="BZ5" s="283"/>
      <c r="CA5" s="284"/>
      <c r="CB5" s="284"/>
      <c r="CC5" s="284"/>
      <c r="CD5" s="284"/>
      <c r="CE5" s="286"/>
      <c r="CF5" s="283"/>
      <c r="CG5" s="285"/>
      <c r="CH5" s="285"/>
      <c r="CI5" s="285"/>
      <c r="CJ5" s="285"/>
      <c r="CK5" s="255">
        <f ca="1">DATEDIF(CF4,TODAY(),"y")</f>
        <v>123</v>
      </c>
      <c r="CL5" s="255" t="str">
        <f t="shared" si="1"/>
        <v/>
      </c>
      <c r="CM5" s="255"/>
      <c r="CN5" s="255"/>
      <c r="CO5" s="255"/>
      <c r="CP5" s="268"/>
      <c r="CQ5" s="255"/>
      <c r="CR5" s="255"/>
      <c r="CS5" s="255"/>
      <c r="CT5" s="255"/>
      <c r="CU5" s="255"/>
      <c r="CV5" s="267"/>
      <c r="CW5" s="267"/>
      <c r="CX5" s="267"/>
      <c r="CY5" s="255"/>
      <c r="CZ5" s="268"/>
      <c r="DA5" s="255"/>
      <c r="DB5" s="255"/>
      <c r="DC5" s="255"/>
      <c r="DD5" s="255"/>
      <c r="DE5" s="255"/>
      <c r="DF5" s="255"/>
      <c r="DG5" s="255"/>
      <c r="DH5" s="255"/>
      <c r="DI5" s="255"/>
      <c r="DJ5" s="255"/>
      <c r="DK5" s="255"/>
      <c r="DL5" s="255"/>
      <c r="DM5" s="255"/>
      <c r="DN5" s="255"/>
      <c r="DO5" s="255"/>
      <c r="DP5" s="255"/>
      <c r="DQ5" s="255"/>
      <c r="DR5" s="255"/>
      <c r="DS5" s="255"/>
      <c r="DT5" s="255"/>
      <c r="DU5" s="255"/>
      <c r="DV5" s="255"/>
      <c r="DW5" s="255"/>
      <c r="DX5" s="258">
        <f>DX4</f>
        <v>8152</v>
      </c>
      <c r="DY5" s="258">
        <f t="shared" si="2"/>
        <v>6</v>
      </c>
      <c r="DZ5" s="258">
        <f t="shared" si="3"/>
        <v>0</v>
      </c>
      <c r="EA5" s="272">
        <f t="shared" si="4"/>
        <v>0.2</v>
      </c>
      <c r="EB5" s="272">
        <f>IF(EA5=0.2,EB4,0)</f>
        <v>0</v>
      </c>
      <c r="EC5" s="271"/>
      <c r="ED5" s="258"/>
      <c r="EE5" s="271">
        <f t="shared" si="5"/>
        <v>0</v>
      </c>
      <c r="EF5" s="271">
        <f t="shared" si="6"/>
        <v>0</v>
      </c>
      <c r="EG5" s="271">
        <f t="shared" si="7"/>
        <v>0.1</v>
      </c>
      <c r="EH5" s="271">
        <f>IF(AK5="",0,IF(AK5="уч. групедагогический прсонала2",0.05,IF(AK5="учебная групедагогический прсонала",0.1,IF(AK5="монтесори",0.05,IF(AK5="метод. кабинет",0.05,IF(AK5="мастерская",0.15,0.1))))))</f>
        <v>0</v>
      </c>
      <c r="EI5" s="271"/>
      <c r="EJ5" s="348">
        <f t="shared" si="8"/>
        <v>9782.4</v>
      </c>
      <c r="EK5" s="348">
        <f>(EJ5*DZ5)+(EJ5*DY5/кадры!$A$1)</f>
        <v>3260.7999999999997</v>
      </c>
      <c r="EL5" s="348">
        <f>EC5*EJ4</f>
        <v>0</v>
      </c>
      <c r="EM5" s="348">
        <f>EJ4*ED5</f>
        <v>0</v>
      </c>
      <c r="EN5" s="348">
        <f t="shared" si="9"/>
        <v>0</v>
      </c>
      <c r="EO5" s="348"/>
      <c r="EP5" s="348">
        <f>IF(EG5=0,"",IF(EG5=0.1,(EJ5*EG5),IF(EG5=0.05,(AF5*EG5)*EJ5)))</f>
        <v>978.24</v>
      </c>
      <c r="EQ5" s="348">
        <f t="shared" si="10"/>
        <v>0</v>
      </c>
      <c r="ER5" s="348">
        <f t="shared" si="11"/>
        <v>0</v>
      </c>
      <c r="ES5" s="348">
        <f t="shared" si="12"/>
        <v>0</v>
      </c>
      <c r="ET5" s="446">
        <f>IF(BP5=0,0,IF(AC5&lt;&gt;"Д/О",IF(BP5=0,6189.23,IF(BP5=1,6189.23,IF(BP5=2,6189.23,0))),0))</f>
        <v>0</v>
      </c>
      <c r="EU5" s="348"/>
      <c r="EV5" s="348"/>
      <c r="EW5" s="348"/>
      <c r="EX5" s="348"/>
      <c r="EY5" s="348"/>
      <c r="EZ5" s="348"/>
      <c r="FA5" s="348"/>
      <c r="FB5" s="348"/>
      <c r="FC5" s="348"/>
    </row>
    <row r="6" spans="1:159" s="291" customFormat="1" ht="30.85" customHeight="1" thickBot="1" x14ac:dyDescent="0.35">
      <c r="A6" s="257">
        <f ca="1">(DATEDIF(кадры!$FR$1,TODAY(),"y"))+DG6</f>
        <v>1</v>
      </c>
      <c r="B6" s="257">
        <f ca="1">(DATEDIF(кадры!$FR$1,TODAY(),"ym"))+DH6</f>
        <v>5</v>
      </c>
      <c r="C6" s="257">
        <f ca="1">(DATEDIF(кадры!$FR$1,TODAY(),"md"))+DI6</f>
        <v>8</v>
      </c>
      <c r="D6" s="257">
        <f t="shared" ca="1" si="0"/>
        <v>5</v>
      </c>
      <c r="E6" s="257"/>
      <c r="F6" s="257"/>
      <c r="G6" s="257"/>
      <c r="H6" s="257"/>
      <c r="I6" s="266"/>
      <c r="J6" s="268"/>
      <c r="K6" s="266"/>
      <c r="L6" s="266"/>
      <c r="M6" s="269"/>
      <c r="N6" s="255" t="str">
        <f>N4</f>
        <v>В.А. Краснянскому</v>
      </c>
      <c r="O6" s="255" t="str">
        <f>O5</f>
        <v>педагогу-психологу</v>
      </c>
      <c r="P6" s="255" t="str">
        <f>P4</f>
        <v>В.А. Краснянского</v>
      </c>
      <c r="Q6" s="255" t="str">
        <f>Q4</f>
        <v>педагога-психолога</v>
      </c>
      <c r="R6" s="255" t="str">
        <f>R4</f>
        <v>В.А. Краснянский</v>
      </c>
      <c r="S6" s="255" t="s">
        <v>1370</v>
      </c>
      <c r="T6" s="255" t="s">
        <v>1351</v>
      </c>
      <c r="U6" s="255" t="str">
        <f>U4</f>
        <v>Краснянский</v>
      </c>
      <c r="V6" s="255" t="str">
        <f>V4</f>
        <v>Виктор</v>
      </c>
      <c r="W6" s="255" t="str">
        <f>W4</f>
        <v>Андреевич</v>
      </c>
      <c r="X6" s="266"/>
      <c r="Y6" s="270">
        <v>707</v>
      </c>
      <c r="Z6" s="280" t="s">
        <v>990</v>
      </c>
      <c r="AA6" s="280" t="s">
        <v>1374</v>
      </c>
      <c r="AB6" s="445">
        <v>8</v>
      </c>
      <c r="AC6" s="280" t="s">
        <v>532</v>
      </c>
      <c r="AD6" s="280"/>
      <c r="AE6" s="281">
        <f>AB6</f>
        <v>8</v>
      </c>
      <c r="AF6" s="281">
        <f>AE6/18</f>
        <v>0.44444444444444442</v>
      </c>
      <c r="AG6" s="281"/>
      <c r="AH6" s="281"/>
      <c r="AI6" s="281"/>
      <c r="AJ6" s="282">
        <f t="shared" ref="AJ6:AJ12" si="13">AB6-AI6</f>
        <v>8</v>
      </c>
      <c r="AK6" s="280"/>
      <c r="AL6" s="280"/>
      <c r="AM6" s="280"/>
      <c r="AN6" s="280"/>
      <c r="AO6" s="280"/>
      <c r="AP6" s="283"/>
      <c r="AQ6" s="280"/>
      <c r="AR6" s="280"/>
      <c r="AS6" s="280"/>
      <c r="AT6" s="280"/>
      <c r="AU6" s="280"/>
      <c r="AV6" s="280"/>
      <c r="AW6" s="280"/>
      <c r="AX6" s="280"/>
      <c r="AY6" s="280"/>
      <c r="AZ6" s="280"/>
      <c r="BA6" s="280"/>
      <c r="BB6" s="353"/>
      <c r="BC6" s="280"/>
      <c r="BD6" s="284"/>
      <c r="BE6" s="284"/>
      <c r="BF6" s="284"/>
      <c r="BG6" s="284"/>
      <c r="BH6" s="280"/>
      <c r="BI6" s="280"/>
      <c r="BJ6" s="285">
        <f>BJ4</f>
        <v>1</v>
      </c>
      <c r="BK6" s="284"/>
      <c r="BL6" s="280"/>
      <c r="BM6" s="280"/>
      <c r="BN6" s="280"/>
      <c r="BO6" s="280"/>
      <c r="BP6" s="285"/>
      <c r="BQ6" s="285"/>
      <c r="BR6" s="285"/>
      <c r="BS6" s="283"/>
      <c r="BT6" s="285"/>
      <c r="BU6" s="285"/>
      <c r="BV6" s="285"/>
      <c r="BW6" s="280"/>
      <c r="BX6" s="280"/>
      <c r="BY6" s="280"/>
      <c r="BZ6" s="283"/>
      <c r="CA6" s="284"/>
      <c r="CB6" s="284"/>
      <c r="CC6" s="284"/>
      <c r="CD6" s="284"/>
      <c r="CE6" s="280"/>
      <c r="CF6" s="283"/>
      <c r="CG6" s="285"/>
      <c r="CH6" s="285"/>
      <c r="CI6" s="285"/>
      <c r="CJ6" s="285"/>
      <c r="CK6" s="255"/>
      <c r="CL6" s="255" t="str">
        <f t="shared" si="1"/>
        <v/>
      </c>
      <c r="CM6" s="255"/>
      <c r="CN6" s="255"/>
      <c r="CO6" s="255"/>
      <c r="CP6" s="268"/>
      <c r="CQ6" s="255"/>
      <c r="CR6" s="255"/>
      <c r="CS6" s="255"/>
      <c r="CT6" s="255"/>
      <c r="CU6" s="255"/>
      <c r="CV6" s="267"/>
      <c r="CW6" s="267"/>
      <c r="CX6" s="267"/>
      <c r="CY6" s="255"/>
      <c r="CZ6" s="268"/>
      <c r="DA6" s="255"/>
      <c r="DB6" s="255"/>
      <c r="DC6" s="255"/>
      <c r="DD6" s="255"/>
      <c r="DE6" s="255"/>
      <c r="DF6" s="255"/>
      <c r="DG6" s="255"/>
      <c r="DH6" s="255"/>
      <c r="DI6" s="255"/>
      <c r="DJ6" s="255"/>
      <c r="DK6" s="255"/>
      <c r="DL6" s="255"/>
      <c r="DM6" s="255"/>
      <c r="DN6" s="255"/>
      <c r="DO6" s="255"/>
      <c r="DP6" s="255"/>
      <c r="DQ6" s="255"/>
      <c r="DR6" s="255"/>
      <c r="DS6" s="255"/>
      <c r="DT6" s="255"/>
      <c r="DU6" s="255"/>
      <c r="DV6" s="255"/>
      <c r="DW6" s="255"/>
      <c r="DX6" s="258">
        <f>DX4</f>
        <v>8152</v>
      </c>
      <c r="DY6" s="258">
        <f t="shared" si="2"/>
        <v>8</v>
      </c>
      <c r="DZ6" s="258">
        <f t="shared" si="3"/>
        <v>0</v>
      </c>
      <c r="EA6" s="272">
        <f t="shared" si="4"/>
        <v>0.2</v>
      </c>
      <c r="EB6" s="272">
        <f>IF(EA6=0.2,EB4,0)</f>
        <v>0</v>
      </c>
      <c r="EC6" s="271"/>
      <c r="ED6" s="258"/>
      <c r="EE6" s="271">
        <f t="shared" si="5"/>
        <v>0</v>
      </c>
      <c r="EF6" s="271">
        <f t="shared" si="6"/>
        <v>0</v>
      </c>
      <c r="EG6" s="271">
        <f t="shared" si="7"/>
        <v>0.05</v>
      </c>
      <c r="EH6" s="271">
        <f>IF(AK6="",0,IF(AK6="уч. групедагогический прсонала2",0.05,IF(AK6="учебная групедагогический прсонала",0.1,IF(AK6="монтесори",0.05,IF(AK6="метод. кабинет",0.05,IF(AK6="мастерская",0.15,0.1))))))</f>
        <v>0</v>
      </c>
      <c r="EI6" s="271"/>
      <c r="EJ6" s="348">
        <f t="shared" si="8"/>
        <v>9782.4</v>
      </c>
      <c r="EK6" s="348">
        <f>(EJ6*DZ6)+(EJ6*DY6/кадры!$A$1)</f>
        <v>4347.7333333333336</v>
      </c>
      <c r="EL6" s="348">
        <f>EC6*EJ4</f>
        <v>0</v>
      </c>
      <c r="EM6" s="348">
        <f>EJ4*ED6</f>
        <v>0</v>
      </c>
      <c r="EN6" s="348">
        <f t="shared" si="9"/>
        <v>0</v>
      </c>
      <c r="EO6" s="348"/>
      <c r="EP6" s="348">
        <f>IF(EG6=0,"",IF(EG6=0.1,(EJ6*EG6),IF(EG6=0.05,(AF6*EG6)*EJ6)))</f>
        <v>217.38666666666666</v>
      </c>
      <c r="EQ6" s="348">
        <f t="shared" si="10"/>
        <v>0</v>
      </c>
      <c r="ER6" s="348">
        <f t="shared" si="11"/>
        <v>0</v>
      </c>
      <c r="ES6" s="348">
        <f t="shared" si="12"/>
        <v>0</v>
      </c>
      <c r="ET6" s="348">
        <f>IF(BP6=0,0,IF(AC6&lt;&gt;"Д/О",IF(BP6=0,6189.23,IF(BP6=1,6189.23,IF(BP6=2,6189.23,0))),0))</f>
        <v>0</v>
      </c>
      <c r="EU6" s="348"/>
      <c r="EV6" s="348"/>
      <c r="EW6" s="348"/>
      <c r="EX6" s="348"/>
      <c r="EY6" s="348"/>
      <c r="EZ6" s="348"/>
      <c r="FA6" s="348"/>
      <c r="FB6" s="348"/>
      <c r="FC6" s="348"/>
    </row>
    <row r="7" spans="1:159" s="340" customFormat="1" ht="31.5" customHeight="1" thickBot="1" x14ac:dyDescent="0.35">
      <c r="A7" s="307">
        <f ca="1">(DATEDIF(кадры!$FR$1,TODAY(),"y"))+DG7</f>
        <v>1</v>
      </c>
      <c r="B7" s="307">
        <f ca="1">(DATEDIF(кадры!$FR$1,TODAY(),"ym"))+DH7</f>
        <v>5</v>
      </c>
      <c r="C7" s="307">
        <f ca="1">(DATEDIF(кадры!$FR$1,TODAY(),"md"))+DI7</f>
        <v>8</v>
      </c>
      <c r="D7" s="307">
        <f t="shared" ca="1" si="0"/>
        <v>5</v>
      </c>
      <c r="E7" s="307"/>
      <c r="F7" s="307"/>
      <c r="G7" s="307"/>
      <c r="H7" s="307"/>
      <c r="I7" s="327">
        <v>48</v>
      </c>
      <c r="J7" s="328">
        <v>43831</v>
      </c>
      <c r="K7" s="327" t="s">
        <v>1068</v>
      </c>
      <c r="L7" s="327">
        <v>308</v>
      </c>
      <c r="M7" s="329">
        <v>43831</v>
      </c>
      <c r="N7" s="307" t="s">
        <v>1249</v>
      </c>
      <c r="O7" s="307" t="s">
        <v>1240</v>
      </c>
      <c r="P7" s="307" t="s">
        <v>1273</v>
      </c>
      <c r="Q7" s="307" t="s">
        <v>953</v>
      </c>
      <c r="R7" s="307" t="s">
        <v>1204</v>
      </c>
      <c r="S7" s="307" t="s">
        <v>1027</v>
      </c>
      <c r="T7" s="307" t="s">
        <v>1029</v>
      </c>
      <c r="U7" s="307" t="s">
        <v>1027</v>
      </c>
      <c r="V7" s="307" t="s">
        <v>2</v>
      </c>
      <c r="W7" s="307" t="s">
        <v>1030</v>
      </c>
      <c r="X7" s="327">
        <v>101</v>
      </c>
      <c r="Y7" s="307">
        <v>699</v>
      </c>
      <c r="Z7" s="330" t="s">
        <v>992</v>
      </c>
      <c r="AA7" s="330" t="s">
        <v>107</v>
      </c>
      <c r="AB7" s="445">
        <v>1</v>
      </c>
      <c r="AC7" s="330" t="s">
        <v>531</v>
      </c>
      <c r="AD7" s="331"/>
      <c r="AE7" s="331">
        <v>40</v>
      </c>
      <c r="AF7" s="331">
        <f>AB7</f>
        <v>1</v>
      </c>
      <c r="AG7" s="331">
        <f>SUM(AE7:AE9)</f>
        <v>40</v>
      </c>
      <c r="AH7" s="331">
        <f>SUM(AF7:AF9)</f>
        <v>1</v>
      </c>
      <c r="AI7" s="331">
        <v>1</v>
      </c>
      <c r="AJ7" s="332">
        <f t="shared" si="13"/>
        <v>0</v>
      </c>
      <c r="AK7" s="330"/>
      <c r="AL7" s="330"/>
      <c r="AM7" s="330"/>
      <c r="AN7" s="330"/>
      <c r="AO7" s="330"/>
      <c r="AP7" s="328">
        <v>19692</v>
      </c>
      <c r="AQ7" s="307">
        <f ca="1">DATEDIF(AP7,TODAY(),"y")</f>
        <v>69</v>
      </c>
      <c r="AR7" s="307" t="s">
        <v>1063</v>
      </c>
      <c r="AS7" s="307" t="s">
        <v>1015</v>
      </c>
      <c r="AT7" s="330">
        <v>3201</v>
      </c>
      <c r="AU7" s="330">
        <v>250689</v>
      </c>
      <c r="AV7" s="330" t="str">
        <f>CONCATENATE(AT7,AU7)</f>
        <v>3201250689</v>
      </c>
      <c r="AW7" s="330" t="s">
        <v>872</v>
      </c>
      <c r="AX7" s="333">
        <v>37280</v>
      </c>
      <c r="AY7" s="330" t="s">
        <v>747</v>
      </c>
      <c r="AZ7" s="330">
        <v>650003</v>
      </c>
      <c r="BA7" s="330" t="s">
        <v>1073</v>
      </c>
      <c r="BB7" s="352">
        <v>37959</v>
      </c>
      <c r="BC7" s="334" t="s">
        <v>1074</v>
      </c>
      <c r="BD7" s="334" t="s">
        <v>1075</v>
      </c>
      <c r="BE7" s="334" t="s">
        <v>1076</v>
      </c>
      <c r="BF7" s="334"/>
      <c r="BG7" s="334"/>
      <c r="BH7" s="330" t="s">
        <v>1077</v>
      </c>
      <c r="BI7" s="330" t="s">
        <v>339</v>
      </c>
      <c r="BJ7" s="335">
        <f>IF(BI7="ВО",1,2)</f>
        <v>1</v>
      </c>
      <c r="BK7" s="334" t="s">
        <v>1078</v>
      </c>
      <c r="BL7" s="330" t="s">
        <v>340</v>
      </c>
      <c r="BM7" s="330" t="s">
        <v>568</v>
      </c>
      <c r="BN7" s="330" t="s">
        <v>1079</v>
      </c>
      <c r="BO7" s="333">
        <v>33021</v>
      </c>
      <c r="BP7" s="335">
        <f ca="1">DATEDIF(BO7,TODAY(),"y")</f>
        <v>33</v>
      </c>
      <c r="BQ7" s="335"/>
      <c r="BR7" s="335"/>
      <c r="BS7" s="333"/>
      <c r="BT7" s="335"/>
      <c r="BU7" s="335"/>
      <c r="BV7" s="335"/>
      <c r="BW7" s="330" t="s">
        <v>1168</v>
      </c>
      <c r="BX7" s="330" t="s">
        <v>1397</v>
      </c>
      <c r="BY7" s="330">
        <v>16</v>
      </c>
      <c r="BZ7" s="333">
        <v>43932</v>
      </c>
      <c r="CA7" s="334"/>
      <c r="CB7" s="334"/>
      <c r="CC7" s="334"/>
      <c r="CD7" s="334"/>
      <c r="CE7" s="330"/>
      <c r="CF7" s="333"/>
      <c r="CG7" s="335"/>
      <c r="CH7" s="335"/>
      <c r="CI7" s="335"/>
      <c r="CJ7" s="335"/>
      <c r="CK7" s="307"/>
      <c r="CL7" s="307" t="str">
        <f t="shared" si="1"/>
        <v/>
      </c>
      <c r="CM7" s="307"/>
      <c r="CN7" s="307"/>
      <c r="CO7" s="307"/>
      <c r="CP7" s="328"/>
      <c r="CQ7" s="307"/>
      <c r="CR7" s="307"/>
      <c r="CS7" s="307"/>
      <c r="CT7" s="307"/>
      <c r="CU7" s="307" t="s">
        <v>1080</v>
      </c>
      <c r="CV7" s="326" t="s">
        <v>186</v>
      </c>
      <c r="CW7" s="326" t="s">
        <v>186</v>
      </c>
      <c r="CX7" s="326" t="s">
        <v>1032</v>
      </c>
      <c r="CY7" s="307" t="s">
        <v>209</v>
      </c>
      <c r="CZ7" s="328">
        <v>43830</v>
      </c>
      <c r="DA7" s="307"/>
      <c r="DB7" s="307"/>
      <c r="DC7" s="307"/>
      <c r="DD7" s="307"/>
      <c r="DE7" s="307"/>
      <c r="DF7" s="307"/>
      <c r="DG7" s="307"/>
      <c r="DH7" s="307"/>
      <c r="DI7" s="307"/>
      <c r="DJ7" s="336">
        <f ca="1">IF(D7&gt;=12,A7+1,A7)</f>
        <v>1</v>
      </c>
      <c r="DK7" s="336">
        <f ca="1">IF(D7&gt;=12,(12-D7)*-1,D7)</f>
        <v>5</v>
      </c>
      <c r="DL7" s="336">
        <f ca="1">IF(C7&gt;30,C7-30,C7)</f>
        <v>8</v>
      </c>
      <c r="DM7" s="336"/>
      <c r="DN7" s="336"/>
      <c r="DO7" s="336"/>
      <c r="DP7" s="307" t="str">
        <f ca="1">DATEDIF(CZ7,TODAY(),"y")&amp;"г. "&amp;DATEDIF(CZ7,TODAY(),"ym")&amp;"мес. "&amp;DATEDIF(CZ7,TODAY(),"md")&amp;"дн."</f>
        <v>3г. 10мес. 9дн.</v>
      </c>
      <c r="DQ7" s="307" t="str">
        <f ca="1">DATEDIF(J7,TODAY(),"y")&amp;"г. "&amp;DATEDIF(J7,TODAY(),"ym")&amp;"мес. "&amp;DATEDIF(J7,TODAY(),"md")&amp;"дн."</f>
        <v>3г. 10мес. 8дн.</v>
      </c>
      <c r="DR7" s="307">
        <v>40</v>
      </c>
      <c r="DS7" s="307">
        <v>2</v>
      </c>
      <c r="DT7" s="307">
        <v>1</v>
      </c>
      <c r="DU7" s="336"/>
      <c r="DV7" s="336"/>
      <c r="DW7" s="336"/>
      <c r="DX7" s="337">
        <v>3532</v>
      </c>
      <c r="DY7" s="337">
        <f t="shared" si="2"/>
        <v>0</v>
      </c>
      <c r="DZ7" s="337">
        <f t="shared" si="3"/>
        <v>1</v>
      </c>
      <c r="EA7" s="338">
        <f t="shared" si="4"/>
        <v>0.2</v>
      </c>
      <c r="EB7" s="338">
        <f>IF(CC7&gt;0,0.1,0)</f>
        <v>0</v>
      </c>
      <c r="EC7" s="339"/>
      <c r="ED7" s="337"/>
      <c r="EE7" s="339">
        <f t="shared" si="5"/>
        <v>0</v>
      </c>
      <c r="EF7" s="339">
        <f t="shared" si="6"/>
        <v>0.4</v>
      </c>
      <c r="EG7" s="339">
        <f t="shared" si="7"/>
        <v>0</v>
      </c>
      <c r="EH7" s="339">
        <f>IF(AK7="",0,IF(AK7="уч. группа2",0.05,IF(AK7="учебная группа",0.1,IF(AK7="монтесори",0.05,IF(AK7="метод. кабинет",0.05,IF(AK7="мастерская",0.15,IF(AK7="кабинет5/2",0.05,0.1)))))))</f>
        <v>0</v>
      </c>
      <c r="EI7" s="339"/>
      <c r="EJ7" s="347">
        <f t="shared" si="8"/>
        <v>4238.3999999999996</v>
      </c>
      <c r="EK7" s="347">
        <f>(EJ7*DZ7)+(EJ7*DY7/кадры!$A$1)</f>
        <v>4238.3999999999996</v>
      </c>
      <c r="EL7" s="347"/>
      <c r="EM7" s="347"/>
      <c r="EN7" s="347">
        <f t="shared" si="9"/>
        <v>0</v>
      </c>
      <c r="EO7" s="347"/>
      <c r="EP7" s="347" t="str">
        <f>IF(EG7=0,"",IF(EG7=0.1,(EJ7*EG7),IF(EG7=0.05,(AF7*EG7)*EJ7)))</f>
        <v/>
      </c>
      <c r="EQ7" s="347">
        <f t="shared" si="10"/>
        <v>0</v>
      </c>
      <c r="ER7" s="347">
        <f t="shared" si="11"/>
        <v>0</v>
      </c>
      <c r="ES7" s="347">
        <f t="shared" si="12"/>
        <v>0</v>
      </c>
      <c r="ET7" s="347" t="str">
        <f ca="1">IF(BP7&lt;3,6189.23,"")</f>
        <v/>
      </c>
      <c r="EU7" s="347"/>
      <c r="EV7" s="347"/>
      <c r="EW7" s="347"/>
      <c r="EX7" s="347"/>
      <c r="EY7" s="347">
        <f ca="1">SUM(EN7:EX9)+EK7+EK8+EK9</f>
        <v>4238.3999999999996</v>
      </c>
      <c r="EZ7" s="347">
        <f ca="1">IF((кадры!$FQ$1-EY7)&lt;0,0,кадры!$FQ$1-EY7)</f>
        <v>12003.6</v>
      </c>
      <c r="FA7" s="347">
        <f ca="1">EZ7+EY7</f>
        <v>16242</v>
      </c>
      <c r="FB7" s="434">
        <f ca="1">FA7*1.3</f>
        <v>21114.600000000002</v>
      </c>
      <c r="FC7" s="347">
        <f ca="1">FB7/1.13</f>
        <v>18685.486725663719</v>
      </c>
    </row>
    <row r="8" spans="1:159" s="291" customFormat="1" ht="16" customHeight="1" x14ac:dyDescent="0.3">
      <c r="A8" s="257">
        <f ca="1">(DATEDIF(кадры!$FR$1,TODAY(),"y"))+DG8</f>
        <v>1</v>
      </c>
      <c r="B8" s="257">
        <f ca="1">(DATEDIF(кадры!$FR$1,TODAY(),"ym"))+DH8</f>
        <v>5</v>
      </c>
      <c r="C8" s="257">
        <f ca="1">(DATEDIF(кадры!$FR$1,TODAY(),"md"))+DI8</f>
        <v>8</v>
      </c>
      <c r="D8" s="257">
        <f t="shared" ca="1" si="0"/>
        <v>5</v>
      </c>
      <c r="E8" s="257"/>
      <c r="F8" s="257"/>
      <c r="G8" s="257"/>
      <c r="H8" s="257"/>
      <c r="I8" s="266">
        <v>48</v>
      </c>
      <c r="J8" s="268"/>
      <c r="K8" s="266"/>
      <c r="L8" s="266"/>
      <c r="M8" s="269"/>
      <c r="N8" s="255" t="str">
        <f>N7</f>
        <v>С.М. Жихареву</v>
      </c>
      <c r="O8" s="255" t="str">
        <f>O7</f>
        <v>сторожу</v>
      </c>
      <c r="P8" s="255" t="str">
        <f>P7</f>
        <v>С.М. Жихарева</v>
      </c>
      <c r="Q8" s="255" t="str">
        <f>Q7</f>
        <v>сторожа</v>
      </c>
      <c r="R8" s="255" t="str">
        <f>R7</f>
        <v>С.М. Жихарев</v>
      </c>
      <c r="S8" s="255" t="s">
        <v>2</v>
      </c>
      <c r="T8" s="255" t="s">
        <v>1029</v>
      </c>
      <c r="U8" s="255" t="s">
        <v>1027</v>
      </c>
      <c r="V8" s="255" t="s">
        <v>2</v>
      </c>
      <c r="W8" s="255" t="s">
        <v>1030</v>
      </c>
      <c r="X8" s="266"/>
      <c r="Y8" s="270"/>
      <c r="Z8" s="280"/>
      <c r="AA8" s="280"/>
      <c r="AB8" s="445"/>
      <c r="AC8" s="280"/>
      <c r="AD8" s="280"/>
      <c r="AE8" s="281">
        <f>AB8</f>
        <v>0</v>
      </c>
      <c r="AF8" s="281">
        <f>AE8/18</f>
        <v>0</v>
      </c>
      <c r="AG8" s="281"/>
      <c r="AH8" s="281"/>
      <c r="AI8" s="281"/>
      <c r="AJ8" s="282">
        <f t="shared" si="13"/>
        <v>0</v>
      </c>
      <c r="AK8" s="280"/>
      <c r="AL8" s="280"/>
      <c r="AM8" s="280"/>
      <c r="AN8" s="280"/>
      <c r="AO8" s="280"/>
      <c r="AP8" s="283"/>
      <c r="AQ8" s="280"/>
      <c r="AR8" s="280"/>
      <c r="AS8" s="280"/>
      <c r="AT8" s="280"/>
      <c r="AU8" s="280"/>
      <c r="AV8" s="280"/>
      <c r="AW8" s="280"/>
      <c r="AX8" s="280"/>
      <c r="AY8" s="280"/>
      <c r="AZ8" s="280"/>
      <c r="BA8" s="280"/>
      <c r="BB8" s="353"/>
      <c r="BC8" s="280"/>
      <c r="BD8" s="284"/>
      <c r="BE8" s="284"/>
      <c r="BF8" s="284"/>
      <c r="BG8" s="284"/>
      <c r="BH8" s="280"/>
      <c r="BI8" s="280"/>
      <c r="BJ8" s="285">
        <f>BJ7</f>
        <v>1</v>
      </c>
      <c r="BK8" s="284"/>
      <c r="BL8" s="280"/>
      <c r="BM8" s="280"/>
      <c r="BN8" s="280"/>
      <c r="BO8" s="280"/>
      <c r="BP8" s="285"/>
      <c r="BQ8" s="285"/>
      <c r="BR8" s="285"/>
      <c r="BS8" s="283"/>
      <c r="BT8" s="285"/>
      <c r="BU8" s="285"/>
      <c r="BV8" s="285"/>
      <c r="BW8" s="280"/>
      <c r="BX8" s="280"/>
      <c r="BY8" s="280"/>
      <c r="BZ8" s="283"/>
      <c r="CA8" s="284"/>
      <c r="CB8" s="284"/>
      <c r="CC8" s="284"/>
      <c r="CD8" s="284"/>
      <c r="CE8" s="286"/>
      <c r="CF8" s="283"/>
      <c r="CG8" s="285"/>
      <c r="CH8" s="285"/>
      <c r="CI8" s="285"/>
      <c r="CJ8" s="285"/>
      <c r="CK8" s="255"/>
      <c r="CL8" s="255" t="str">
        <f t="shared" si="1"/>
        <v/>
      </c>
      <c r="CM8" s="255"/>
      <c r="CN8" s="255"/>
      <c r="CO8" s="255"/>
      <c r="CP8" s="268"/>
      <c r="CQ8" s="255"/>
      <c r="CR8" s="255"/>
      <c r="CS8" s="255"/>
      <c r="CT8" s="255"/>
      <c r="CU8" s="255"/>
      <c r="CV8" s="267"/>
      <c r="CW8" s="267"/>
      <c r="CX8" s="267"/>
      <c r="CY8" s="255"/>
      <c r="CZ8" s="268"/>
      <c r="DA8" s="255"/>
      <c r="DB8" s="255"/>
      <c r="DC8" s="255"/>
      <c r="DD8" s="255"/>
      <c r="DE8" s="255"/>
      <c r="DF8" s="255"/>
      <c r="DG8" s="255"/>
      <c r="DH8" s="255"/>
      <c r="DI8" s="255"/>
      <c r="DJ8" s="255"/>
      <c r="DK8" s="255"/>
      <c r="DL8" s="255"/>
      <c r="DM8" s="255"/>
      <c r="DN8" s="255"/>
      <c r="DO8" s="255"/>
      <c r="DP8" s="255"/>
      <c r="DQ8" s="255"/>
      <c r="DR8" s="255"/>
      <c r="DS8" s="255"/>
      <c r="DT8" s="255"/>
      <c r="DU8" s="255"/>
      <c r="DV8" s="255"/>
      <c r="DW8" s="255"/>
      <c r="DX8" s="258"/>
      <c r="DY8" s="258">
        <f t="shared" si="2"/>
        <v>0</v>
      </c>
      <c r="DZ8" s="258">
        <f t="shared" si="3"/>
        <v>0</v>
      </c>
      <c r="EA8" s="272">
        <f t="shared" si="4"/>
        <v>0</v>
      </c>
      <c r="EB8" s="272">
        <f>IF(EA8=0.2,EB7,0)</f>
        <v>0</v>
      </c>
      <c r="EC8" s="271"/>
      <c r="ED8" s="258"/>
      <c r="EE8" s="271">
        <f t="shared" si="5"/>
        <v>0</v>
      </c>
      <c r="EF8" s="271">
        <f t="shared" si="6"/>
        <v>0</v>
      </c>
      <c r="EG8" s="271">
        <f t="shared" si="7"/>
        <v>0</v>
      </c>
      <c r="EH8" s="271">
        <f>IF(AK8="",0,IF(AK8="уч. групедагогический прсонала2",0.05,IF(AK8="учебная групедагогический прсонала",0.1,IF(AK8="монтесори",0.05,IF(AK8="метод. кабинет",0.05,IF(AK8="мастерская",0.15,0.1))))))</f>
        <v>0</v>
      </c>
      <c r="EI8" s="271"/>
      <c r="EJ8" s="348">
        <f t="shared" si="8"/>
        <v>0</v>
      </c>
      <c r="EK8" s="348">
        <f>(EJ8*DZ8)+(EJ8*DY8/кадры!$A$1)</f>
        <v>0</v>
      </c>
      <c r="EL8" s="348">
        <f>EC8*EJ7</f>
        <v>0</v>
      </c>
      <c r="EM8" s="348">
        <f>EJ7*ED8</f>
        <v>0</v>
      </c>
      <c r="EN8" s="348">
        <f t="shared" si="9"/>
        <v>0</v>
      </c>
      <c r="EO8" s="348"/>
      <c r="EP8" s="348">
        <f>EJ8*EG8</f>
        <v>0</v>
      </c>
      <c r="EQ8" s="348">
        <f t="shared" si="10"/>
        <v>0</v>
      </c>
      <c r="ER8" s="348">
        <f t="shared" si="11"/>
        <v>0</v>
      </c>
      <c r="ES8" s="348">
        <f t="shared" si="12"/>
        <v>0</v>
      </c>
      <c r="ET8" s="446">
        <f>IF(BP8=0,0,IF(AC8&lt;&gt;"Д/О",IF(BP8=0,6189.23,IF(BP8=1,6189.23,IF(BP8=2,6189.23,0))),0))</f>
        <v>0</v>
      </c>
      <c r="EU8" s="348"/>
      <c r="EV8" s="348"/>
      <c r="EW8" s="348"/>
      <c r="EX8" s="348"/>
      <c r="EY8" s="348"/>
      <c r="EZ8" s="348"/>
      <c r="FA8" s="348"/>
      <c r="FB8" s="348"/>
      <c r="FC8" s="348"/>
    </row>
    <row r="9" spans="1:159" s="291" customFormat="1" ht="16" customHeight="1" thickBot="1" x14ac:dyDescent="0.35">
      <c r="A9" s="257">
        <f ca="1">(DATEDIF(кадры!$FR$1,TODAY(),"y"))+DG9</f>
        <v>1</v>
      </c>
      <c r="B9" s="257">
        <f ca="1">(DATEDIF(кадры!$FR$1,TODAY(),"ym"))+DH9</f>
        <v>5</v>
      </c>
      <c r="C9" s="257">
        <f ca="1">(DATEDIF(кадры!$FR$1,TODAY(),"md"))+DI9</f>
        <v>8</v>
      </c>
      <c r="D9" s="257">
        <f t="shared" ca="1" si="0"/>
        <v>5</v>
      </c>
      <c r="E9" s="257"/>
      <c r="F9" s="257"/>
      <c r="G9" s="257"/>
      <c r="H9" s="257"/>
      <c r="I9" s="266">
        <v>48</v>
      </c>
      <c r="J9" s="268"/>
      <c r="K9" s="266"/>
      <c r="L9" s="266"/>
      <c r="M9" s="269"/>
      <c r="N9" s="255" t="str">
        <f>N7</f>
        <v>С.М. Жихареву</v>
      </c>
      <c r="O9" s="255" t="str">
        <f>O8</f>
        <v>сторожу</v>
      </c>
      <c r="P9" s="255" t="str">
        <f>P7</f>
        <v>С.М. Жихарева</v>
      </c>
      <c r="Q9" s="255" t="str">
        <f>Q7</f>
        <v>сторожа</v>
      </c>
      <c r="R9" s="255" t="str">
        <f>R7</f>
        <v>С.М. Жихарев</v>
      </c>
      <c r="S9" s="255" t="s">
        <v>1030</v>
      </c>
      <c r="T9" s="255" t="s">
        <v>1029</v>
      </c>
      <c r="U9" s="255" t="s">
        <v>1027</v>
      </c>
      <c r="V9" s="255" t="s">
        <v>2</v>
      </c>
      <c r="W9" s="255" t="s">
        <v>1030</v>
      </c>
      <c r="X9" s="266"/>
      <c r="Y9" s="270"/>
      <c r="Z9" s="280"/>
      <c r="AA9" s="280"/>
      <c r="AB9" s="445"/>
      <c r="AC9" s="280"/>
      <c r="AD9" s="280"/>
      <c r="AE9" s="281"/>
      <c r="AF9" s="281"/>
      <c r="AG9" s="281"/>
      <c r="AH9" s="281"/>
      <c r="AI9" s="281"/>
      <c r="AJ9" s="282">
        <f t="shared" si="13"/>
        <v>0</v>
      </c>
      <c r="AK9" s="280"/>
      <c r="AL9" s="280"/>
      <c r="AM9" s="280"/>
      <c r="AN9" s="280"/>
      <c r="AO9" s="280"/>
      <c r="AP9" s="283"/>
      <c r="AQ9" s="280"/>
      <c r="AR9" s="280"/>
      <c r="AS9" s="280"/>
      <c r="AT9" s="280"/>
      <c r="AU9" s="280"/>
      <c r="AV9" s="280"/>
      <c r="AW9" s="280"/>
      <c r="AX9" s="280"/>
      <c r="AY9" s="280"/>
      <c r="AZ9" s="280"/>
      <c r="BA9" s="280"/>
      <c r="BB9" s="353"/>
      <c r="BC9" s="280"/>
      <c r="BD9" s="284"/>
      <c r="BE9" s="284"/>
      <c r="BF9" s="284"/>
      <c r="BG9" s="284"/>
      <c r="BH9" s="280"/>
      <c r="BI9" s="280"/>
      <c r="BJ9" s="285">
        <f>BJ7</f>
        <v>1</v>
      </c>
      <c r="BK9" s="284"/>
      <c r="BL9" s="280"/>
      <c r="BM9" s="280"/>
      <c r="BN9" s="280"/>
      <c r="BO9" s="280"/>
      <c r="BP9" s="285"/>
      <c r="BQ9" s="285"/>
      <c r="BR9" s="285"/>
      <c r="BS9" s="283"/>
      <c r="BT9" s="285"/>
      <c r="BU9" s="285"/>
      <c r="BV9" s="285"/>
      <c r="BW9" s="280"/>
      <c r="BX9" s="280"/>
      <c r="BY9" s="280"/>
      <c r="BZ9" s="283"/>
      <c r="CA9" s="284"/>
      <c r="CB9" s="284"/>
      <c r="CC9" s="284"/>
      <c r="CD9" s="284"/>
      <c r="CE9" s="280"/>
      <c r="CF9" s="283"/>
      <c r="CG9" s="285"/>
      <c r="CH9" s="285"/>
      <c r="CI9" s="285"/>
      <c r="CJ9" s="285"/>
      <c r="CK9" s="255"/>
      <c r="CL9" s="255" t="str">
        <f t="shared" si="1"/>
        <v/>
      </c>
      <c r="CM9" s="255"/>
      <c r="CN9" s="255"/>
      <c r="CO9" s="255"/>
      <c r="CP9" s="268"/>
      <c r="CQ9" s="255"/>
      <c r="CR9" s="255"/>
      <c r="CS9" s="255"/>
      <c r="CT9" s="255"/>
      <c r="CU9" s="255"/>
      <c r="CV9" s="267"/>
      <c r="CW9" s="267"/>
      <c r="CX9" s="267"/>
      <c r="CY9" s="255"/>
      <c r="CZ9" s="268"/>
      <c r="DA9" s="255"/>
      <c r="DB9" s="255"/>
      <c r="DC9" s="255"/>
      <c r="DD9" s="255"/>
      <c r="DE9" s="255"/>
      <c r="DF9" s="255"/>
      <c r="DG9" s="255"/>
      <c r="DH9" s="255"/>
      <c r="DI9" s="255"/>
      <c r="DJ9" s="255"/>
      <c r="DK9" s="255"/>
      <c r="DL9" s="255"/>
      <c r="DM9" s="255"/>
      <c r="DN9" s="255"/>
      <c r="DO9" s="255"/>
      <c r="DP9" s="255"/>
      <c r="DQ9" s="255"/>
      <c r="DR9" s="255"/>
      <c r="DS9" s="255"/>
      <c r="DT9" s="255"/>
      <c r="DU9" s="255"/>
      <c r="DV9" s="255"/>
      <c r="DW9" s="255"/>
      <c r="DX9" s="258">
        <v>0</v>
      </c>
      <c r="DY9" s="258">
        <f t="shared" si="2"/>
        <v>0</v>
      </c>
      <c r="DZ9" s="258">
        <f t="shared" si="3"/>
        <v>0</v>
      </c>
      <c r="EA9" s="272">
        <f t="shared" si="4"/>
        <v>0</v>
      </c>
      <c r="EB9" s="272">
        <f>IF(EA9=0.2,EB7,0)</f>
        <v>0</v>
      </c>
      <c r="EC9" s="271"/>
      <c r="ED9" s="258"/>
      <c r="EE9" s="271">
        <f t="shared" si="5"/>
        <v>0</v>
      </c>
      <c r="EF9" s="271">
        <f t="shared" si="6"/>
        <v>0</v>
      </c>
      <c r="EG9" s="271">
        <f t="shared" si="7"/>
        <v>0</v>
      </c>
      <c r="EH9" s="271">
        <f>IF(AK9="",0,IF(AK9="уч. групедагогический прсонала2",0.05,IF(AK9="учебная групедагогический прсонала",0.1,IF(AK9="монтесори",0.05,IF(AK9="метод. кабинет",0.05,IF(AK9="мастерская",0.15,0.1))))))</f>
        <v>0</v>
      </c>
      <c r="EI9" s="271"/>
      <c r="EJ9" s="348">
        <f t="shared" si="8"/>
        <v>0</v>
      </c>
      <c r="EK9" s="348">
        <f>(EJ9*DZ9)+(EJ9*DY9/кадры!$A$1)</f>
        <v>0</v>
      </c>
      <c r="EL9" s="348">
        <f>EC9*EJ7</f>
        <v>0</v>
      </c>
      <c r="EM9" s="348">
        <f>EJ7*ED9</f>
        <v>0</v>
      </c>
      <c r="EN9" s="348">
        <f t="shared" si="9"/>
        <v>0</v>
      </c>
      <c r="EO9" s="348"/>
      <c r="EP9" s="348">
        <f>EJ9*EG9</f>
        <v>0</v>
      </c>
      <c r="EQ9" s="348">
        <f t="shared" si="10"/>
        <v>0</v>
      </c>
      <c r="ER9" s="348">
        <f t="shared" si="11"/>
        <v>0</v>
      </c>
      <c r="ES9" s="348">
        <f t="shared" si="12"/>
        <v>0</v>
      </c>
      <c r="ET9" s="348">
        <f>IF(BP9=0,0,IF(AC9&lt;&gt;"Д/О",IF(BP9=0,6189.23,IF(BP9=1,6189.23,IF(BP9=2,6189.23,0))),0))</f>
        <v>0</v>
      </c>
      <c r="EU9" s="348"/>
      <c r="EV9" s="348"/>
      <c r="EW9" s="348"/>
      <c r="EX9" s="348"/>
      <c r="EY9" s="348"/>
      <c r="EZ9" s="348"/>
      <c r="FA9" s="348"/>
      <c r="FB9" s="348"/>
      <c r="FC9" s="348"/>
    </row>
    <row r="10" spans="1:159" s="340" customFormat="1" ht="31.5" customHeight="1" thickBot="1" x14ac:dyDescent="0.35">
      <c r="A10" s="307">
        <f ca="1">(DATEDIF(кадры!$FR$1,TODAY(),"y"))+DG10</f>
        <v>1</v>
      </c>
      <c r="B10" s="307">
        <f ca="1">(DATEDIF(кадры!$FR$1,TODAY(),"ym"))+DH10</f>
        <v>5</v>
      </c>
      <c r="C10" s="307">
        <f ca="1">(DATEDIF(кадры!$FR$1,TODAY(),"md"))+DI10</f>
        <v>8</v>
      </c>
      <c r="D10" s="307">
        <f ca="1">IF(C10&gt;30,B10+1,B10)</f>
        <v>5</v>
      </c>
      <c r="E10" s="307"/>
      <c r="F10" s="307"/>
      <c r="G10" s="307"/>
      <c r="H10" s="307"/>
      <c r="I10" s="327">
        <v>65</v>
      </c>
      <c r="J10" s="328">
        <v>43381</v>
      </c>
      <c r="K10" s="327" t="s">
        <v>842</v>
      </c>
      <c r="L10" s="327">
        <v>293</v>
      </c>
      <c r="M10" s="329">
        <v>43381</v>
      </c>
      <c r="N10" s="307" t="s">
        <v>1246</v>
      </c>
      <c r="O10" s="307" t="s">
        <v>1243</v>
      </c>
      <c r="P10" s="307" t="s">
        <v>975</v>
      </c>
      <c r="Q10" s="307" t="s">
        <v>955</v>
      </c>
      <c r="R10" s="307" t="s">
        <v>934</v>
      </c>
      <c r="S10" s="307" t="s">
        <v>610</v>
      </c>
      <c r="T10" s="307" t="s">
        <v>614</v>
      </c>
      <c r="U10" s="307" t="s">
        <v>610</v>
      </c>
      <c r="V10" s="307" t="s">
        <v>39</v>
      </c>
      <c r="W10" s="307" t="s">
        <v>40</v>
      </c>
      <c r="X10" s="327">
        <v>101</v>
      </c>
      <c r="Y10" s="307">
        <v>683</v>
      </c>
      <c r="Z10" s="330" t="s">
        <v>992</v>
      </c>
      <c r="AA10" s="330" t="s">
        <v>540</v>
      </c>
      <c r="AB10" s="445">
        <v>0.5</v>
      </c>
      <c r="AC10" s="330" t="s">
        <v>531</v>
      </c>
      <c r="AD10" s="331"/>
      <c r="AE10" s="331">
        <f>AB10*40</f>
        <v>20</v>
      </c>
      <c r="AF10" s="331">
        <f>AB10</f>
        <v>0.5</v>
      </c>
      <c r="AG10" s="331">
        <f>SUM(AE10:AE12)</f>
        <v>20</v>
      </c>
      <c r="AH10" s="331">
        <f>SUM(AF10:AF12)</f>
        <v>0.5</v>
      </c>
      <c r="AI10" s="331">
        <v>0.5</v>
      </c>
      <c r="AJ10" s="332">
        <f t="shared" si="13"/>
        <v>0</v>
      </c>
      <c r="AK10" s="330"/>
      <c r="AL10" s="330"/>
      <c r="AM10" s="330"/>
      <c r="AN10" s="330"/>
      <c r="AO10" s="330"/>
      <c r="AP10" s="328">
        <v>20264</v>
      </c>
      <c r="AQ10" s="307">
        <f ca="1">DATEDIF(AP10,TODAY(),"y")</f>
        <v>68</v>
      </c>
      <c r="AR10" s="307" t="s">
        <v>1063</v>
      </c>
      <c r="AS10" s="307" t="s">
        <v>1164</v>
      </c>
      <c r="AT10" s="330">
        <v>3200</v>
      </c>
      <c r="AU10" s="330">
        <v>355984</v>
      </c>
      <c r="AV10" s="330" t="str">
        <f>CONCATENATE(AT10,AU10)</f>
        <v>3200355984</v>
      </c>
      <c r="AW10" s="330" t="s">
        <v>722</v>
      </c>
      <c r="AX10" s="333">
        <v>36819</v>
      </c>
      <c r="AY10" s="330" t="s">
        <v>723</v>
      </c>
      <c r="AZ10" s="330">
        <v>650003</v>
      </c>
      <c r="BA10" s="330" t="s">
        <v>1165</v>
      </c>
      <c r="BB10" s="352">
        <v>29937</v>
      </c>
      <c r="BC10" s="334" t="s">
        <v>631</v>
      </c>
      <c r="BD10" s="334" t="s">
        <v>632</v>
      </c>
      <c r="BE10" s="334" t="s">
        <v>633</v>
      </c>
      <c r="BF10" s="334"/>
      <c r="BG10" s="334" t="s">
        <v>1166</v>
      </c>
      <c r="BH10" s="330"/>
      <c r="BI10" s="330" t="s">
        <v>342</v>
      </c>
      <c r="BJ10" s="335">
        <f>IF(BI10="ВО",1,2)</f>
        <v>2</v>
      </c>
      <c r="BK10" s="334"/>
      <c r="BL10" s="330"/>
      <c r="BM10" s="330"/>
      <c r="BN10" s="330"/>
      <c r="BO10" s="333"/>
      <c r="BP10" s="335">
        <f ca="1">DATEDIF(BO10,TODAY(),"y")</f>
        <v>123</v>
      </c>
      <c r="BQ10" s="335"/>
      <c r="BR10" s="335"/>
      <c r="BS10" s="333"/>
      <c r="BT10" s="335"/>
      <c r="BU10" s="335"/>
      <c r="BV10" s="335"/>
      <c r="BW10" s="330"/>
      <c r="BX10" s="330"/>
      <c r="BY10" s="330"/>
      <c r="BZ10" s="333"/>
      <c r="CA10" s="334"/>
      <c r="CB10" s="334"/>
      <c r="CC10" s="334"/>
      <c r="CD10" s="334"/>
      <c r="CE10" s="330"/>
      <c r="CF10" s="333"/>
      <c r="CG10" s="335"/>
      <c r="CH10" s="335"/>
      <c r="CI10" s="335"/>
      <c r="CJ10" s="335"/>
      <c r="CK10" s="307"/>
      <c r="CL10" s="307" t="str">
        <f>IF(CE10="соотв.",IF(BJ10=1,3,IF(BJ10=2,2)),IF(CE10="первая",4,IF(CE10="","",5)))</f>
        <v/>
      </c>
      <c r="CM10" s="307"/>
      <c r="CN10" s="307"/>
      <c r="CO10" s="307"/>
      <c r="CP10" s="328"/>
      <c r="CQ10" s="307" t="str">
        <f ca="1">IF(CP10="","",DATEDIF(CP10,TODAY(),"y"))</f>
        <v/>
      </c>
      <c r="CR10" s="307"/>
      <c r="CS10" s="307"/>
      <c r="CT10" s="307"/>
      <c r="CU10" s="307" t="s">
        <v>676</v>
      </c>
      <c r="CV10" s="326" t="s">
        <v>157</v>
      </c>
      <c r="CW10" s="326" t="s">
        <v>177</v>
      </c>
      <c r="CX10" s="326" t="s">
        <v>260</v>
      </c>
      <c r="CY10" s="307" t="s">
        <v>664</v>
      </c>
      <c r="CZ10" s="328">
        <v>43381</v>
      </c>
      <c r="DA10" s="307"/>
      <c r="DB10" s="307"/>
      <c r="DC10" s="307"/>
      <c r="DD10" s="307"/>
      <c r="DE10" s="307"/>
      <c r="DF10" s="307"/>
      <c r="DG10" s="307"/>
      <c r="DH10" s="307"/>
      <c r="DI10" s="307"/>
      <c r="DJ10" s="336">
        <f ca="1">IF(D10&gt;=12,A10+1,A10)</f>
        <v>1</v>
      </c>
      <c r="DK10" s="336">
        <f ca="1">IF(D10&gt;=12,(12-D10)*-1,D10)</f>
        <v>5</v>
      </c>
      <c r="DL10" s="336">
        <f ca="1">IF(C10&gt;30,C10-30,C10)</f>
        <v>8</v>
      </c>
      <c r="DM10" s="336"/>
      <c r="DN10" s="336"/>
      <c r="DO10" s="336"/>
      <c r="DP10" s="307" t="str">
        <f ca="1">DATEDIF(CZ10,TODAY(),"y")&amp;"г. "&amp;DATEDIF(CZ10,TODAY(),"ym")&amp;"мес. "&amp;DATEDIF(CZ10,TODAY(),"md")&amp;"дн."</f>
        <v>5г. 1мес. 1дн.</v>
      </c>
      <c r="DQ10" s="307" t="str">
        <f ca="1">DATEDIF(J10,TODAY(),"y")&amp;"г. "&amp;DATEDIF(J10,TODAY(),"ym")&amp;"мес. "&amp;DATEDIF(J10,TODAY(),"md")&amp;"дн."</f>
        <v>5г. 1мес. 1дн.</v>
      </c>
      <c r="DR10" s="307">
        <v>43</v>
      </c>
      <c r="DS10" s="307">
        <v>8</v>
      </c>
      <c r="DT10" s="307">
        <v>23</v>
      </c>
      <c r="DU10" s="336"/>
      <c r="DV10" s="336"/>
      <c r="DW10" s="336"/>
      <c r="DX10" s="337">
        <v>3885</v>
      </c>
      <c r="DY10" s="337">
        <f>IF(AC10="ч",AB10,IF(AC10="(ч)",AB10,0))</f>
        <v>0</v>
      </c>
      <c r="DZ10" s="337">
        <f>IF(AC10="ст",AB10,IF(AC10="(ст)",AB10,0))</f>
        <v>0.5</v>
      </c>
      <c r="EA10" s="338">
        <f>IF(AB10&gt;0,0.2,0)</f>
        <v>0.2</v>
      </c>
      <c r="EB10" s="338">
        <f>IF(CC10&gt;0,0.1,0)</f>
        <v>0</v>
      </c>
      <c r="EC10" s="339"/>
      <c r="ED10" s="337"/>
      <c r="EE10" s="339">
        <f>IF(AB10&gt;=0,IF(AA10="повар",0.12,IF(AA10="уборщик служебных помещений",0.12,IF(AA10="кухонный рабочий",0.12,IF(AA10="рабочий по КОРЗ",0.12,IF(AA10="зав. производством (шеф-повар)",0.12,0))))))</f>
        <v>0.12</v>
      </c>
      <c r="EF10" s="339">
        <f>IF(AB10&gt;=0,IF(AA10="сторож",0.4,0))</f>
        <v>0</v>
      </c>
      <c r="EG10" s="339">
        <f>IF(AA10&gt;=0,IF(AB10&gt;0,IF(AA10="учитель (обучение на дому)",0.05,IF(AA10="учитель",0.1,0)),0),0)</f>
        <v>0</v>
      </c>
      <c r="EH10" s="339">
        <f>IF(AK10="",0,IF(AK10="уч. группа2",0.05,IF(AK10="учебная группа",0.1,IF(AK10="монтесори",0.05,IF(AK10="метод. кабинет",0.05,IF(AK10="мастерская",0.15,IF(AK10="кабинет5/2",0.05,0.1)))))))</f>
        <v>0</v>
      </c>
      <c r="EI10" s="339"/>
      <c r="EJ10" s="347">
        <f>IF(AB10&gt;0,DX10*(1+EB10+EA10),0)</f>
        <v>4662</v>
      </c>
      <c r="EK10" s="347">
        <f>(EJ10*DZ10)+(EJ10*DY10/кадры!$A$1)</f>
        <v>2331</v>
      </c>
      <c r="EL10" s="347"/>
      <c r="EM10" s="347"/>
      <c r="EN10" s="347">
        <f>EJ10*EE10</f>
        <v>559.43999999999994</v>
      </c>
      <c r="EO10" s="347"/>
      <c r="EP10" s="347" t="str">
        <f>IF(EG10=0,"",IF(EG10=0.1,(EJ10*EG10),IF(EG10=0.05,(AF10*EG10)*EJ10)))</f>
        <v/>
      </c>
      <c r="EQ10" s="347">
        <f>EJ10*EH10</f>
        <v>0</v>
      </c>
      <c r="ER10" s="347">
        <f>EJ10*EI10</f>
        <v>0</v>
      </c>
      <c r="ES10" s="347">
        <f>IF(AL10=0,0,3000)</f>
        <v>0</v>
      </c>
      <c r="ET10" s="347" t="str">
        <f ca="1">IF(BP10&lt;3,6189.23,"")</f>
        <v/>
      </c>
      <c r="EU10" s="347"/>
      <c r="EV10" s="347"/>
      <c r="EW10" s="347"/>
      <c r="EX10" s="347"/>
      <c r="EY10" s="347">
        <f ca="1">SUM(EN10:EX12)+EK10+EK11+EK12</f>
        <v>2890.44</v>
      </c>
      <c r="EZ10" s="347">
        <f ca="1">IF(((кадры!$FQ$1/2)-EY10)&lt;0,0,кадры!$FQ$1/2-EY10)</f>
        <v>5230.5599999999995</v>
      </c>
      <c r="FA10" s="347">
        <f ca="1">EZ10+EY10</f>
        <v>8121</v>
      </c>
      <c r="FB10" s="434">
        <f ca="1">FA10*1.3</f>
        <v>10557.300000000001</v>
      </c>
      <c r="FC10" s="347">
        <f ca="1">FB10/1.13</f>
        <v>9342.7433628318595</v>
      </c>
    </row>
    <row r="11" spans="1:159" s="291" customFormat="1" ht="16" customHeight="1" x14ac:dyDescent="0.3">
      <c r="A11" s="257">
        <f ca="1">(DATEDIF(кадры!$FR$1,TODAY(),"y"))+DG11</f>
        <v>1</v>
      </c>
      <c r="B11" s="257">
        <f ca="1">(DATEDIF(кадры!$FR$1,TODAY(),"ym"))+DH11</f>
        <v>5</v>
      </c>
      <c r="C11" s="257">
        <f ca="1">(DATEDIF(кадры!$FR$1,TODAY(),"md"))+DI11</f>
        <v>8</v>
      </c>
      <c r="D11" s="257">
        <f ca="1">IF(C11&gt;30,B11+1,B11)</f>
        <v>5</v>
      </c>
      <c r="E11" s="257"/>
      <c r="F11" s="257"/>
      <c r="G11" s="257"/>
      <c r="H11" s="257"/>
      <c r="I11" s="266">
        <v>65</v>
      </c>
      <c r="J11" s="268" t="s">
        <v>247</v>
      </c>
      <c r="K11" s="266"/>
      <c r="L11" s="266"/>
      <c r="M11" s="269"/>
      <c r="N11" s="255" t="str">
        <f>N10</f>
        <v>В.И. Щеголеву</v>
      </c>
      <c r="O11" s="255" t="str">
        <f>O10</f>
        <v>рабочему по КОРЗ</v>
      </c>
      <c r="P11" s="255" t="str">
        <f>P10</f>
        <v>В.И. Щеголева</v>
      </c>
      <c r="Q11" s="255" t="str">
        <f>Q10</f>
        <v>рабочего по КОРЗ</v>
      </c>
      <c r="R11" s="255" t="str">
        <f>R10</f>
        <v>В.И. Щеголев</v>
      </c>
      <c r="S11" s="255" t="s">
        <v>39</v>
      </c>
      <c r="T11" s="255" t="s">
        <v>614</v>
      </c>
      <c r="U11" s="255" t="s">
        <v>610</v>
      </c>
      <c r="V11" s="255" t="s">
        <v>39</v>
      </c>
      <c r="W11" s="255" t="s">
        <v>40</v>
      </c>
      <c r="X11" s="266"/>
      <c r="Y11" s="270">
        <v>683</v>
      </c>
      <c r="Z11" s="280"/>
      <c r="AA11" s="280"/>
      <c r="AB11" s="445"/>
      <c r="AC11" s="280"/>
      <c r="AD11" s="280"/>
      <c r="AE11" s="281"/>
      <c r="AF11" s="281"/>
      <c r="AG11" s="281"/>
      <c r="AH11" s="281"/>
      <c r="AI11" s="281"/>
      <c r="AJ11" s="282">
        <f t="shared" si="13"/>
        <v>0</v>
      </c>
      <c r="AK11" s="280"/>
      <c r="AL11" s="280"/>
      <c r="AM11" s="280"/>
      <c r="AN11" s="280"/>
      <c r="AO11" s="280"/>
      <c r="AP11" s="283"/>
      <c r="AQ11" s="280"/>
      <c r="AR11" s="280"/>
      <c r="AS11" s="280"/>
      <c r="AT11" s="280"/>
      <c r="AU11" s="280"/>
      <c r="AV11" s="280"/>
      <c r="AW11" s="280"/>
      <c r="AX11" s="280"/>
      <c r="AY11" s="280"/>
      <c r="AZ11" s="280"/>
      <c r="BA11" s="280"/>
      <c r="BB11" s="353"/>
      <c r="BC11" s="280"/>
      <c r="BD11" s="284"/>
      <c r="BE11" s="284"/>
      <c r="BF11" s="284"/>
      <c r="BG11" s="284"/>
      <c r="BH11" s="280"/>
      <c r="BI11" s="280"/>
      <c r="BJ11" s="285">
        <f>BJ10</f>
        <v>2</v>
      </c>
      <c r="BK11" s="284"/>
      <c r="BL11" s="280"/>
      <c r="BM11" s="280"/>
      <c r="BN11" s="280"/>
      <c r="BO11" s="280"/>
      <c r="BP11" s="285"/>
      <c r="BQ11" s="285"/>
      <c r="BR11" s="285"/>
      <c r="BS11" s="283"/>
      <c r="BT11" s="285"/>
      <c r="BU11" s="285"/>
      <c r="BV11" s="285"/>
      <c r="BW11" s="280"/>
      <c r="BX11" s="280"/>
      <c r="BY11" s="280"/>
      <c r="BZ11" s="283"/>
      <c r="CA11" s="284"/>
      <c r="CB11" s="284"/>
      <c r="CC11" s="284"/>
      <c r="CD11" s="284"/>
      <c r="CE11" s="286"/>
      <c r="CF11" s="283"/>
      <c r="CG11" s="285"/>
      <c r="CH11" s="285"/>
      <c r="CI11" s="285"/>
      <c r="CJ11" s="285"/>
      <c r="CK11" s="255"/>
      <c r="CL11" s="255" t="str">
        <f>IF(CE11="соотв.",IF(BJ11=1,3,IF(BJ11=2,2)),IF(CE11="первая",4,IF(CE11="","",5)))</f>
        <v/>
      </c>
      <c r="CM11" s="255"/>
      <c r="CN11" s="255"/>
      <c r="CO11" s="255"/>
      <c r="CP11" s="268"/>
      <c r="CQ11" s="255"/>
      <c r="CR11" s="255"/>
      <c r="CS11" s="255"/>
      <c r="CT11" s="255"/>
      <c r="CU11" s="255"/>
      <c r="CV11" s="267"/>
      <c r="CW11" s="267"/>
      <c r="CX11" s="267"/>
      <c r="CY11" s="255"/>
      <c r="CZ11" s="268"/>
      <c r="DA11" s="255"/>
      <c r="DB11" s="255"/>
      <c r="DC11" s="255"/>
      <c r="DD11" s="255"/>
      <c r="DE11" s="255"/>
      <c r="DF11" s="255"/>
      <c r="DG11" s="255"/>
      <c r="DH11" s="255"/>
      <c r="DI11" s="255"/>
      <c r="DJ11" s="255"/>
      <c r="DK11" s="255"/>
      <c r="DL11" s="255"/>
      <c r="DM11" s="255"/>
      <c r="DN11" s="255"/>
      <c r="DO11" s="255"/>
      <c r="DP11" s="255"/>
      <c r="DQ11" s="255"/>
      <c r="DR11" s="255"/>
      <c r="DS11" s="255"/>
      <c r="DT11" s="255"/>
      <c r="DU11" s="255"/>
      <c r="DV11" s="255"/>
      <c r="DW11" s="255"/>
      <c r="DX11" s="258">
        <v>0</v>
      </c>
      <c r="DY11" s="258">
        <f>IF(AC11="ч",AB11,IF(AC11="(ч)",AB11,0))</f>
        <v>0</v>
      </c>
      <c r="DZ11" s="258">
        <f>IF(AC11="ст",AB11,IF(AC11="(ст)",AB11,0))</f>
        <v>0</v>
      </c>
      <c r="EA11" s="272">
        <f>IF(AB11&gt;0,0.2,0)</f>
        <v>0</v>
      </c>
      <c r="EB11" s="272">
        <f>IF(EA11=0.2,EB10,0)</f>
        <v>0</v>
      </c>
      <c r="EC11" s="271"/>
      <c r="ED11" s="258"/>
      <c r="EE11" s="271">
        <f>IF(AB11&gt;=0,IF(AA11="повар",0.12,IF(AA11="уборщик служебных помещений",0.12,IF(AA11="кухонный рабочий",0.12,IF(AA11="рабочий по КОРЗ",0.12,IF(AA11="зав. производством (шеф-повар)",0.12,0))))))</f>
        <v>0</v>
      </c>
      <c r="EF11" s="271">
        <f>IF(AB11&gt;=0,IF(AA11="сторож",0.4,0))</f>
        <v>0</v>
      </c>
      <c r="EG11" s="271">
        <f>IF(AA11&gt;=0,IF(AB11&gt;0,IF(AA11="учитель (обучение на дому)",0.05,IF(AA11="учитель",0.1,0)),0),0)</f>
        <v>0</v>
      </c>
      <c r="EH11" s="271">
        <f>IF(AK11="",0,IF(AK11="уч. группа2",0.05,IF(AK11="учебная группа",0.1,IF(AK11="монтесори",0.05,IF(AK11="метод. кабинет",0.05,IF(AK11="мастерская",0.15,IF(AK11="кабинет5/2",0.05,0.1)))))))</f>
        <v>0</v>
      </c>
      <c r="EI11" s="271"/>
      <c r="EJ11" s="348">
        <f>IF(AB11&gt;0,DX11*(1+EB11+EA11),0)</f>
        <v>0</v>
      </c>
      <c r="EK11" s="348">
        <f>(EJ11*DZ11)+(EJ11*DY11/кадры!$A$1)</f>
        <v>0</v>
      </c>
      <c r="EL11" s="348">
        <f>EC11*EJ10</f>
        <v>0</v>
      </c>
      <c r="EM11" s="348">
        <f>EJ10*ED11</f>
        <v>0</v>
      </c>
      <c r="EN11" s="348">
        <f>EJ11*EE11</f>
        <v>0</v>
      </c>
      <c r="EO11" s="348"/>
      <c r="EP11" s="348">
        <f>EJ11*EG11</f>
        <v>0</v>
      </c>
      <c r="EQ11" s="348">
        <f>EJ11*EH11</f>
        <v>0</v>
      </c>
      <c r="ER11" s="348">
        <f>EJ11*EI11</f>
        <v>0</v>
      </c>
      <c r="ES11" s="348">
        <f>IF(AL11=0,0,3000)</f>
        <v>0</v>
      </c>
      <c r="ET11" s="446">
        <f>IF(BP11=0,0,IF(AC11&lt;&gt;"Д/О",IF(BP11=0,6189.23,IF(BP11=1,6189.23,IF(BP11=2,6189.23,0))),0))</f>
        <v>0</v>
      </c>
      <c r="EU11" s="348"/>
      <c r="EV11" s="348"/>
      <c r="EW11" s="348"/>
      <c r="EX11" s="348"/>
      <c r="EY11" s="348"/>
      <c r="EZ11" s="348"/>
      <c r="FA11" s="348"/>
      <c r="FB11" s="348"/>
      <c r="FC11" s="348"/>
    </row>
    <row r="12" spans="1:159" s="291" customFormat="1" ht="16" customHeight="1" x14ac:dyDescent="0.3">
      <c r="A12" s="257">
        <f ca="1">(DATEDIF(кадры!$FR$1,TODAY(),"y"))+DG12</f>
        <v>1</v>
      </c>
      <c r="B12" s="257">
        <f ca="1">(DATEDIF(кадры!$FR$1,TODAY(),"ym"))+DH12</f>
        <v>5</v>
      </c>
      <c r="C12" s="257">
        <f ca="1">(DATEDIF(кадры!$FR$1,TODAY(),"md"))+DI12</f>
        <v>8</v>
      </c>
      <c r="D12" s="257">
        <f ca="1">IF(C12&gt;30,B12+1,B12)</f>
        <v>5</v>
      </c>
      <c r="E12" s="257"/>
      <c r="F12" s="257"/>
      <c r="G12" s="257"/>
      <c r="H12" s="257"/>
      <c r="I12" s="266">
        <v>65</v>
      </c>
      <c r="J12" s="268"/>
      <c r="K12" s="266"/>
      <c r="L12" s="266"/>
      <c r="M12" s="269"/>
      <c r="N12" s="255" t="str">
        <f>N10</f>
        <v>В.И. Щеголеву</v>
      </c>
      <c r="O12" s="255" t="str">
        <f>O11</f>
        <v>рабочему по КОРЗ</v>
      </c>
      <c r="P12" s="255" t="str">
        <f>P10</f>
        <v>В.И. Щеголева</v>
      </c>
      <c r="Q12" s="255" t="str">
        <f>Q10</f>
        <v>рабочего по КОРЗ</v>
      </c>
      <c r="R12" s="255" t="str">
        <f>R10</f>
        <v>В.И. Щеголев</v>
      </c>
      <c r="S12" s="255" t="s">
        <v>40</v>
      </c>
      <c r="T12" s="255" t="s">
        <v>614</v>
      </c>
      <c r="U12" s="255" t="s">
        <v>610</v>
      </c>
      <c r="V12" s="255" t="s">
        <v>39</v>
      </c>
      <c r="W12" s="255" t="s">
        <v>40</v>
      </c>
      <c r="X12" s="266"/>
      <c r="Y12" s="270">
        <v>683</v>
      </c>
      <c r="Z12" s="280"/>
      <c r="AA12" s="280"/>
      <c r="AB12" s="445"/>
      <c r="AC12" s="280"/>
      <c r="AD12" s="280"/>
      <c r="AE12" s="281"/>
      <c r="AF12" s="281"/>
      <c r="AG12" s="281"/>
      <c r="AH12" s="281"/>
      <c r="AI12" s="281"/>
      <c r="AJ12" s="282">
        <f t="shared" si="13"/>
        <v>0</v>
      </c>
      <c r="AK12" s="280"/>
      <c r="AL12" s="280"/>
      <c r="AM12" s="280"/>
      <c r="AN12" s="280"/>
      <c r="AO12" s="280"/>
      <c r="AP12" s="283"/>
      <c r="AQ12" s="280"/>
      <c r="AR12" s="280"/>
      <c r="AS12" s="280"/>
      <c r="AT12" s="280"/>
      <c r="AU12" s="280"/>
      <c r="AV12" s="280"/>
      <c r="AW12" s="280"/>
      <c r="AX12" s="280"/>
      <c r="AY12" s="280"/>
      <c r="AZ12" s="280"/>
      <c r="BA12" s="280"/>
      <c r="BB12" s="353"/>
      <c r="BC12" s="280"/>
      <c r="BD12" s="284"/>
      <c r="BE12" s="284"/>
      <c r="BF12" s="284"/>
      <c r="BG12" s="284"/>
      <c r="BH12" s="280"/>
      <c r="BI12" s="280"/>
      <c r="BJ12" s="285">
        <f>BJ10</f>
        <v>2</v>
      </c>
      <c r="BK12" s="284"/>
      <c r="BL12" s="280"/>
      <c r="BM12" s="280"/>
      <c r="BN12" s="280"/>
      <c r="BO12" s="280"/>
      <c r="BP12" s="285"/>
      <c r="BQ12" s="285"/>
      <c r="BR12" s="285"/>
      <c r="BS12" s="283"/>
      <c r="BT12" s="285"/>
      <c r="BU12" s="285"/>
      <c r="BV12" s="285"/>
      <c r="BW12" s="280"/>
      <c r="BX12" s="280"/>
      <c r="BY12" s="280"/>
      <c r="BZ12" s="283"/>
      <c r="CA12" s="284"/>
      <c r="CB12" s="284"/>
      <c r="CC12" s="284"/>
      <c r="CD12" s="284"/>
      <c r="CE12" s="280"/>
      <c r="CF12" s="283"/>
      <c r="CG12" s="285"/>
      <c r="CH12" s="285"/>
      <c r="CI12" s="285"/>
      <c r="CJ12" s="285"/>
      <c r="CK12" s="255"/>
      <c r="CL12" s="255" t="str">
        <f>IF(CE12="соотв.",IF(BJ12=1,3,IF(BJ12=2,2)),IF(CE12="первая",4,IF(CE12="","",5)))</f>
        <v/>
      </c>
      <c r="CM12" s="255"/>
      <c r="CN12" s="255"/>
      <c r="CO12" s="255"/>
      <c r="CP12" s="268"/>
      <c r="CQ12" s="255"/>
      <c r="CR12" s="255"/>
      <c r="CS12" s="255"/>
      <c r="CT12" s="255"/>
      <c r="CU12" s="255"/>
      <c r="CV12" s="267"/>
      <c r="CW12" s="267"/>
      <c r="CX12" s="267"/>
      <c r="CY12" s="255"/>
      <c r="CZ12" s="268"/>
      <c r="DA12" s="255"/>
      <c r="DB12" s="255"/>
      <c r="DC12" s="255"/>
      <c r="DD12" s="255"/>
      <c r="DE12" s="255"/>
      <c r="DF12" s="255"/>
      <c r="DG12" s="255"/>
      <c r="DH12" s="255"/>
      <c r="DI12" s="255"/>
      <c r="DJ12" s="255"/>
      <c r="DK12" s="255"/>
      <c r="DL12" s="255"/>
      <c r="DM12" s="255"/>
      <c r="DN12" s="255"/>
      <c r="DO12" s="255"/>
      <c r="DP12" s="255"/>
      <c r="DQ12" s="255"/>
      <c r="DR12" s="255"/>
      <c r="DS12" s="255"/>
      <c r="DT12" s="255"/>
      <c r="DU12" s="255"/>
      <c r="DV12" s="255"/>
      <c r="DW12" s="255"/>
      <c r="DX12" s="258">
        <v>0</v>
      </c>
      <c r="DY12" s="258">
        <f>IF(AC12="ч",AB12,IF(AC12="(ч)",AB12,0))</f>
        <v>0</v>
      </c>
      <c r="DZ12" s="258">
        <f>IF(AC12="ст",AB12,IF(AC12="(ст)",AB12,0))</f>
        <v>0</v>
      </c>
      <c r="EA12" s="272">
        <f>IF(AB12&gt;0,0.2,0)</f>
        <v>0</v>
      </c>
      <c r="EB12" s="272">
        <f>IF(EA12=0.2,EB10,0)</f>
        <v>0</v>
      </c>
      <c r="EC12" s="271"/>
      <c r="ED12" s="258"/>
      <c r="EE12" s="271">
        <f>IF(AB12&gt;=0,IF(AA12="повар",0.12,IF(AA12="уборщик служебных помещений",0.12,IF(AA12="кухонный рабочий",0.12,IF(AA12="рабочий по КОРЗ",0.12,IF(AA12="зав. производством (шеф-повар)",0.12,0))))))</f>
        <v>0</v>
      </c>
      <c r="EF12" s="271">
        <f>IF(AB12&gt;=0,IF(AA12="сторож",0.4,0))</f>
        <v>0</v>
      </c>
      <c r="EG12" s="271">
        <f>IF(AA12&gt;=0,IF(AB12&gt;0,IF(AA12="учитель (обучение на дому)",0.05,IF(AA12="учитель",0.1,0)),0),0)</f>
        <v>0</v>
      </c>
      <c r="EH12" s="271">
        <f>IF(AK12="",0,IF(AK12="уч. группа2",0.05,IF(AK12="учебная группа",0.1,IF(AK12="монтесори",0.05,IF(AK12="метод. кабинет",0.05,IF(AK12="мастерская",0.15,IF(AK12="кабинет5/2",0.05,0.1)))))))</f>
        <v>0</v>
      </c>
      <c r="EI12" s="271"/>
      <c r="EJ12" s="348">
        <f>IF(AB12&gt;0,DX12*(1+EB12+EA12),0)</f>
        <v>0</v>
      </c>
      <c r="EK12" s="348">
        <f>(EJ12*DZ12)+(EJ12*DY12/кадры!$A$1)</f>
        <v>0</v>
      </c>
      <c r="EL12" s="348">
        <f>EC12*EJ10</f>
        <v>0</v>
      </c>
      <c r="EM12" s="348">
        <f>EJ10*ED12</f>
        <v>0</v>
      </c>
      <c r="EN12" s="348">
        <f>EJ12*EE12</f>
        <v>0</v>
      </c>
      <c r="EO12" s="348"/>
      <c r="EP12" s="348">
        <f>EJ12*EG12</f>
        <v>0</v>
      </c>
      <c r="EQ12" s="348">
        <f>EJ12*EH12</f>
        <v>0</v>
      </c>
      <c r="ER12" s="348">
        <f>EJ12*EI12</f>
        <v>0</v>
      </c>
      <c r="ES12" s="348">
        <f>IF(AL12=0,0,3000)</f>
        <v>0</v>
      </c>
      <c r="ET12" s="348">
        <f>IF(BP12=0,0,IF(AC12&lt;&gt;"Д/О",IF(BP12=0,6189.23,IF(BP12=1,6189.23,IF(BP12=2,6189.23,0))),0))</f>
        <v>0</v>
      </c>
      <c r="EU12" s="348"/>
      <c r="EV12" s="348"/>
      <c r="EW12" s="348"/>
      <c r="EX12" s="348"/>
      <c r="EY12" s="348"/>
      <c r="EZ12" s="348"/>
      <c r="FA12" s="348"/>
      <c r="FB12" s="348"/>
      <c r="FC12" s="348"/>
    </row>
  </sheetData>
  <dataValidations count="2">
    <dataValidation type="date" operator="notEqual" allowBlank="1" showInputMessage="1" showErrorMessage="1" sqref="DI11">
      <formula1>36892</formula1>
    </dataValidation>
    <dataValidation type="date" operator="greaterThan" allowBlank="1" showInputMessage="1" showErrorMessage="1" sqref="BO11:BP11">
      <formula1>1</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39"/>
  <sheetViews>
    <sheetView topLeftCell="O37" workbookViewId="0">
      <selection activeCell="U28" sqref="U28"/>
    </sheetView>
  </sheetViews>
  <sheetFormatPr defaultRowHeight="15.05" x14ac:dyDescent="0.3"/>
  <cols>
    <col min="1" max="1" width="4.88671875" bestFit="1" customWidth="1"/>
    <col min="3" max="6" width="3.6640625" bestFit="1" customWidth="1"/>
    <col min="7" max="8" width="11.44140625" bestFit="1" customWidth="1"/>
    <col min="9" max="9" width="6.6640625" bestFit="1" customWidth="1"/>
    <col min="10" max="10" width="20.109375" bestFit="1" customWidth="1"/>
    <col min="11" max="11" width="17.5546875" bestFit="1" customWidth="1"/>
    <col min="12" max="12" width="33.44140625" bestFit="1" customWidth="1"/>
    <col min="13" max="13" width="35.109375" bestFit="1" customWidth="1"/>
    <col min="14" max="14" width="16.44140625" bestFit="1" customWidth="1"/>
    <col min="15" max="15" width="15.88671875" bestFit="1" customWidth="1"/>
    <col min="16" max="16" width="36" bestFit="1" customWidth="1"/>
    <col min="17" max="17" width="10.33203125" bestFit="1" customWidth="1"/>
    <col min="18" max="18" width="11.6640625" bestFit="1" customWidth="1"/>
    <col min="19" max="19" width="15.88671875" bestFit="1" customWidth="1"/>
    <col min="20" max="20" width="9.109375" bestFit="1" customWidth="1"/>
    <col min="21" max="21" width="5.44140625" bestFit="1" customWidth="1"/>
    <col min="22" max="23" width="8.88671875" bestFit="1" customWidth="1"/>
    <col min="24" max="25" width="6.44140625" bestFit="1" customWidth="1"/>
    <col min="26" max="26" width="5.44140625" bestFit="1" customWidth="1"/>
    <col min="27" max="27" width="6.44140625" bestFit="1" customWidth="1"/>
    <col min="28" max="28" width="6" bestFit="1" customWidth="1"/>
    <col min="29" max="29" width="9.109375" bestFit="1" customWidth="1"/>
    <col min="30" max="30" width="5.44140625" bestFit="1" customWidth="1"/>
    <col min="31" max="31" width="8.109375" bestFit="1" customWidth="1"/>
    <col min="32" max="32" width="5.44140625" bestFit="1" customWidth="1"/>
    <col min="33" max="33" width="8.88671875" bestFit="1" customWidth="1"/>
    <col min="34" max="34" width="11.44140625" bestFit="1" customWidth="1"/>
    <col min="35" max="35" width="3.6640625" bestFit="1" customWidth="1"/>
    <col min="36" max="36" width="3.33203125" bestFit="1" customWidth="1"/>
    <col min="37" max="37" width="27.88671875" bestFit="1" customWidth="1"/>
    <col min="38" max="38" width="11.44140625" bestFit="1" customWidth="1"/>
    <col min="39" max="39" width="8.109375" bestFit="1" customWidth="1"/>
    <col min="40" max="40" width="9.109375" bestFit="1" customWidth="1"/>
    <col min="41" max="41" width="54.88671875" bestFit="1" customWidth="1"/>
    <col min="43" max="43" width="8.109375" bestFit="1" customWidth="1"/>
    <col min="44" max="45" width="9.109375" bestFit="1" customWidth="1"/>
    <col min="48" max="48" width="8.88671875" bestFit="1" customWidth="1"/>
    <col min="49" max="49" width="8.44140625" bestFit="1" customWidth="1"/>
    <col min="50" max="51" width="9.109375" bestFit="1" customWidth="1"/>
    <col min="53" max="53" width="8.109375" bestFit="1" customWidth="1"/>
    <col min="54" max="54" width="9.109375" bestFit="1" customWidth="1"/>
    <col min="55" max="55" width="8.88671875" bestFit="1" customWidth="1"/>
    <col min="56" max="56" width="8.5546875" bestFit="1" customWidth="1"/>
    <col min="57" max="57" width="8.109375" bestFit="1" customWidth="1"/>
    <col min="58" max="58" width="11.44140625" bestFit="1" customWidth="1"/>
    <col min="59" max="59" width="9.109375" bestFit="1" customWidth="1"/>
    <col min="60" max="60" width="8.88671875" bestFit="1" customWidth="1"/>
    <col min="62" max="62" width="9.109375" bestFit="1" customWidth="1"/>
    <col min="63" max="63" width="11.44140625" bestFit="1" customWidth="1"/>
    <col min="64" max="64" width="3.6640625" bestFit="1" customWidth="1"/>
    <col min="65" max="65" width="4.88671875" bestFit="1" customWidth="1"/>
    <col min="66" max="66" width="9" bestFit="1" customWidth="1"/>
    <col min="67" max="67" width="9.109375" bestFit="1" customWidth="1"/>
    <col min="68" max="68" width="4.88671875" bestFit="1" customWidth="1"/>
    <col min="69" max="69" width="11.44140625" bestFit="1" customWidth="1"/>
    <col min="70" max="70" width="8.109375" bestFit="1" customWidth="1"/>
    <col min="71" max="71" width="9" bestFit="1" customWidth="1"/>
    <col min="72" max="72" width="9.109375" bestFit="1" customWidth="1"/>
    <col min="73" max="73" width="4.88671875" bestFit="1" customWidth="1"/>
    <col min="74" max="75" width="11.44140625" bestFit="1" customWidth="1"/>
    <col min="76" max="76" width="9.109375" bestFit="1" customWidth="1"/>
    <col min="77" max="77" width="5.88671875" bestFit="1" customWidth="1"/>
    <col min="78" max="78" width="2.5546875" bestFit="1" customWidth="1"/>
    <col min="79" max="79" width="8.88671875" bestFit="1" customWidth="1"/>
    <col min="80" max="80" width="11.88671875" bestFit="1" customWidth="1"/>
    <col min="81" max="81" width="4.88671875" bestFit="1" customWidth="1"/>
    <col min="82" max="82" width="11.44140625" bestFit="1" customWidth="1"/>
    <col min="83" max="84" width="2.5546875" bestFit="1" customWidth="1"/>
    <col min="85" max="85" width="7.44140625" bestFit="1" customWidth="1"/>
    <col min="86" max="86" width="3" bestFit="1" customWidth="1"/>
    <col min="87" max="87" width="28.88671875" bestFit="1" customWidth="1"/>
    <col min="88" max="88" width="4.33203125" bestFit="1" customWidth="1"/>
    <col min="89" max="89" width="3.6640625" bestFit="1" customWidth="1"/>
    <col min="90" max="90" width="5.88671875" bestFit="1" customWidth="1"/>
    <col min="91" max="91" width="6.44140625" bestFit="1" customWidth="1"/>
    <col min="92" max="92" width="19.88671875" bestFit="1" customWidth="1"/>
    <col min="93" max="93" width="6.44140625" bestFit="1" customWidth="1"/>
    <col min="94" max="94" width="11.44140625" bestFit="1" customWidth="1"/>
    <col min="95" max="95" width="22.88671875" bestFit="1" customWidth="1"/>
    <col min="96" max="98" width="11.44140625" bestFit="1" customWidth="1"/>
    <col min="99" max="99" width="22.88671875" bestFit="1" customWidth="1"/>
    <col min="101" max="101" width="3.6640625" bestFit="1" customWidth="1"/>
    <col min="102" max="102" width="4.88671875" bestFit="1" customWidth="1"/>
    <col min="103" max="104" width="3.6640625" bestFit="1" customWidth="1"/>
    <col min="105" max="105" width="2.5546875" bestFit="1" customWidth="1"/>
    <col min="106" max="106" width="3.6640625" bestFit="1" customWidth="1"/>
    <col min="107" max="107" width="4.88671875" bestFit="1" customWidth="1"/>
    <col min="108" max="108" width="16.44140625" bestFit="1" customWidth="1"/>
    <col min="109" max="109" width="3.6640625" bestFit="1" customWidth="1"/>
    <col min="112" max="112" width="14.33203125" bestFit="1" customWidth="1"/>
    <col min="113" max="113" width="16.33203125" bestFit="1" customWidth="1"/>
    <col min="114" max="114" width="5.44140625" bestFit="1" customWidth="1"/>
    <col min="115" max="115" width="5.33203125" bestFit="1" customWidth="1"/>
    <col min="116" max="116" width="9.109375" bestFit="1" customWidth="1"/>
    <col min="117" max="117" width="10.109375" bestFit="1" customWidth="1"/>
    <col min="118" max="118" width="6.44140625" bestFit="1" customWidth="1"/>
    <col min="119" max="120" width="8" bestFit="1" customWidth="1"/>
    <col min="121" max="122" width="6.88671875" bestFit="1" customWidth="1"/>
    <col min="123" max="123" width="8" bestFit="1" customWidth="1"/>
    <col min="124" max="125" width="10.109375" bestFit="1" customWidth="1"/>
    <col min="126" max="127" width="6.88671875" bestFit="1" customWidth="1"/>
    <col min="128" max="128" width="7.5546875" bestFit="1" customWidth="1"/>
    <col min="129" max="129" width="10.109375" bestFit="1" customWidth="1"/>
    <col min="130" max="130" width="9.109375" bestFit="1" customWidth="1"/>
    <col min="131" max="131" width="7.5546875" bestFit="1" customWidth="1"/>
    <col min="132" max="135" width="5.44140625" bestFit="1" customWidth="1"/>
    <col min="136" max="136" width="7.5546875" bestFit="1" customWidth="1"/>
    <col min="137" max="138" width="5.44140625" bestFit="1" customWidth="1"/>
    <col min="139" max="143" width="10.109375" bestFit="1" customWidth="1"/>
    <col min="144" max="148" width="9.109375" bestFit="1" customWidth="1"/>
  </cols>
  <sheetData>
    <row r="1" spans="1:146" s="340" customFormat="1" ht="329.35" thickBot="1" x14ac:dyDescent="0.35">
      <c r="A1" s="307">
        <f ca="1">(DATEDIF($EO$1,TODAY(),"y"))+CU1</f>
        <v>123</v>
      </c>
      <c r="B1" s="307"/>
      <c r="C1" s="307">
        <f ca="1">(DATEDIF($EO$1,TODAY(),"ym"))+CV1</f>
        <v>10</v>
      </c>
      <c r="D1" s="307">
        <f ca="1">(DATEDIF($EO$1,TODAY(),"md"))+CW1</f>
        <v>9</v>
      </c>
      <c r="E1" s="307">
        <f ca="1">IF(D1&gt;30,C1+1,C1)</f>
        <v>10</v>
      </c>
      <c r="F1" s="327">
        <v>35</v>
      </c>
      <c r="G1" s="328">
        <v>35814</v>
      </c>
      <c r="H1" s="327">
        <f>CP1</f>
        <v>0</v>
      </c>
      <c r="I1" s="327" t="s">
        <v>467</v>
      </c>
      <c r="J1" s="329">
        <v>39692</v>
      </c>
      <c r="K1" s="307" t="s">
        <v>961</v>
      </c>
      <c r="L1" s="307" t="s">
        <v>944</v>
      </c>
      <c r="M1" s="307"/>
      <c r="N1" s="307" t="s">
        <v>920</v>
      </c>
      <c r="O1" s="307" t="s">
        <v>52</v>
      </c>
      <c r="P1" s="307" t="s">
        <v>545</v>
      </c>
      <c r="Q1" s="327">
        <v>101</v>
      </c>
      <c r="R1" s="307">
        <v>236</v>
      </c>
      <c r="S1" s="330" t="s">
        <v>991</v>
      </c>
      <c r="T1" s="330" t="s">
        <v>15</v>
      </c>
      <c r="U1" s="331">
        <v>1.8</v>
      </c>
      <c r="V1" s="330" t="s">
        <v>531</v>
      </c>
      <c r="W1" s="331">
        <f>U1*25</f>
        <v>45</v>
      </c>
      <c r="X1" s="331">
        <f>U1</f>
        <v>1.8</v>
      </c>
      <c r="Y1" s="331">
        <f>SUM(W1:W3)</f>
        <v>45</v>
      </c>
      <c r="Z1" s="331">
        <f>SUM(X1:X3)</f>
        <v>1.8</v>
      </c>
      <c r="AA1" s="331">
        <v>1.8</v>
      </c>
      <c r="AB1" s="332">
        <f>U1-AA1</f>
        <v>0</v>
      </c>
      <c r="AC1" s="330" t="s">
        <v>1009</v>
      </c>
      <c r="AD1" s="330"/>
      <c r="AE1" s="330" t="s">
        <v>1011</v>
      </c>
      <c r="AF1" s="330"/>
      <c r="AG1" s="330"/>
      <c r="AH1" s="328">
        <v>19646</v>
      </c>
      <c r="AI1" s="307">
        <f ca="1">DATEDIF(AH1,TODAY(),"y")</f>
        <v>70</v>
      </c>
      <c r="AJ1" s="307" t="s">
        <v>691</v>
      </c>
      <c r="AK1" s="307"/>
      <c r="AL1" s="330">
        <v>3204</v>
      </c>
      <c r="AM1" s="330" t="s">
        <v>744</v>
      </c>
      <c r="AN1" s="330" t="s">
        <v>745</v>
      </c>
      <c r="AO1" s="333" t="s">
        <v>746</v>
      </c>
      <c r="AP1" s="330" t="s">
        <v>747</v>
      </c>
      <c r="AQ1" s="330"/>
      <c r="AR1" s="330" t="s">
        <v>796</v>
      </c>
      <c r="AS1" s="352"/>
      <c r="AT1" s="330" t="s">
        <v>482</v>
      </c>
      <c r="AU1" s="334"/>
      <c r="AV1" s="334"/>
      <c r="AW1" s="334"/>
      <c r="AX1" s="334"/>
      <c r="AY1" s="330" t="s">
        <v>599</v>
      </c>
      <c r="AZ1" s="330" t="s">
        <v>339</v>
      </c>
      <c r="BA1" s="335">
        <f>IF(AZ1="ВО",1,2)</f>
        <v>1</v>
      </c>
      <c r="BB1" s="334" t="s">
        <v>641</v>
      </c>
      <c r="BC1" s="330" t="s">
        <v>344</v>
      </c>
      <c r="BD1" s="330" t="s">
        <v>568</v>
      </c>
      <c r="BE1" s="330" t="s">
        <v>589</v>
      </c>
      <c r="BF1" s="333">
        <v>28291</v>
      </c>
      <c r="BG1" s="335">
        <f ca="1">DATEDIF(BF1,TODAY(),"y")</f>
        <v>46</v>
      </c>
      <c r="BH1" s="334"/>
      <c r="BI1" s="335"/>
      <c r="BJ1" s="333"/>
      <c r="BK1" s="335"/>
      <c r="BL1" s="335"/>
      <c r="BM1" s="335"/>
      <c r="BN1" s="330" t="s">
        <v>643</v>
      </c>
      <c r="BO1" s="330" t="s">
        <v>798</v>
      </c>
      <c r="BP1" s="330">
        <v>144</v>
      </c>
      <c r="BQ1" s="333">
        <v>2019</v>
      </c>
      <c r="BR1" s="334"/>
      <c r="BS1" s="334"/>
      <c r="BT1" s="334"/>
      <c r="BU1" s="334"/>
      <c r="BV1" s="330" t="s">
        <v>3</v>
      </c>
      <c r="BW1" s="333">
        <v>42088</v>
      </c>
      <c r="BX1" s="335"/>
      <c r="BY1" s="307">
        <f ca="1">DATEDIF(BW1,TODAY(),"y")</f>
        <v>8</v>
      </c>
      <c r="BZ1" s="307">
        <f>IF(BV1="соотв.",IF(BA1=1,3,IF(BA1=2,2)),IF(BV1="первая",4,IF(BV1="","",5)))</f>
        <v>5</v>
      </c>
      <c r="CA1" s="307"/>
      <c r="CB1" s="307"/>
      <c r="CC1" s="307"/>
      <c r="CD1" s="328"/>
      <c r="CE1" s="307" t="str">
        <f ca="1">IF(CD1="","",DATEDIF(CD1,TODAY(),"y"))</f>
        <v/>
      </c>
      <c r="CF1" s="307"/>
      <c r="CG1" s="307"/>
      <c r="CH1" s="307"/>
      <c r="CI1" s="307" t="s">
        <v>158</v>
      </c>
      <c r="CJ1" s="326" t="s">
        <v>156</v>
      </c>
      <c r="CK1" s="326" t="s">
        <v>157</v>
      </c>
      <c r="CL1" s="326" t="s">
        <v>159</v>
      </c>
      <c r="CM1" s="307" t="s">
        <v>155</v>
      </c>
      <c r="CN1" s="328">
        <v>36403</v>
      </c>
      <c r="CO1" s="307"/>
      <c r="CP1" s="307"/>
      <c r="CQ1" s="307"/>
      <c r="CR1" s="307">
        <v>40</v>
      </c>
      <c r="CS1" s="307">
        <v>2</v>
      </c>
      <c r="CT1" s="307">
        <v>27</v>
      </c>
      <c r="CU1" s="307"/>
      <c r="CV1" s="307"/>
      <c r="CW1" s="307"/>
      <c r="CX1" s="336">
        <f ca="1">IF(E1&gt;=12,A1+1,A1)</f>
        <v>123</v>
      </c>
      <c r="CY1" s="336">
        <f ca="1">IF(E1&gt;=12,(12-E1)*-1,E1)</f>
        <v>10</v>
      </c>
      <c r="CZ1" s="336">
        <f ca="1">IF(D1&gt;30,D1-30,D1)</f>
        <v>9</v>
      </c>
      <c r="DA1" s="336"/>
      <c r="DB1" s="336"/>
      <c r="DC1" s="336"/>
      <c r="DD1" s="307" t="str">
        <f ca="1">DATEDIF(CN1,TODAY(),"y")&amp;"г."&amp;DATEDIF(CN1,TODAY(),"ym")&amp;"мес."&amp;DATEDIF(CN1,TODAY(),"md")&amp;"дн."</f>
        <v>24г.2мес.9дн.</v>
      </c>
      <c r="DE1" s="307"/>
      <c r="DF1" s="307"/>
      <c r="DG1" s="307"/>
      <c r="DH1" s="337">
        <v>10190</v>
      </c>
      <c r="DI1" s="337">
        <f>IF(V1="ч",U1,IF(V1="(ч)",U1,0))</f>
        <v>0</v>
      </c>
      <c r="DJ1" s="337">
        <f>IF(V1="ст",U1,IF(V1="(ст)",U1,0))</f>
        <v>1.8</v>
      </c>
      <c r="DK1" s="338">
        <f>IF(U1&gt;0,0.2,0)</f>
        <v>0.2</v>
      </c>
      <c r="DL1" s="338">
        <f>IF(BT1&gt;0,0.1,0)</f>
        <v>0</v>
      </c>
      <c r="DM1" s="339"/>
      <c r="DN1" s="337"/>
      <c r="DO1" s="339">
        <f>IF(U1&gt;=0,IF(T1="повар",0.12,IF(T1="уборщик сл. пом.",0.12,IF(T1="кухонный рабочий",0.12,IF(T1="рабочий по КОРЗ",0.12,IF(T1="зав. производством (шеф-повар)",0.12,0))))))</f>
        <v>0</v>
      </c>
      <c r="DP1" s="339">
        <f>IF(U1&gt;=0,IF(T1="сторож",0.4,0))</f>
        <v>0</v>
      </c>
      <c r="DQ1" s="339">
        <f>IF(T1&gt;=0,IF(U1&gt;0,IF(T1="учитель (обуч/дом)",0.05,IF(T1="учитель",0.1,0)),0),0)</f>
        <v>0</v>
      </c>
      <c r="DR1" s="339">
        <f>IF(AC1="",0,IF(AC1="уч. группа2",0.05,IF(AC1="учебная группа",0.1,IF(AC1="монтесори",0.05,IF(AC1="метод. кабинет",0.05,IF(AC1="мастерская",0.15,IF(AC1="кабинет5/2",0.05,0.1)))))))</f>
        <v>0.05</v>
      </c>
      <c r="DS1" s="339"/>
      <c r="DT1" s="347">
        <f>IF(U1&gt;0,DH1*(1+DL1+DK1),0)</f>
        <v>12228</v>
      </c>
      <c r="DU1" s="347">
        <f ca="1">(DT1*DJ1)+(DT1*DI1/$A$1)</f>
        <v>22010.400000000001</v>
      </c>
      <c r="DV1" s="347"/>
      <c r="DW1" s="347"/>
      <c r="DX1" s="347">
        <f>DT1*DO1</f>
        <v>0</v>
      </c>
      <c r="DY1" s="347"/>
      <c r="DZ1" s="347">
        <f>DT1*DQ1</f>
        <v>0</v>
      </c>
      <c r="EA1" s="347">
        <f>DT1*DR1</f>
        <v>611.4</v>
      </c>
      <c r="EB1" s="347">
        <f>DT1*DS1</f>
        <v>0</v>
      </c>
      <c r="EC1" s="347">
        <f>IF(AD1=0,0,3000)</f>
        <v>0</v>
      </c>
      <c r="ED1" s="347">
        <f ca="1">IF(BG1=0,0,IF(V1&lt;&gt;"Д/О",IF(BG1=0,6189.23,IF(BG1=1,6189.23,IF(BG1=2,6189.23,0))),0))</f>
        <v>0</v>
      </c>
      <c r="EE1" s="347"/>
      <c r="EF1" s="347"/>
      <c r="EG1" s="347"/>
      <c r="EH1" s="347"/>
      <c r="EI1" s="347">
        <f ca="1">SUM(DX1:EH3)+DU1+DU2+DU3</f>
        <v>22621.800000000003</v>
      </c>
      <c r="EJ1" s="347">
        <f ca="1">IF(($EN$1-EI1)&lt;0,0,$EN$1-EI1)</f>
        <v>0</v>
      </c>
      <c r="EK1" s="347">
        <f ca="1">EJ1+EI1</f>
        <v>22621.800000000003</v>
      </c>
      <c r="EL1" s="347">
        <f ca="1">EK1*1.3</f>
        <v>29408.340000000004</v>
      </c>
      <c r="EM1" s="347">
        <f ca="1">EL1/1.13</f>
        <v>26025.079646017704</v>
      </c>
    </row>
    <row r="2" spans="1:146" s="288" customFormat="1" ht="15.65" x14ac:dyDescent="0.3">
      <c r="A2" s="257">
        <f ca="1">(DATEDIF($EO$1,TODAY(),"y"))+CU2</f>
        <v>123</v>
      </c>
      <c r="B2" s="257"/>
      <c r="C2" s="257">
        <f ca="1">(DATEDIF($EO$1,TODAY(),"ym"))+CV2</f>
        <v>10</v>
      </c>
      <c r="D2" s="257">
        <f ca="1">(DATEDIF($EO$1,TODAY(),"md"))+CW2</f>
        <v>9</v>
      </c>
      <c r="E2" s="257">
        <f ca="1">IF(D2&gt;30,C2+1,C2)</f>
        <v>10</v>
      </c>
      <c r="F2" s="266">
        <v>35</v>
      </c>
      <c r="G2" s="268"/>
      <c r="H2" s="266"/>
      <c r="I2" s="266"/>
      <c r="J2" s="269"/>
      <c r="K2" s="255" t="s">
        <v>961</v>
      </c>
      <c r="L2" s="255" t="str">
        <f>L1</f>
        <v>воспитателя</v>
      </c>
      <c r="M2" s="255"/>
      <c r="N2" s="255" t="str">
        <f>N1</f>
        <v>И.А. Долгова</v>
      </c>
      <c r="O2" s="255" t="s">
        <v>27</v>
      </c>
      <c r="P2" s="255" t="s">
        <v>545</v>
      </c>
      <c r="Q2" s="266"/>
      <c r="R2" s="270">
        <v>236</v>
      </c>
      <c r="S2" s="280"/>
      <c r="T2" s="280"/>
      <c r="U2" s="281"/>
      <c r="V2" s="280"/>
      <c r="W2" s="281"/>
      <c r="X2" s="281"/>
      <c r="Y2" s="281"/>
      <c r="Z2" s="281"/>
      <c r="AA2" s="281"/>
      <c r="AB2" s="282"/>
      <c r="AC2" s="280"/>
      <c r="AD2" s="280"/>
      <c r="AE2" s="280"/>
      <c r="AF2" s="280"/>
      <c r="AG2" s="280"/>
      <c r="AH2" s="283"/>
      <c r="AI2" s="280"/>
      <c r="AJ2" s="280"/>
      <c r="AK2" s="280"/>
      <c r="AL2" s="280"/>
      <c r="AM2" s="280"/>
      <c r="AN2" s="280"/>
      <c r="AO2" s="280"/>
      <c r="AP2" s="280"/>
      <c r="AQ2" s="280"/>
      <c r="AR2" s="280"/>
      <c r="AS2" s="353"/>
      <c r="AT2" s="280"/>
      <c r="AU2" s="284"/>
      <c r="AV2" s="284"/>
      <c r="AW2" s="284"/>
      <c r="AX2" s="284"/>
      <c r="AY2" s="280"/>
      <c r="AZ2" s="280"/>
      <c r="BA2" s="285">
        <f>BA1</f>
        <v>1</v>
      </c>
      <c r="BB2" s="284"/>
      <c r="BC2" s="280"/>
      <c r="BD2" s="280"/>
      <c r="BE2" s="280"/>
      <c r="BF2" s="280"/>
      <c r="BG2" s="285"/>
      <c r="BH2" s="284"/>
      <c r="BI2" s="285"/>
      <c r="BJ2" s="283"/>
      <c r="BK2" s="285"/>
      <c r="BL2" s="285"/>
      <c r="BM2" s="285"/>
      <c r="BN2" s="280"/>
      <c r="BO2" s="280"/>
      <c r="BP2" s="280"/>
      <c r="BQ2" s="283"/>
      <c r="BR2" s="284"/>
      <c r="BS2" s="284"/>
      <c r="BT2" s="284"/>
      <c r="BU2" s="284"/>
      <c r="BV2" s="286"/>
      <c r="BW2" s="283"/>
      <c r="BX2" s="285"/>
      <c r="BY2" s="255"/>
      <c r="BZ2" s="255" t="str">
        <f>IF(BV2="соотв.",IF(BA2=1,3,IF(BA2=2,2)),IF(BV2="первая",4,IF(BV2="","",5)))</f>
        <v/>
      </c>
      <c r="CA2" s="255"/>
      <c r="CB2" s="255"/>
      <c r="CC2" s="255"/>
      <c r="CD2" s="268"/>
      <c r="CE2" s="255"/>
      <c r="CF2" s="255"/>
      <c r="CG2" s="255"/>
      <c r="CH2" s="255"/>
      <c r="CI2" s="255"/>
      <c r="CJ2" s="267"/>
      <c r="CK2" s="267"/>
      <c r="CL2" s="267"/>
      <c r="CM2" s="255"/>
      <c r="CN2" s="268"/>
      <c r="CO2" s="255"/>
      <c r="CP2" s="255"/>
      <c r="CQ2" s="255"/>
      <c r="CR2" s="255"/>
      <c r="CS2" s="255"/>
      <c r="CT2" s="255"/>
      <c r="CU2" s="255"/>
      <c r="CV2" s="255"/>
      <c r="CW2" s="255"/>
      <c r="CX2" s="255"/>
      <c r="CY2" s="255"/>
      <c r="CZ2" s="255"/>
      <c r="DA2" s="255"/>
      <c r="DB2" s="255"/>
      <c r="DC2" s="255"/>
      <c r="DD2" s="255"/>
      <c r="DE2" s="255"/>
      <c r="DF2" s="255"/>
      <c r="DG2" s="255"/>
      <c r="DH2" s="258">
        <v>0</v>
      </c>
      <c r="DI2" s="258">
        <f>IF(V2="ч",U2,IF(V2="(ч)",U2,0))</f>
        <v>0</v>
      </c>
      <c r="DJ2" s="258">
        <f>IF(V2="ст",U2,IF(V2="(ст)",U2,0))</f>
        <v>0</v>
      </c>
      <c r="DK2" s="272">
        <f>IF(U2&gt;0,0.2,0)</f>
        <v>0</v>
      </c>
      <c r="DL2" s="272">
        <f>IF(DK2=0.2,DL1,0)</f>
        <v>0</v>
      </c>
      <c r="DM2" s="271"/>
      <c r="DN2" s="258"/>
      <c r="DO2" s="271">
        <f>IF(U2&gt;=0,IF(T2="повар",0.12,IF(T2="уборщик сл. пом.",0.12,IF(T2="кухонный рабочий",0.12,IF(T2="рабочий по КОРЗ",0.12,IF(T2="зав. производством (шеф-повар)",0.12,0))))))</f>
        <v>0</v>
      </c>
      <c r="DP2" s="271">
        <f>IF(U2&gt;=0,IF(T2="сторож",0.4,0))</f>
        <v>0</v>
      </c>
      <c r="DQ2" s="271">
        <f>IF(T2&gt;=0,IF(U2&gt;0,IF(T2="учитель (обуч/дом)",0.05,IF(T2="учитель",0.1,0)),0),0)</f>
        <v>0</v>
      </c>
      <c r="DR2" s="271">
        <f>IF(AC2="",0,IF(AC2="уч. группа2",0.05,IF(AC2="учебная группа",0.1,IF(AC2="монтесори",0.05,IF(AC2="метод. кабинет",0.05,IF(AC2="мастерская",0.15,IF(AC2="кабинет5/2",0.05,0.1)))))))</f>
        <v>0</v>
      </c>
      <c r="DS2" s="271"/>
      <c r="DT2" s="348">
        <f>IF(U2&gt;0,DH2*(1+DL2+DK2),0)</f>
        <v>0</v>
      </c>
      <c r="DU2" s="348">
        <f ca="1">(DT2*DJ2)+(DT2*DI2/$A$1)</f>
        <v>0</v>
      </c>
      <c r="DV2" s="348">
        <f>DM2*DT1</f>
        <v>0</v>
      </c>
      <c r="DW2" s="348">
        <f>DT1*DN2</f>
        <v>0</v>
      </c>
      <c r="DX2" s="348">
        <f>DT2*DO2</f>
        <v>0</v>
      </c>
      <c r="DY2" s="348"/>
      <c r="DZ2" s="348">
        <f>DT2*DQ2</f>
        <v>0</v>
      </c>
      <c r="EA2" s="348">
        <f>DT2*DR2</f>
        <v>0</v>
      </c>
      <c r="EB2" s="348">
        <f>DT2*DS2</f>
        <v>0</v>
      </c>
      <c r="EC2" s="348">
        <f>IF(AD2=0,0,3000)</f>
        <v>0</v>
      </c>
      <c r="ED2" s="348">
        <f>IF(BG2=0,0,IF(V2&lt;&gt;"Д/О",IF(BG2=0,6189.23,IF(BG2=1,6189.23,IF(BG2=2,6189.23,0))),0))</f>
        <v>0</v>
      </c>
      <c r="EE2" s="348"/>
      <c r="EF2" s="348"/>
      <c r="EG2" s="348"/>
      <c r="EH2" s="348"/>
      <c r="EI2" s="348"/>
      <c r="EJ2" s="348"/>
      <c r="EK2" s="348"/>
      <c r="EL2" s="348"/>
      <c r="EM2" s="348"/>
      <c r="EN2" s="291"/>
      <c r="EO2" s="291"/>
      <c r="EP2" s="291"/>
    </row>
    <row r="3" spans="1:146" s="291" customFormat="1" ht="16.3" thickBot="1" x14ac:dyDescent="0.35">
      <c r="A3" s="257">
        <f ca="1">(DATEDIF($EO$1,TODAY(),"y"))+CU3</f>
        <v>123</v>
      </c>
      <c r="B3" s="257"/>
      <c r="C3" s="257">
        <f ca="1">(DATEDIF($EO$1,TODAY(),"ym"))+CV3</f>
        <v>10</v>
      </c>
      <c r="D3" s="257">
        <f ca="1">(DATEDIF($EO$1,TODAY(),"md"))+CW3</f>
        <v>9</v>
      </c>
      <c r="E3" s="257">
        <f ca="1">IF(D3&gt;30,C3+1,C3)</f>
        <v>10</v>
      </c>
      <c r="F3" s="266">
        <v>35</v>
      </c>
      <c r="G3" s="268"/>
      <c r="H3" s="266"/>
      <c r="I3" s="266"/>
      <c r="J3" s="269"/>
      <c r="K3" s="255" t="s">
        <v>961</v>
      </c>
      <c r="L3" s="255" t="str">
        <f>L2</f>
        <v>воспитателя</v>
      </c>
      <c r="M3" s="255"/>
      <c r="N3" s="255" t="str">
        <f>N1</f>
        <v>И.А. Долгова</v>
      </c>
      <c r="O3" s="255" t="s">
        <v>10</v>
      </c>
      <c r="P3" s="255" t="s">
        <v>545</v>
      </c>
      <c r="Q3" s="266"/>
      <c r="R3" s="270">
        <v>236</v>
      </c>
      <c r="S3" s="280"/>
      <c r="T3" s="280"/>
      <c r="U3" s="281"/>
      <c r="V3" s="280"/>
      <c r="W3" s="281"/>
      <c r="X3" s="281"/>
      <c r="Y3" s="281"/>
      <c r="Z3" s="281"/>
      <c r="AA3" s="281"/>
      <c r="AB3" s="282"/>
      <c r="AC3" s="280"/>
      <c r="AD3" s="280"/>
      <c r="AE3" s="280"/>
      <c r="AF3" s="280"/>
      <c r="AG3" s="280"/>
      <c r="AH3" s="283"/>
      <c r="AI3" s="280"/>
      <c r="AJ3" s="280"/>
      <c r="AK3" s="280"/>
      <c r="AL3" s="280"/>
      <c r="AM3" s="280"/>
      <c r="AN3" s="280"/>
      <c r="AO3" s="280"/>
      <c r="AP3" s="280"/>
      <c r="AQ3" s="280"/>
      <c r="AR3" s="280"/>
      <c r="AS3" s="353"/>
      <c r="AT3" s="280"/>
      <c r="AU3" s="284"/>
      <c r="AV3" s="284"/>
      <c r="AW3" s="284"/>
      <c r="AX3" s="284"/>
      <c r="AY3" s="280"/>
      <c r="AZ3" s="280"/>
      <c r="BA3" s="285">
        <f>BA1</f>
        <v>1</v>
      </c>
      <c r="BB3" s="284"/>
      <c r="BC3" s="280"/>
      <c r="BD3" s="280"/>
      <c r="BE3" s="280"/>
      <c r="BF3" s="280"/>
      <c r="BG3" s="285"/>
      <c r="BH3" s="284"/>
      <c r="BI3" s="285"/>
      <c r="BJ3" s="283"/>
      <c r="BK3" s="285"/>
      <c r="BL3" s="285"/>
      <c r="BM3" s="285"/>
      <c r="BN3" s="280"/>
      <c r="BO3" s="280"/>
      <c r="BP3" s="280"/>
      <c r="BQ3" s="283"/>
      <c r="BR3" s="284"/>
      <c r="BS3" s="284"/>
      <c r="BT3" s="284"/>
      <c r="BU3" s="284"/>
      <c r="BV3" s="280"/>
      <c r="BW3" s="283"/>
      <c r="BX3" s="285"/>
      <c r="BY3" s="255"/>
      <c r="BZ3" s="255" t="str">
        <f>IF(BV3="соотв.",IF(BA3=1,3,IF(BA3=2,2)),IF(BV3="первая",4,IF(BV3="","",5)))</f>
        <v/>
      </c>
      <c r="CA3" s="255"/>
      <c r="CB3" s="255"/>
      <c r="CC3" s="255"/>
      <c r="CD3" s="268"/>
      <c r="CE3" s="255"/>
      <c r="CF3" s="255"/>
      <c r="CG3" s="255"/>
      <c r="CH3" s="255"/>
      <c r="CI3" s="255"/>
      <c r="CJ3" s="267"/>
      <c r="CK3" s="267"/>
      <c r="CL3" s="267"/>
      <c r="CM3" s="255"/>
      <c r="CN3" s="268"/>
      <c r="CO3" s="255"/>
      <c r="CP3" s="255"/>
      <c r="CQ3" s="255"/>
      <c r="CR3" s="255"/>
      <c r="CS3" s="255"/>
      <c r="CT3" s="255"/>
      <c r="CU3" s="255"/>
      <c r="CV3" s="255"/>
      <c r="CW3" s="255"/>
      <c r="CX3" s="255"/>
      <c r="CY3" s="255"/>
      <c r="CZ3" s="255"/>
      <c r="DA3" s="255"/>
      <c r="DB3" s="255"/>
      <c r="DC3" s="255"/>
      <c r="DD3" s="255"/>
      <c r="DE3" s="255"/>
      <c r="DF3" s="255"/>
      <c r="DG3" s="255"/>
      <c r="DH3" s="258">
        <v>0</v>
      </c>
      <c r="DI3" s="258">
        <f>IF(V3="ч",U3,IF(V3="(ч)",U3,0))</f>
        <v>0</v>
      </c>
      <c r="DJ3" s="258">
        <f>IF(V3="ст",U3,IF(V3="(ст)",U3,0))</f>
        <v>0</v>
      </c>
      <c r="DK3" s="272">
        <f>IF(U3&gt;0,0.2,0)</f>
        <v>0</v>
      </c>
      <c r="DL3" s="272">
        <f>IF(DK3=0.2,DL1,0)</f>
        <v>0</v>
      </c>
      <c r="DM3" s="271"/>
      <c r="DN3" s="258"/>
      <c r="DO3" s="271">
        <f>IF(U3&gt;=0,IF(T3="повар",0.12,IF(T3="уборщик сл. пом.",0.12,IF(T3="кухонный рабочий",0.12,IF(T3="рабочий по КОРЗ",0.12,IF(T3="зав. производством (шеф-повар)",0.12,0))))))</f>
        <v>0</v>
      </c>
      <c r="DP3" s="271">
        <f>IF(U3&gt;=0,IF(T3="сторож",0.4,0))</f>
        <v>0</v>
      </c>
      <c r="DQ3" s="271">
        <f>IF(T3&gt;=0,IF(U3&gt;0,IF(T3="учитель (обуч/дом)",0.05,IF(T3="учитель",0.1,0)),0),0)</f>
        <v>0</v>
      </c>
      <c r="DR3" s="271">
        <f>IF(AC3="",0,IF(AC3="уч. группа2",0.05,IF(AC3="учебная группа",0.1,IF(AC3="монтесори",0.05,IF(AC3="метод. кабинет",0.05,IF(AC3="мастерская",0.15,IF(AC3="кабинет5/2",0.05,0.1)))))))</f>
        <v>0</v>
      </c>
      <c r="DS3" s="271"/>
      <c r="DT3" s="348">
        <f>IF(U3&gt;0,DH3*(1+DL3+DK3),0)</f>
        <v>0</v>
      </c>
      <c r="DU3" s="348">
        <f ca="1">(DT3*DJ3)+(DT3*DI3/$A$1)</f>
        <v>0</v>
      </c>
      <c r="DV3" s="348">
        <f>DM3*DT1</f>
        <v>0</v>
      </c>
      <c r="DW3" s="348">
        <f>DT1*DN3</f>
        <v>0</v>
      </c>
      <c r="DX3" s="348">
        <f>DT3*DO3</f>
        <v>0</v>
      </c>
      <c r="DY3" s="348"/>
      <c r="DZ3" s="348">
        <f>DT3*DQ3</f>
        <v>0</v>
      </c>
      <c r="EA3" s="348">
        <f>DT3*DR3</f>
        <v>0</v>
      </c>
      <c r="EB3" s="348">
        <f>DT3*DS3</f>
        <v>0</v>
      </c>
      <c r="EC3" s="348">
        <f>IF(AD3=0,0,3000)</f>
        <v>0</v>
      </c>
      <c r="ED3" s="348">
        <f>IF(BG3=0,0,IF(V3&lt;&gt;"Д/О",IF(BG3=0,6189.23,IF(BG3=1,6189.23,IF(BG3=2,6189.23,0))),0))</f>
        <v>0</v>
      </c>
      <c r="EE3" s="348"/>
      <c r="EF3" s="348"/>
      <c r="EG3" s="348"/>
      <c r="EH3" s="348"/>
      <c r="EI3" s="348"/>
      <c r="EJ3" s="348"/>
      <c r="EK3" s="348"/>
      <c r="EL3" s="348"/>
      <c r="EM3" s="348"/>
    </row>
    <row r="4" spans="1:146" s="340" customFormat="1" ht="345" thickBot="1" x14ac:dyDescent="0.35">
      <c r="A4" s="307">
        <f ca="1">(DATEDIF(кадры!$FR$1,TODAY(),"y"))+CU4</f>
        <v>1</v>
      </c>
      <c r="B4" s="307"/>
      <c r="C4" s="307">
        <f ca="1">(DATEDIF(кадры!$FR$1,TODAY(),"ym"))+CV4</f>
        <v>5</v>
      </c>
      <c r="D4" s="307">
        <f ca="1">(DATEDIF(кадры!$FR$1,TODAY(),"md"))+CW4</f>
        <v>8</v>
      </c>
      <c r="E4" s="307">
        <f t="shared" ref="E4:E24" ca="1" si="0">IF(D4&gt;30,C4+1,C4)</f>
        <v>5</v>
      </c>
      <c r="F4" s="327">
        <v>43</v>
      </c>
      <c r="G4" s="328">
        <v>43416</v>
      </c>
      <c r="H4" s="327">
        <f>CP4</f>
        <v>0</v>
      </c>
      <c r="I4" s="327">
        <v>294</v>
      </c>
      <c r="J4" s="329">
        <v>43416</v>
      </c>
      <c r="K4" s="307" t="s">
        <v>963</v>
      </c>
      <c r="L4" s="307" t="s">
        <v>944</v>
      </c>
      <c r="M4" s="307"/>
      <c r="N4" s="307" t="s">
        <v>921</v>
      </c>
      <c r="O4" s="307" t="s">
        <v>624</v>
      </c>
      <c r="P4" s="307" t="s">
        <v>613</v>
      </c>
      <c r="Q4" s="327">
        <v>101</v>
      </c>
      <c r="R4" s="307">
        <v>288</v>
      </c>
      <c r="S4" s="330" t="s">
        <v>991</v>
      </c>
      <c r="T4" s="330" t="s">
        <v>15</v>
      </c>
      <c r="U4" s="331">
        <v>1</v>
      </c>
      <c r="V4" s="330" t="s">
        <v>531</v>
      </c>
      <c r="W4" s="331">
        <f>U4*25</f>
        <v>25</v>
      </c>
      <c r="X4" s="331">
        <f>U4</f>
        <v>1</v>
      </c>
      <c r="Y4" s="331">
        <f>SUM(W4:W6)</f>
        <v>25</v>
      </c>
      <c r="Z4" s="331">
        <f>SUM(X4:X6)</f>
        <v>1</v>
      </c>
      <c r="AA4" s="331">
        <v>1</v>
      </c>
      <c r="AB4" s="332">
        <f>U4-AA4</f>
        <v>0</v>
      </c>
      <c r="AC4" s="330"/>
      <c r="AD4" s="330"/>
      <c r="AE4" s="330" t="s">
        <v>918</v>
      </c>
      <c r="AF4" s="330"/>
      <c r="AG4" s="330"/>
      <c r="AH4" s="328">
        <v>26403</v>
      </c>
      <c r="AI4" s="307">
        <f ca="1">DATEDIF(AH4,TODAY(),"y")</f>
        <v>51</v>
      </c>
      <c r="AJ4" s="307" t="s">
        <v>691</v>
      </c>
      <c r="AK4" s="307"/>
      <c r="AL4" s="330">
        <v>3217</v>
      </c>
      <c r="AM4" s="330">
        <v>783348</v>
      </c>
      <c r="AN4" s="330" t="s">
        <v>789</v>
      </c>
      <c r="AO4" s="333">
        <v>42849</v>
      </c>
      <c r="AP4" s="330" t="s">
        <v>756</v>
      </c>
      <c r="AQ4" s="330"/>
      <c r="AR4" s="330" t="s">
        <v>795</v>
      </c>
      <c r="AS4" s="352">
        <v>42198</v>
      </c>
      <c r="AT4" s="330" t="s">
        <v>616</v>
      </c>
      <c r="AU4" s="334" t="s">
        <v>617</v>
      </c>
      <c r="AV4" s="334" t="s">
        <v>618</v>
      </c>
      <c r="AW4" s="334"/>
      <c r="AX4" s="334"/>
      <c r="AY4" s="330" t="s">
        <v>654</v>
      </c>
      <c r="AZ4" s="330" t="s">
        <v>339</v>
      </c>
      <c r="BA4" s="335">
        <f>IF(AZ4="ВО",1,2)</f>
        <v>1</v>
      </c>
      <c r="BB4" s="334" t="s">
        <v>637</v>
      </c>
      <c r="BC4" s="330" t="s">
        <v>340</v>
      </c>
      <c r="BD4" s="330" t="s">
        <v>568</v>
      </c>
      <c r="BE4" s="330" t="s">
        <v>638</v>
      </c>
      <c r="BF4" s="333">
        <v>38093</v>
      </c>
      <c r="BG4" s="335">
        <f ca="1">DATEDIF(BF4,TODAY(),"y")</f>
        <v>19</v>
      </c>
      <c r="BH4" s="334"/>
      <c r="BI4" s="335" t="s">
        <v>636</v>
      </c>
      <c r="BJ4" s="333" t="s">
        <v>1005</v>
      </c>
      <c r="BK4" s="335">
        <v>2017</v>
      </c>
      <c r="BL4" s="335"/>
      <c r="BM4" s="335"/>
      <c r="BN4" s="330" t="s">
        <v>850</v>
      </c>
      <c r="BO4" s="330" t="s">
        <v>851</v>
      </c>
      <c r="BP4" s="330">
        <v>108</v>
      </c>
      <c r="BQ4" s="333">
        <v>43671</v>
      </c>
      <c r="BR4" s="334"/>
      <c r="BS4" s="334"/>
      <c r="BT4" s="334"/>
      <c r="BU4" s="334"/>
      <c r="BV4" s="330" t="s">
        <v>475</v>
      </c>
      <c r="BW4" s="333">
        <v>43525</v>
      </c>
      <c r="BX4" s="335"/>
      <c r="BY4" s="307">
        <f ca="1">DATEDIF(BW4,TODAY(),"y")</f>
        <v>4</v>
      </c>
      <c r="BZ4" s="307">
        <f t="shared" ref="BZ4:BZ18" si="1">IF(BV4="соотв.",IF(BA4=1,3,IF(BA4=2,2)),IF(BV4="первая",4,IF(BV4="","",5)))</f>
        <v>3</v>
      </c>
      <c r="CA4" s="307"/>
      <c r="CB4" s="307"/>
      <c r="CC4" s="307"/>
      <c r="CD4" s="328"/>
      <c r="CE4" s="307" t="str">
        <f ca="1">IF(CD4="","",DATEDIF(CD4,TODAY(),"y"))</f>
        <v/>
      </c>
      <c r="CF4" s="307"/>
      <c r="CG4" s="307"/>
      <c r="CH4" s="307"/>
      <c r="CI4" s="307" t="s">
        <v>622</v>
      </c>
      <c r="CJ4" s="326" t="s">
        <v>189</v>
      </c>
      <c r="CK4" s="326" t="s">
        <v>176</v>
      </c>
      <c r="CL4" s="326" t="s">
        <v>260</v>
      </c>
      <c r="CM4" s="307" t="s">
        <v>621</v>
      </c>
      <c r="CN4" s="328">
        <v>43416</v>
      </c>
      <c r="CO4" s="307"/>
      <c r="CP4" s="307"/>
      <c r="CQ4" s="307"/>
      <c r="CR4" s="307"/>
      <c r="CS4" s="307"/>
      <c r="CT4" s="307"/>
      <c r="CU4" s="307"/>
      <c r="CV4" s="307"/>
      <c r="CW4" s="307"/>
      <c r="CX4" s="336">
        <f ca="1">IF(E4&gt;=12,A4+1,A4)</f>
        <v>1</v>
      </c>
      <c r="CY4" s="336">
        <f ca="1">IF(E4&gt;=12,(12-E4)*-1,E4)</f>
        <v>5</v>
      </c>
      <c r="CZ4" s="336">
        <f ca="1">IF(D4&gt;30,D4-30,D4)</f>
        <v>8</v>
      </c>
      <c r="DA4" s="336"/>
      <c r="DB4" s="336"/>
      <c r="DC4" s="336"/>
      <c r="DD4" s="307" t="str">
        <f ca="1">DATEDIF(CN4,TODAY(),"y")&amp;"г."&amp;DATEDIF(CN4,TODAY(),"ym")&amp;"мес."&amp;DATEDIF(CN4,TODAY(),"md")&amp;"дн."</f>
        <v>4г.11мес.28дн.</v>
      </c>
      <c r="DE4" s="307"/>
      <c r="DF4" s="307"/>
      <c r="DG4" s="307"/>
      <c r="DH4" s="337">
        <v>8152</v>
      </c>
      <c r="DI4" s="337">
        <f t="shared" ref="DI4:DI24" si="2">IF(V4="ч",U4,IF(V4="(ч)",U4,0))</f>
        <v>0</v>
      </c>
      <c r="DJ4" s="337">
        <f t="shared" ref="DJ4:DJ24" si="3">IF(V4="ст",U4,IF(V4="(ст)",U4,0))</f>
        <v>1</v>
      </c>
      <c r="DK4" s="338">
        <f t="shared" ref="DK4:DK18" si="4">IF(U4&gt;0,0.2,0)</f>
        <v>0.2</v>
      </c>
      <c r="DL4" s="338">
        <f>IF(BT4&gt;0,0.1,0)</f>
        <v>0</v>
      </c>
      <c r="DM4" s="339"/>
      <c r="DN4" s="337"/>
      <c r="DO4" s="339">
        <f t="shared" ref="DO4:DO24" si="5">IF(U4&gt;=0,IF(T4="повар",0.12,IF(T4="уборщик сл. пом.",0.12,IF(T4="кухонный рабочий",0.12,IF(T4="рабочий по КОРЗ",0.12,IF(T4="зав. производством (шеф-повар)",0.12,0))))))</f>
        <v>0</v>
      </c>
      <c r="DP4" s="339">
        <f t="shared" ref="DP4:DP24" si="6">IF(U4&gt;=0,IF(T4="сторож",0.4,0))</f>
        <v>0</v>
      </c>
      <c r="DQ4" s="339">
        <f t="shared" ref="DQ4:DQ24" si="7">IF(T4&gt;=0,IF(U4&gt;0,IF(T4="учитель (обуч/дом)",0.05,IF(T4="учитель",0.1,0)),0),0)</f>
        <v>0</v>
      </c>
      <c r="DR4" s="339">
        <f t="shared" ref="DR4:DR24" si="8">IF(AC4="",0,IF(AC4="уч. группа2",0.05,IF(AC4="учебная группа",0.1,IF(AC4="монтесори",0.05,IF(AC4="метод. кабинет",0.05,IF(AC4="мастерская",0.15,IF(AC4="кабинет5/2",0.05,0.1)))))))</f>
        <v>0</v>
      </c>
      <c r="DS4" s="339"/>
      <c r="DT4" s="347">
        <f t="shared" ref="DT4:DT24" si="9">IF(U4&gt;0,DH4*(1+DL4+DK4),0)</f>
        <v>9782.4</v>
      </c>
      <c r="DU4" s="347">
        <f>(DT4*DJ4)+(DT4*DI4/кадры!$A$1)</f>
        <v>9782.4</v>
      </c>
      <c r="DV4" s="347"/>
      <c r="DW4" s="347"/>
      <c r="DX4" s="347">
        <f t="shared" ref="DX4:DX24" si="10">DT4*DO4</f>
        <v>0</v>
      </c>
      <c r="DY4" s="347"/>
      <c r="DZ4" s="347">
        <f t="shared" ref="DZ4:DZ24" si="11">DT4*DQ4</f>
        <v>0</v>
      </c>
      <c r="EA4" s="347">
        <f t="shared" ref="EA4:EA24" si="12">DT4*DR4</f>
        <v>0</v>
      </c>
      <c r="EB4" s="347">
        <f t="shared" ref="EB4:EB24" si="13">DT4*DS4</f>
        <v>0</v>
      </c>
      <c r="EC4" s="347">
        <f t="shared" ref="EC4:EC24" si="14">IF(AD4=0,0,3000)</f>
        <v>0</v>
      </c>
      <c r="ED4" s="347">
        <f t="shared" ref="ED4:ED24" ca="1" si="15">IF(BG4=0,0,IF(V4&lt;&gt;"Д/О",IF(BG4=0,6189.23,IF(BG4=1,6189.23,IF(BG4=2,6189.23,0))),0))</f>
        <v>0</v>
      </c>
      <c r="EE4" s="347"/>
      <c r="EF4" s="347"/>
      <c r="EG4" s="347"/>
      <c r="EH4" s="347"/>
      <c r="EI4" s="347">
        <f ca="1">SUM(DX4:EH6)+DU4+DU5+DU6</f>
        <v>9782.4</v>
      </c>
      <c r="EJ4" s="347">
        <f ca="1">IF((кадры!$FQ$1-EI4)&lt;0,0,кадры!$FQ$1-EI4)</f>
        <v>6459.6</v>
      </c>
      <c r="EK4" s="347">
        <f ca="1">EJ4+EI4</f>
        <v>16242</v>
      </c>
      <c r="EL4" s="347">
        <f ca="1">EK4*1.3</f>
        <v>21114.600000000002</v>
      </c>
      <c r="EM4" s="347">
        <f ca="1">EL4/1.13</f>
        <v>18685.486725663719</v>
      </c>
    </row>
    <row r="5" spans="1:146" s="288" customFormat="1" ht="15.65" x14ac:dyDescent="0.3">
      <c r="A5" s="257">
        <f ca="1">(DATEDIF(кадры!$FR$1,TODAY(),"y"))+CU5</f>
        <v>1</v>
      </c>
      <c r="B5" s="257"/>
      <c r="C5" s="257">
        <f ca="1">(DATEDIF(кадры!$FR$1,TODAY(),"ym"))+CV5</f>
        <v>5</v>
      </c>
      <c r="D5" s="257">
        <f ca="1">(DATEDIF(кадры!$FR$1,TODAY(),"md"))+CW5</f>
        <v>8</v>
      </c>
      <c r="E5" s="257">
        <f t="shared" ca="1" si="0"/>
        <v>5</v>
      </c>
      <c r="F5" s="266">
        <v>43</v>
      </c>
      <c r="G5" s="268"/>
      <c r="H5" s="266"/>
      <c r="I5" s="266"/>
      <c r="J5" s="269"/>
      <c r="K5" s="255" t="s">
        <v>963</v>
      </c>
      <c r="L5" s="255" t="str">
        <f>L4</f>
        <v>воспитателя</v>
      </c>
      <c r="M5" s="255"/>
      <c r="N5" s="255" t="str">
        <f>N4</f>
        <v>Т.А. Курмашова</v>
      </c>
      <c r="O5" s="255" t="s">
        <v>47</v>
      </c>
      <c r="P5" s="255" t="s">
        <v>613</v>
      </c>
      <c r="Q5" s="266"/>
      <c r="R5" s="270">
        <v>288</v>
      </c>
      <c r="S5" s="280"/>
      <c r="T5" s="280"/>
      <c r="U5" s="281"/>
      <c r="V5" s="280"/>
      <c r="W5" s="281"/>
      <c r="X5" s="281"/>
      <c r="Y5" s="281"/>
      <c r="Z5" s="281"/>
      <c r="AA5" s="281"/>
      <c r="AB5" s="282"/>
      <c r="AC5" s="280"/>
      <c r="AD5" s="280"/>
      <c r="AE5" s="280"/>
      <c r="AF5" s="280"/>
      <c r="AG5" s="280"/>
      <c r="AH5" s="283"/>
      <c r="AI5" s="280"/>
      <c r="AJ5" s="280"/>
      <c r="AK5" s="280"/>
      <c r="AL5" s="280"/>
      <c r="AM5" s="280"/>
      <c r="AN5" s="280"/>
      <c r="AO5" s="280"/>
      <c r="AP5" s="280"/>
      <c r="AQ5" s="280"/>
      <c r="AR5" s="280"/>
      <c r="AS5" s="353"/>
      <c r="AT5" s="280"/>
      <c r="AU5" s="284"/>
      <c r="AV5" s="284"/>
      <c r="AW5" s="284"/>
      <c r="AX5" s="284"/>
      <c r="AY5" s="280"/>
      <c r="AZ5" s="280"/>
      <c r="BA5" s="285">
        <f>BA4</f>
        <v>1</v>
      </c>
      <c r="BB5" s="284"/>
      <c r="BC5" s="280"/>
      <c r="BD5" s="280"/>
      <c r="BE5" s="280"/>
      <c r="BF5" s="280"/>
      <c r="BG5" s="285"/>
      <c r="BH5" s="284"/>
      <c r="BI5" s="285"/>
      <c r="BJ5" s="283"/>
      <c r="BK5" s="285"/>
      <c r="BL5" s="285"/>
      <c r="BM5" s="285"/>
      <c r="BN5" s="280"/>
      <c r="BO5" s="280"/>
      <c r="BP5" s="280"/>
      <c r="BQ5" s="283"/>
      <c r="BR5" s="284"/>
      <c r="BS5" s="284"/>
      <c r="BT5" s="284"/>
      <c r="BU5" s="284"/>
      <c r="BV5" s="286"/>
      <c r="BW5" s="283"/>
      <c r="BX5" s="285"/>
      <c r="BY5" s="255"/>
      <c r="BZ5" s="255" t="str">
        <f t="shared" si="1"/>
        <v/>
      </c>
      <c r="CA5" s="255"/>
      <c r="CB5" s="255"/>
      <c r="CC5" s="255"/>
      <c r="CD5" s="268"/>
      <c r="CE5" s="255"/>
      <c r="CF5" s="255"/>
      <c r="CG5" s="255"/>
      <c r="CH5" s="255"/>
      <c r="CI5" s="255" t="s">
        <v>623</v>
      </c>
      <c r="CJ5" s="267"/>
      <c r="CK5" s="267"/>
      <c r="CL5" s="267"/>
      <c r="CM5" s="255"/>
      <c r="CN5" s="268"/>
      <c r="CO5" s="255"/>
      <c r="CP5" s="255"/>
      <c r="CQ5" s="255"/>
      <c r="CR5" s="255"/>
      <c r="CS5" s="255"/>
      <c r="CT5" s="255"/>
      <c r="CU5" s="255"/>
      <c r="CV5" s="255"/>
      <c r="CW5" s="255"/>
      <c r="CX5" s="255"/>
      <c r="CY5" s="255"/>
      <c r="CZ5" s="255"/>
      <c r="DA5" s="255"/>
      <c r="DB5" s="255"/>
      <c r="DC5" s="255"/>
      <c r="DD5" s="255"/>
      <c r="DE5" s="255"/>
      <c r="DF5" s="255"/>
      <c r="DG5" s="255"/>
      <c r="DH5" s="258">
        <v>0</v>
      </c>
      <c r="DI5" s="258">
        <f t="shared" si="2"/>
        <v>0</v>
      </c>
      <c r="DJ5" s="258">
        <f t="shared" si="3"/>
        <v>0</v>
      </c>
      <c r="DK5" s="272">
        <f t="shared" si="4"/>
        <v>0</v>
      </c>
      <c r="DL5" s="272">
        <f>IF(DK5=0.2,DL4,0)</f>
        <v>0</v>
      </c>
      <c r="DM5" s="271"/>
      <c r="DN5" s="258"/>
      <c r="DO5" s="271">
        <f t="shared" si="5"/>
        <v>0</v>
      </c>
      <c r="DP5" s="271">
        <f t="shared" si="6"/>
        <v>0</v>
      </c>
      <c r="DQ5" s="271">
        <f t="shared" si="7"/>
        <v>0</v>
      </c>
      <c r="DR5" s="271">
        <f t="shared" si="8"/>
        <v>0</v>
      </c>
      <c r="DS5" s="271"/>
      <c r="DT5" s="348">
        <f t="shared" si="9"/>
        <v>0</v>
      </c>
      <c r="DU5" s="348">
        <f>(DT5*DJ5)+(DT5*DI5/кадры!$A$1)</f>
        <v>0</v>
      </c>
      <c r="DV5" s="348">
        <f>DM5*DT4</f>
        <v>0</v>
      </c>
      <c r="DW5" s="348">
        <f>DT4*DN5</f>
        <v>0</v>
      </c>
      <c r="DX5" s="348">
        <f t="shared" si="10"/>
        <v>0</v>
      </c>
      <c r="DY5" s="348"/>
      <c r="DZ5" s="348">
        <f t="shared" si="11"/>
        <v>0</v>
      </c>
      <c r="EA5" s="348">
        <f t="shared" si="12"/>
        <v>0</v>
      </c>
      <c r="EB5" s="348">
        <f t="shared" si="13"/>
        <v>0</v>
      </c>
      <c r="EC5" s="348">
        <f t="shared" si="14"/>
        <v>0</v>
      </c>
      <c r="ED5" s="348">
        <f t="shared" si="15"/>
        <v>0</v>
      </c>
      <c r="EE5" s="348"/>
      <c r="EF5" s="348"/>
      <c r="EG5" s="348"/>
      <c r="EH5" s="348"/>
      <c r="EI5" s="348"/>
      <c r="EJ5" s="348"/>
      <c r="EK5" s="348"/>
      <c r="EL5" s="348"/>
      <c r="EM5" s="348"/>
      <c r="EN5" s="291"/>
      <c r="EO5" s="291"/>
      <c r="EP5" s="291"/>
    </row>
    <row r="6" spans="1:146" s="291" customFormat="1" ht="16.3" thickBot="1" x14ac:dyDescent="0.35">
      <c r="A6" s="257">
        <f ca="1">(DATEDIF(кадры!$FR$1,TODAY(),"y"))+CU6</f>
        <v>1</v>
      </c>
      <c r="B6" s="257"/>
      <c r="C6" s="257">
        <f ca="1">(DATEDIF(кадры!$FR$1,TODAY(),"ym"))+CV6</f>
        <v>5</v>
      </c>
      <c r="D6" s="257">
        <f ca="1">(DATEDIF(кадры!$FR$1,TODAY(),"md"))+CW6</f>
        <v>8</v>
      </c>
      <c r="E6" s="257">
        <f t="shared" ca="1" si="0"/>
        <v>5</v>
      </c>
      <c r="F6" s="266">
        <v>43</v>
      </c>
      <c r="G6" s="268"/>
      <c r="H6" s="266"/>
      <c r="I6" s="266"/>
      <c r="J6" s="269"/>
      <c r="K6" s="255" t="s">
        <v>963</v>
      </c>
      <c r="L6" s="255" t="str">
        <f>L5</f>
        <v>воспитателя</v>
      </c>
      <c r="M6" s="255"/>
      <c r="N6" s="255" t="str">
        <f>N4</f>
        <v>Т.А. Курмашова</v>
      </c>
      <c r="O6" s="255" t="s">
        <v>22</v>
      </c>
      <c r="P6" s="255" t="s">
        <v>613</v>
      </c>
      <c r="Q6" s="266"/>
      <c r="R6" s="270">
        <v>288</v>
      </c>
      <c r="S6" s="280"/>
      <c r="T6" s="280"/>
      <c r="U6" s="281"/>
      <c r="V6" s="280"/>
      <c r="W6" s="281"/>
      <c r="X6" s="281"/>
      <c r="Y6" s="281"/>
      <c r="Z6" s="281"/>
      <c r="AA6" s="281"/>
      <c r="AB6" s="282"/>
      <c r="AC6" s="280"/>
      <c r="AD6" s="280"/>
      <c r="AE6" s="280"/>
      <c r="AF6" s="280"/>
      <c r="AG6" s="280"/>
      <c r="AH6" s="283"/>
      <c r="AI6" s="280"/>
      <c r="AJ6" s="280"/>
      <c r="AK6" s="280"/>
      <c r="AL6" s="280"/>
      <c r="AM6" s="280"/>
      <c r="AN6" s="280"/>
      <c r="AO6" s="280"/>
      <c r="AP6" s="280"/>
      <c r="AQ6" s="280"/>
      <c r="AR6" s="280"/>
      <c r="AS6" s="353"/>
      <c r="AT6" s="280"/>
      <c r="AU6" s="284"/>
      <c r="AV6" s="284"/>
      <c r="AW6" s="284"/>
      <c r="AX6" s="284"/>
      <c r="AY6" s="280"/>
      <c r="AZ6" s="280"/>
      <c r="BA6" s="285">
        <f>BA4</f>
        <v>1</v>
      </c>
      <c r="BB6" s="284"/>
      <c r="BC6" s="280"/>
      <c r="BD6" s="280"/>
      <c r="BE6" s="280"/>
      <c r="BF6" s="280"/>
      <c r="BG6" s="285"/>
      <c r="BH6" s="284"/>
      <c r="BI6" s="285"/>
      <c r="BJ6" s="283"/>
      <c r="BK6" s="285"/>
      <c r="BL6" s="285"/>
      <c r="BM6" s="285"/>
      <c r="BN6" s="280"/>
      <c r="BO6" s="280"/>
      <c r="BP6" s="280"/>
      <c r="BQ6" s="283"/>
      <c r="BR6" s="284"/>
      <c r="BS6" s="284"/>
      <c r="BT6" s="284"/>
      <c r="BU6" s="284"/>
      <c r="BV6" s="280"/>
      <c r="BW6" s="283"/>
      <c r="BX6" s="285"/>
      <c r="BY6" s="255"/>
      <c r="BZ6" s="255" t="str">
        <f t="shared" si="1"/>
        <v/>
      </c>
      <c r="CA6" s="255"/>
      <c r="CB6" s="255"/>
      <c r="CC6" s="255"/>
      <c r="CD6" s="268"/>
      <c r="CE6" s="255"/>
      <c r="CF6" s="255"/>
      <c r="CG6" s="255"/>
      <c r="CH6" s="255"/>
      <c r="CI6" s="255"/>
      <c r="CJ6" s="267"/>
      <c r="CK6" s="267"/>
      <c r="CL6" s="267"/>
      <c r="CM6" s="255"/>
      <c r="CN6" s="268"/>
      <c r="CO6" s="255"/>
      <c r="CP6" s="255"/>
      <c r="CQ6" s="255"/>
      <c r="CR6" s="255"/>
      <c r="CS6" s="255"/>
      <c r="CT6" s="255"/>
      <c r="CU6" s="255"/>
      <c r="CV6" s="255"/>
      <c r="CW6" s="255"/>
      <c r="CX6" s="255"/>
      <c r="CY6" s="255"/>
      <c r="CZ6" s="255"/>
      <c r="DA6" s="255"/>
      <c r="DB6" s="255"/>
      <c r="DC6" s="255"/>
      <c r="DD6" s="255"/>
      <c r="DE6" s="255"/>
      <c r="DF6" s="255"/>
      <c r="DG6" s="255"/>
      <c r="DH6" s="258">
        <v>0</v>
      </c>
      <c r="DI6" s="258">
        <f t="shared" si="2"/>
        <v>0</v>
      </c>
      <c r="DJ6" s="258">
        <f t="shared" si="3"/>
        <v>0</v>
      </c>
      <c r="DK6" s="272">
        <f t="shared" si="4"/>
        <v>0</v>
      </c>
      <c r="DL6" s="272">
        <f>IF(DK6=0.2,DL4,0)</f>
        <v>0</v>
      </c>
      <c r="DM6" s="271"/>
      <c r="DN6" s="258"/>
      <c r="DO6" s="271">
        <f t="shared" si="5"/>
        <v>0</v>
      </c>
      <c r="DP6" s="271">
        <f t="shared" si="6"/>
        <v>0</v>
      </c>
      <c r="DQ6" s="271">
        <f t="shared" si="7"/>
        <v>0</v>
      </c>
      <c r="DR6" s="271">
        <f t="shared" si="8"/>
        <v>0</v>
      </c>
      <c r="DS6" s="271"/>
      <c r="DT6" s="348">
        <f t="shared" si="9"/>
        <v>0</v>
      </c>
      <c r="DU6" s="348">
        <f>(DT6*DJ6)+(DT6*DI6/кадры!$A$1)</f>
        <v>0</v>
      </c>
      <c r="DV6" s="348">
        <f>DM6*DT4</f>
        <v>0</v>
      </c>
      <c r="DW6" s="348">
        <f>DT4*DN6</f>
        <v>0</v>
      </c>
      <c r="DX6" s="348">
        <f t="shared" si="10"/>
        <v>0</v>
      </c>
      <c r="DY6" s="348"/>
      <c r="DZ6" s="348">
        <f t="shared" si="11"/>
        <v>0</v>
      </c>
      <c r="EA6" s="348">
        <f t="shared" si="12"/>
        <v>0</v>
      </c>
      <c r="EB6" s="348">
        <f t="shared" si="13"/>
        <v>0</v>
      </c>
      <c r="EC6" s="348">
        <f t="shared" si="14"/>
        <v>0</v>
      </c>
      <c r="ED6" s="348">
        <f t="shared" si="15"/>
        <v>0</v>
      </c>
      <c r="EE6" s="348"/>
      <c r="EF6" s="348"/>
      <c r="EG6" s="348"/>
      <c r="EH6" s="348"/>
      <c r="EI6" s="348"/>
      <c r="EJ6" s="348"/>
      <c r="EK6" s="348"/>
      <c r="EL6" s="348"/>
      <c r="EM6" s="348"/>
    </row>
    <row r="7" spans="1:146" s="340" customFormat="1" ht="110.2" thickBot="1" x14ac:dyDescent="0.35">
      <c r="A7" s="307">
        <f ca="1">(DATEDIF(кадры!$FR$1,TODAY(),"y"))+CU7</f>
        <v>1</v>
      </c>
      <c r="B7" s="307"/>
      <c r="C7" s="307">
        <f ca="1">(DATEDIF(кадры!$FR$1,TODAY(),"ym"))+CV7</f>
        <v>5</v>
      </c>
      <c r="D7" s="307">
        <f ca="1">(DATEDIF(кадры!$FR$1,TODAY(),"md"))+CW7</f>
        <v>8</v>
      </c>
      <c r="E7" s="307">
        <f t="shared" ca="1" si="0"/>
        <v>5</v>
      </c>
      <c r="F7" s="327">
        <v>61</v>
      </c>
      <c r="G7" s="328">
        <v>41185</v>
      </c>
      <c r="H7" s="327">
        <v>43762</v>
      </c>
      <c r="I7" s="327">
        <v>213</v>
      </c>
      <c r="J7" s="329">
        <v>41185</v>
      </c>
      <c r="K7" s="307" t="s">
        <v>967</v>
      </c>
      <c r="L7" s="307" t="s">
        <v>952</v>
      </c>
      <c r="M7" s="307"/>
      <c r="N7" s="307" t="s">
        <v>926</v>
      </c>
      <c r="O7" s="307" t="s">
        <v>90</v>
      </c>
      <c r="P7" s="307" t="s">
        <v>551</v>
      </c>
      <c r="Q7" s="327">
        <v>101</v>
      </c>
      <c r="R7" s="307">
        <v>522</v>
      </c>
      <c r="S7" s="330" t="s">
        <v>992</v>
      </c>
      <c r="T7" s="330" t="s">
        <v>91</v>
      </c>
      <c r="U7" s="331"/>
      <c r="V7" s="330" t="s">
        <v>531</v>
      </c>
      <c r="W7" s="331">
        <f>U7*40</f>
        <v>0</v>
      </c>
      <c r="X7" s="331">
        <f>U7</f>
        <v>0</v>
      </c>
      <c r="Y7" s="331">
        <f>SUM(W7:W9)</f>
        <v>0</v>
      </c>
      <c r="Z7" s="331">
        <f>SUM(X7:X9)</f>
        <v>0</v>
      </c>
      <c r="AA7" s="331">
        <v>1</v>
      </c>
      <c r="AB7" s="332">
        <f>U7-AA7</f>
        <v>-1</v>
      </c>
      <c r="AC7" s="330"/>
      <c r="AD7" s="330"/>
      <c r="AE7" s="330"/>
      <c r="AF7" s="330"/>
      <c r="AG7" s="330"/>
      <c r="AH7" s="333">
        <v>19395</v>
      </c>
      <c r="AI7" s="330">
        <f ca="1">DATEDIF(AH7,TODAY(),"y")</f>
        <v>70</v>
      </c>
      <c r="AJ7" s="330" t="s">
        <v>691</v>
      </c>
      <c r="AK7" s="330"/>
      <c r="AL7" s="330">
        <v>3204</v>
      </c>
      <c r="AM7" s="330" t="s">
        <v>779</v>
      </c>
      <c r="AN7" s="330" t="s">
        <v>780</v>
      </c>
      <c r="AO7" s="333" t="s">
        <v>781</v>
      </c>
      <c r="AP7" s="330" t="s">
        <v>723</v>
      </c>
      <c r="AQ7" s="330"/>
      <c r="AR7" s="330" t="s">
        <v>790</v>
      </c>
      <c r="AS7" s="352"/>
      <c r="AT7" s="330" t="s">
        <v>500</v>
      </c>
      <c r="AU7" s="334"/>
      <c r="AV7" s="334"/>
      <c r="AW7" s="334"/>
      <c r="AX7" s="334"/>
      <c r="AY7" s="330"/>
      <c r="AZ7" s="330" t="s">
        <v>342</v>
      </c>
      <c r="BA7" s="335">
        <f>IF(AZ7="ВО",1,2)</f>
        <v>2</v>
      </c>
      <c r="BB7" s="334"/>
      <c r="BC7" s="330" t="s">
        <v>349</v>
      </c>
      <c r="BD7" s="330"/>
      <c r="BE7" s="330"/>
      <c r="BF7" s="333"/>
      <c r="BG7" s="335">
        <f ca="1">DATEDIF(BF7,TODAY(),"y")</f>
        <v>123</v>
      </c>
      <c r="BH7" s="334"/>
      <c r="BI7" s="335"/>
      <c r="BJ7" s="333"/>
      <c r="BK7" s="335"/>
      <c r="BL7" s="335"/>
      <c r="BM7" s="335"/>
      <c r="BN7" s="330"/>
      <c r="BO7" s="330"/>
      <c r="BP7" s="330"/>
      <c r="BQ7" s="333"/>
      <c r="BR7" s="334"/>
      <c r="BS7" s="334"/>
      <c r="BT7" s="334"/>
      <c r="BU7" s="334"/>
      <c r="BV7" s="330"/>
      <c r="BW7" s="333"/>
      <c r="BX7" s="335"/>
      <c r="BY7" s="307"/>
      <c r="BZ7" s="307" t="str">
        <f t="shared" si="1"/>
        <v/>
      </c>
      <c r="CA7" s="307"/>
      <c r="CB7" s="307"/>
      <c r="CC7" s="307"/>
      <c r="CD7" s="328"/>
      <c r="CE7" s="307" t="str">
        <f ca="1">IF(CD7="","",DATEDIF(CD7,TODAY(),"y"))</f>
        <v/>
      </c>
      <c r="CF7" s="307"/>
      <c r="CG7" s="307"/>
      <c r="CH7" s="307"/>
      <c r="CI7" s="307" t="s">
        <v>158</v>
      </c>
      <c r="CJ7" s="326" t="s">
        <v>181</v>
      </c>
      <c r="CK7" s="326" t="s">
        <v>177</v>
      </c>
      <c r="CL7" s="326" t="s">
        <v>211</v>
      </c>
      <c r="CM7" s="307" t="s">
        <v>213</v>
      </c>
      <c r="CN7" s="328">
        <v>41185</v>
      </c>
      <c r="CO7" s="307" t="s">
        <v>1023</v>
      </c>
      <c r="CP7" s="328">
        <v>43762</v>
      </c>
      <c r="CQ7" s="307" t="s">
        <v>1021</v>
      </c>
      <c r="CR7" s="307"/>
      <c r="CS7" s="307"/>
      <c r="CT7" s="307"/>
      <c r="CU7" s="307"/>
      <c r="CV7" s="307"/>
      <c r="CW7" s="307"/>
      <c r="CX7" s="336">
        <f ca="1">IF(E7&gt;=12,A7+1,A7)</f>
        <v>1</v>
      </c>
      <c r="CY7" s="336">
        <f ca="1">IF(E7&gt;=12,(12-E7)*-1,E7)</f>
        <v>5</v>
      </c>
      <c r="CZ7" s="336">
        <f ca="1">IF(D7&gt;30,D7-30,D7)</f>
        <v>8</v>
      </c>
      <c r="DA7" s="336"/>
      <c r="DB7" s="336"/>
      <c r="DC7" s="336"/>
      <c r="DD7" s="307" t="str">
        <f ca="1">DATEDIF(CN7,TODAY(),"y")&amp;"г."&amp;DATEDIF(CN7,TODAY(),"ym")&amp;"мес."&amp;DATEDIF(CN7,TODAY(),"md")&amp;"дн."</f>
        <v>11г.1мес.6дн.</v>
      </c>
      <c r="DE7" s="307"/>
      <c r="DF7" s="307"/>
      <c r="DG7" s="307"/>
      <c r="DH7" s="337">
        <v>3573</v>
      </c>
      <c r="DI7" s="337">
        <f t="shared" si="2"/>
        <v>0</v>
      </c>
      <c r="DJ7" s="337">
        <f t="shared" si="3"/>
        <v>0</v>
      </c>
      <c r="DK7" s="338">
        <f t="shared" si="4"/>
        <v>0</v>
      </c>
      <c r="DL7" s="338">
        <f>IF(BT7&gt;0,0.1,0)</f>
        <v>0</v>
      </c>
      <c r="DM7" s="339"/>
      <c r="DN7" s="337"/>
      <c r="DO7" s="339">
        <f t="shared" si="5"/>
        <v>0.12</v>
      </c>
      <c r="DP7" s="339">
        <f t="shared" si="6"/>
        <v>0</v>
      </c>
      <c r="DQ7" s="339">
        <f t="shared" si="7"/>
        <v>0</v>
      </c>
      <c r="DR7" s="339">
        <f t="shared" si="8"/>
        <v>0</v>
      </c>
      <c r="DS7" s="339"/>
      <c r="DT7" s="347">
        <f t="shared" si="9"/>
        <v>0</v>
      </c>
      <c r="DU7" s="347">
        <f>(DT7*DJ7)+(DT7*DI7/кадры!$A$1)</f>
        <v>0</v>
      </c>
      <c r="DV7" s="347"/>
      <c r="DW7" s="347"/>
      <c r="DX7" s="347">
        <f t="shared" si="10"/>
        <v>0</v>
      </c>
      <c r="DY7" s="347"/>
      <c r="DZ7" s="347">
        <f t="shared" si="11"/>
        <v>0</v>
      </c>
      <c r="EA7" s="347">
        <f t="shared" si="12"/>
        <v>0</v>
      </c>
      <c r="EB7" s="347">
        <f t="shared" si="13"/>
        <v>0</v>
      </c>
      <c r="EC7" s="347">
        <f t="shared" si="14"/>
        <v>0</v>
      </c>
      <c r="ED7" s="347">
        <f t="shared" ca="1" si="15"/>
        <v>0</v>
      </c>
      <c r="EE7" s="347"/>
      <c r="EF7" s="347"/>
      <c r="EG7" s="347"/>
      <c r="EH7" s="347"/>
      <c r="EI7" s="347">
        <f ca="1">SUM(DX7:EH9)+DU7+DU8+DU9</f>
        <v>0</v>
      </c>
      <c r="EJ7" s="347">
        <f ca="1">IF((кадры!$FQ$1-EI7)&lt;0,0,кадры!$FQ$1-EI7)</f>
        <v>16242</v>
      </c>
      <c r="EK7" s="347">
        <f ca="1">EJ7+EI7</f>
        <v>16242</v>
      </c>
      <c r="EL7" s="347">
        <f ca="1">EK7*1.3</f>
        <v>21114.600000000002</v>
      </c>
      <c r="EM7" s="347">
        <f ca="1">EL7/1.13</f>
        <v>18685.486725663719</v>
      </c>
    </row>
    <row r="8" spans="1:146" s="288" customFormat="1" ht="15.65" x14ac:dyDescent="0.3">
      <c r="A8" s="257">
        <f ca="1">(DATEDIF(кадры!$FR$1,TODAY(),"y"))+CU8</f>
        <v>1</v>
      </c>
      <c r="B8" s="257"/>
      <c r="C8" s="257">
        <f ca="1">(DATEDIF(кадры!$FR$1,TODAY(),"ym"))+CV8</f>
        <v>5</v>
      </c>
      <c r="D8" s="257">
        <f ca="1">(DATEDIF(кадры!$FR$1,TODAY(),"md"))+CW8</f>
        <v>8</v>
      </c>
      <c r="E8" s="257">
        <f t="shared" ca="1" si="0"/>
        <v>5</v>
      </c>
      <c r="F8" s="266">
        <v>61</v>
      </c>
      <c r="G8" s="268"/>
      <c r="H8" s="266"/>
      <c r="I8" s="266"/>
      <c r="J8" s="269"/>
      <c r="K8" s="255" t="s">
        <v>967</v>
      </c>
      <c r="L8" s="255" t="str">
        <f>L7</f>
        <v>кухонного рабочего</v>
      </c>
      <c r="M8" s="255"/>
      <c r="N8" s="255" t="str">
        <f>N7</f>
        <v>В.М. Трусова</v>
      </c>
      <c r="O8" s="255" t="s">
        <v>92</v>
      </c>
      <c r="P8" s="255" t="s">
        <v>551</v>
      </c>
      <c r="Q8" s="266"/>
      <c r="R8" s="270">
        <v>522</v>
      </c>
      <c r="S8" s="280"/>
      <c r="T8" s="280"/>
      <c r="U8" s="281"/>
      <c r="V8" s="280"/>
      <c r="W8" s="281"/>
      <c r="X8" s="281"/>
      <c r="Y8" s="281"/>
      <c r="Z8" s="281"/>
      <c r="AA8" s="281"/>
      <c r="AB8" s="282"/>
      <c r="AC8" s="280"/>
      <c r="AD8" s="280"/>
      <c r="AE8" s="280"/>
      <c r="AF8" s="280"/>
      <c r="AG8" s="280"/>
      <c r="AH8" s="283"/>
      <c r="AI8" s="280"/>
      <c r="AJ8" s="280"/>
      <c r="AK8" s="280"/>
      <c r="AL8" s="280"/>
      <c r="AM8" s="280"/>
      <c r="AN8" s="280"/>
      <c r="AO8" s="280"/>
      <c r="AP8" s="280"/>
      <c r="AQ8" s="280"/>
      <c r="AR8" s="280"/>
      <c r="AS8" s="353"/>
      <c r="AT8" s="280"/>
      <c r="AU8" s="284"/>
      <c r="AV8" s="284"/>
      <c r="AW8" s="284"/>
      <c r="AX8" s="284"/>
      <c r="AY8" s="280"/>
      <c r="AZ8" s="280"/>
      <c r="BA8" s="285">
        <f>BA7</f>
        <v>2</v>
      </c>
      <c r="BB8" s="284"/>
      <c r="BC8" s="280"/>
      <c r="BD8" s="280"/>
      <c r="BE8" s="280"/>
      <c r="BF8" s="280"/>
      <c r="BG8" s="285"/>
      <c r="BH8" s="284"/>
      <c r="BI8" s="285"/>
      <c r="BJ8" s="283"/>
      <c r="BK8" s="285"/>
      <c r="BL8" s="285"/>
      <c r="BM8" s="285"/>
      <c r="BN8" s="280"/>
      <c r="BO8" s="280"/>
      <c r="BP8" s="280"/>
      <c r="BQ8" s="283"/>
      <c r="BR8" s="284"/>
      <c r="BS8" s="284"/>
      <c r="BT8" s="284"/>
      <c r="BU8" s="284"/>
      <c r="BV8" s="286"/>
      <c r="BW8" s="283"/>
      <c r="BX8" s="285"/>
      <c r="BY8" s="255"/>
      <c r="BZ8" s="255" t="str">
        <f t="shared" si="1"/>
        <v/>
      </c>
      <c r="CA8" s="255"/>
      <c r="CB8" s="255"/>
      <c r="CC8" s="255"/>
      <c r="CD8" s="268"/>
      <c r="CE8" s="255"/>
      <c r="CF8" s="255"/>
      <c r="CG8" s="255"/>
      <c r="CH8" s="255"/>
      <c r="CI8" s="255" t="s">
        <v>212</v>
      </c>
      <c r="CJ8" s="267"/>
      <c r="CK8" s="267"/>
      <c r="CL8" s="267"/>
      <c r="CM8" s="255"/>
      <c r="CN8" s="268"/>
      <c r="CO8" s="255"/>
      <c r="CP8" s="255"/>
      <c r="CQ8" s="255"/>
      <c r="CR8" s="255"/>
      <c r="CS8" s="255"/>
      <c r="CT8" s="255"/>
      <c r="CU8" s="255"/>
      <c r="CV8" s="255"/>
      <c r="CW8" s="255"/>
      <c r="CX8" s="255"/>
      <c r="CY8" s="255"/>
      <c r="CZ8" s="255"/>
      <c r="DA8" s="255"/>
      <c r="DB8" s="255"/>
      <c r="DC8" s="255"/>
      <c r="DD8" s="255"/>
      <c r="DE8" s="255"/>
      <c r="DF8" s="255"/>
      <c r="DG8" s="255"/>
      <c r="DH8" s="258">
        <v>0</v>
      </c>
      <c r="DI8" s="258">
        <f t="shared" si="2"/>
        <v>0</v>
      </c>
      <c r="DJ8" s="258">
        <f t="shared" si="3"/>
        <v>0</v>
      </c>
      <c r="DK8" s="272">
        <f t="shared" si="4"/>
        <v>0</v>
      </c>
      <c r="DL8" s="272">
        <f>IF(DK8=0.2,DL7,0)</f>
        <v>0</v>
      </c>
      <c r="DM8" s="271"/>
      <c r="DN8" s="258"/>
      <c r="DO8" s="271">
        <f t="shared" si="5"/>
        <v>0</v>
      </c>
      <c r="DP8" s="271">
        <f t="shared" si="6"/>
        <v>0</v>
      </c>
      <c r="DQ8" s="271">
        <f t="shared" si="7"/>
        <v>0</v>
      </c>
      <c r="DR8" s="271">
        <f t="shared" si="8"/>
        <v>0</v>
      </c>
      <c r="DS8" s="271"/>
      <c r="DT8" s="348">
        <f t="shared" si="9"/>
        <v>0</v>
      </c>
      <c r="DU8" s="348">
        <f>(DT8*DJ8)+(DT8*DI8/кадры!$A$1)</f>
        <v>0</v>
      </c>
      <c r="DV8" s="348">
        <f>DM8*DT7</f>
        <v>0</v>
      </c>
      <c r="DW8" s="348">
        <f>DT7*DN8</f>
        <v>0</v>
      </c>
      <c r="DX8" s="348">
        <f t="shared" si="10"/>
        <v>0</v>
      </c>
      <c r="DY8" s="348"/>
      <c r="DZ8" s="348">
        <f t="shared" si="11"/>
        <v>0</v>
      </c>
      <c r="EA8" s="348">
        <f t="shared" si="12"/>
        <v>0</v>
      </c>
      <c r="EB8" s="348">
        <f t="shared" si="13"/>
        <v>0</v>
      </c>
      <c r="EC8" s="348">
        <f t="shared" si="14"/>
        <v>0</v>
      </c>
      <c r="ED8" s="348">
        <f t="shared" si="15"/>
        <v>0</v>
      </c>
      <c r="EE8" s="348"/>
      <c r="EF8" s="348"/>
      <c r="EG8" s="348"/>
      <c r="EH8" s="348"/>
      <c r="EI8" s="348"/>
      <c r="EJ8" s="348"/>
      <c r="EK8" s="348"/>
      <c r="EL8" s="348"/>
      <c r="EM8" s="348"/>
      <c r="EN8" s="291"/>
      <c r="EO8" s="291"/>
      <c r="EP8" s="291"/>
    </row>
    <row r="9" spans="1:146" s="291" customFormat="1" ht="16.3" thickBot="1" x14ac:dyDescent="0.35">
      <c r="A9" s="257">
        <f ca="1">(DATEDIF(кадры!$FR$1,TODAY(),"y"))+CU9</f>
        <v>1</v>
      </c>
      <c r="B9" s="257"/>
      <c r="C9" s="257">
        <f ca="1">(DATEDIF(кадры!$FR$1,TODAY(),"ym"))+CV9</f>
        <v>5</v>
      </c>
      <c r="D9" s="257">
        <f ca="1">(DATEDIF(кадры!$FR$1,TODAY(),"md"))+CW9</f>
        <v>8</v>
      </c>
      <c r="E9" s="257">
        <f t="shared" ca="1" si="0"/>
        <v>5</v>
      </c>
      <c r="F9" s="266">
        <v>61</v>
      </c>
      <c r="G9" s="268"/>
      <c r="H9" s="266"/>
      <c r="I9" s="266"/>
      <c r="J9" s="269"/>
      <c r="K9" s="255" t="s">
        <v>967</v>
      </c>
      <c r="L9" s="255" t="str">
        <f>L8</f>
        <v>кухонного рабочего</v>
      </c>
      <c r="M9" s="255"/>
      <c r="N9" s="255" t="str">
        <f>N7</f>
        <v>В.М. Трусова</v>
      </c>
      <c r="O9" s="255" t="s">
        <v>30</v>
      </c>
      <c r="P9" s="255" t="s">
        <v>551</v>
      </c>
      <c r="Q9" s="266"/>
      <c r="R9" s="270">
        <v>522</v>
      </c>
      <c r="S9" s="280"/>
      <c r="T9" s="280"/>
      <c r="U9" s="281"/>
      <c r="V9" s="280"/>
      <c r="W9" s="281"/>
      <c r="X9" s="281"/>
      <c r="Y9" s="281"/>
      <c r="Z9" s="281"/>
      <c r="AA9" s="281"/>
      <c r="AB9" s="282"/>
      <c r="AC9" s="280"/>
      <c r="AD9" s="280"/>
      <c r="AE9" s="280"/>
      <c r="AF9" s="280"/>
      <c r="AG9" s="280"/>
      <c r="AH9" s="283"/>
      <c r="AI9" s="280"/>
      <c r="AJ9" s="280"/>
      <c r="AK9" s="280"/>
      <c r="AL9" s="280"/>
      <c r="AM9" s="280"/>
      <c r="AN9" s="280"/>
      <c r="AO9" s="280"/>
      <c r="AP9" s="280"/>
      <c r="AQ9" s="280"/>
      <c r="AR9" s="280"/>
      <c r="AS9" s="353"/>
      <c r="AT9" s="280"/>
      <c r="AU9" s="284"/>
      <c r="AV9" s="284"/>
      <c r="AW9" s="284"/>
      <c r="AX9" s="284"/>
      <c r="AY9" s="280"/>
      <c r="AZ9" s="280"/>
      <c r="BA9" s="285">
        <f>BA7</f>
        <v>2</v>
      </c>
      <c r="BB9" s="284"/>
      <c r="BC9" s="280"/>
      <c r="BD9" s="280"/>
      <c r="BE9" s="280"/>
      <c r="BF9" s="280"/>
      <c r="BG9" s="285"/>
      <c r="BH9" s="284"/>
      <c r="BI9" s="285"/>
      <c r="BJ9" s="283"/>
      <c r="BK9" s="285"/>
      <c r="BL9" s="285"/>
      <c r="BM9" s="285"/>
      <c r="BN9" s="280"/>
      <c r="BO9" s="280"/>
      <c r="BP9" s="280"/>
      <c r="BQ9" s="283"/>
      <c r="BR9" s="284"/>
      <c r="BS9" s="284"/>
      <c r="BT9" s="284"/>
      <c r="BU9" s="284"/>
      <c r="BV9" s="280"/>
      <c r="BW9" s="283"/>
      <c r="BX9" s="285"/>
      <c r="BY9" s="255"/>
      <c r="BZ9" s="255" t="str">
        <f t="shared" si="1"/>
        <v/>
      </c>
      <c r="CA9" s="255"/>
      <c r="CB9" s="255"/>
      <c r="CC9" s="255"/>
      <c r="CD9" s="268"/>
      <c r="CE9" s="255"/>
      <c r="CF9" s="255"/>
      <c r="CG9" s="255"/>
      <c r="CH9" s="255"/>
      <c r="CI9" s="255"/>
      <c r="CJ9" s="267"/>
      <c r="CK9" s="267"/>
      <c r="CL9" s="267"/>
      <c r="CM9" s="255"/>
      <c r="CN9" s="268"/>
      <c r="CO9" s="255"/>
      <c r="CP9" s="255"/>
      <c r="CQ9" s="255"/>
      <c r="CR9" s="255"/>
      <c r="CS9" s="255"/>
      <c r="CT9" s="255"/>
      <c r="CU9" s="255"/>
      <c r="CV9" s="255"/>
      <c r="CW9" s="255"/>
      <c r="CX9" s="255"/>
      <c r="CY9" s="255"/>
      <c r="CZ9" s="255"/>
      <c r="DA9" s="255"/>
      <c r="DB9" s="255"/>
      <c r="DC9" s="255"/>
      <c r="DD9" s="255"/>
      <c r="DE9" s="255"/>
      <c r="DF9" s="255"/>
      <c r="DG9" s="255"/>
      <c r="DH9" s="258">
        <v>0</v>
      </c>
      <c r="DI9" s="258">
        <f t="shared" si="2"/>
        <v>0</v>
      </c>
      <c r="DJ9" s="258">
        <f t="shared" si="3"/>
        <v>0</v>
      </c>
      <c r="DK9" s="272">
        <f t="shared" si="4"/>
        <v>0</v>
      </c>
      <c r="DL9" s="272">
        <f>IF(DK9=0.2,DL7,0)</f>
        <v>0</v>
      </c>
      <c r="DM9" s="271"/>
      <c r="DN9" s="258"/>
      <c r="DO9" s="271">
        <f t="shared" si="5"/>
        <v>0</v>
      </c>
      <c r="DP9" s="271">
        <f t="shared" si="6"/>
        <v>0</v>
      </c>
      <c r="DQ9" s="271">
        <f t="shared" si="7"/>
        <v>0</v>
      </c>
      <c r="DR9" s="271">
        <f t="shared" si="8"/>
        <v>0</v>
      </c>
      <c r="DS9" s="271"/>
      <c r="DT9" s="348">
        <f t="shared" si="9"/>
        <v>0</v>
      </c>
      <c r="DU9" s="348">
        <f>(DT9*DJ9)+(DT9*DI9/кадры!$A$1)</f>
        <v>0</v>
      </c>
      <c r="DV9" s="348">
        <f>DM9*DT7</f>
        <v>0</v>
      </c>
      <c r="DW9" s="348">
        <f>DT7*DN9</f>
        <v>0</v>
      </c>
      <c r="DX9" s="348">
        <f t="shared" si="10"/>
        <v>0</v>
      </c>
      <c r="DY9" s="348"/>
      <c r="DZ9" s="348">
        <f t="shared" si="11"/>
        <v>0</v>
      </c>
      <c r="EA9" s="348">
        <f t="shared" si="12"/>
        <v>0</v>
      </c>
      <c r="EB9" s="348">
        <f t="shared" si="13"/>
        <v>0</v>
      </c>
      <c r="EC9" s="348">
        <f t="shared" si="14"/>
        <v>0</v>
      </c>
      <c r="ED9" s="348">
        <f t="shared" si="15"/>
        <v>0</v>
      </c>
      <c r="EE9" s="348"/>
      <c r="EF9" s="348"/>
      <c r="EG9" s="348"/>
      <c r="EH9" s="348"/>
      <c r="EI9" s="348"/>
      <c r="EJ9" s="348"/>
      <c r="EK9" s="348"/>
      <c r="EL9" s="348"/>
      <c r="EM9" s="348"/>
    </row>
    <row r="10" spans="1:146" s="340" customFormat="1" ht="110.2" thickBot="1" x14ac:dyDescent="0.35">
      <c r="A10" s="307">
        <f ca="1">(DATEDIF(кадры!$FR$1,TODAY(),"y"))+CU10</f>
        <v>1</v>
      </c>
      <c r="B10" s="307"/>
      <c r="C10" s="307">
        <f ca="1">(DATEDIF(кадры!$FR$1,TODAY(),"ym"))+CV10</f>
        <v>5</v>
      </c>
      <c r="D10" s="307">
        <f ca="1">(DATEDIF(кадры!$FR$1,TODAY(),"md"))+CW10</f>
        <v>8</v>
      </c>
      <c r="E10" s="307">
        <f t="shared" ca="1" si="0"/>
        <v>5</v>
      </c>
      <c r="F10" s="327">
        <v>42</v>
      </c>
      <c r="G10" s="328">
        <v>41792</v>
      </c>
      <c r="H10" s="327">
        <f>CP10</f>
        <v>0</v>
      </c>
      <c r="I10" s="327">
        <v>237</v>
      </c>
      <c r="J10" s="329">
        <v>41787</v>
      </c>
      <c r="K10" s="307" t="s">
        <v>982</v>
      </c>
      <c r="L10" s="307" t="s">
        <v>953</v>
      </c>
      <c r="M10" s="307"/>
      <c r="N10" s="307" t="s">
        <v>983</v>
      </c>
      <c r="O10" s="307" t="s">
        <v>106</v>
      </c>
      <c r="P10" s="307" t="s">
        <v>556</v>
      </c>
      <c r="Q10" s="327">
        <v>101</v>
      </c>
      <c r="R10" s="307">
        <v>575</v>
      </c>
      <c r="S10" s="330" t="s">
        <v>992</v>
      </c>
      <c r="T10" s="330" t="s">
        <v>107</v>
      </c>
      <c r="U10" s="331">
        <v>1</v>
      </c>
      <c r="V10" s="330" t="s">
        <v>531</v>
      </c>
      <c r="W10" s="331">
        <f>U10*40</f>
        <v>40</v>
      </c>
      <c r="X10" s="331">
        <f>U10</f>
        <v>1</v>
      </c>
      <c r="Y10" s="331">
        <f>SUM(W10:W12)</f>
        <v>40</v>
      </c>
      <c r="Z10" s="331">
        <f>SUM(X10:X12)</f>
        <v>1</v>
      </c>
      <c r="AA10" s="331">
        <v>1</v>
      </c>
      <c r="AB10" s="332">
        <f>U10-AA10</f>
        <v>0</v>
      </c>
      <c r="AC10" s="330"/>
      <c r="AD10" s="330"/>
      <c r="AE10" s="330"/>
      <c r="AF10" s="330"/>
      <c r="AG10" s="330"/>
      <c r="AH10" s="328">
        <v>19384</v>
      </c>
      <c r="AI10" s="307">
        <f ca="1">DATEDIF(AH10,TODAY(),"y")</f>
        <v>70</v>
      </c>
      <c r="AJ10" s="307" t="s">
        <v>691</v>
      </c>
      <c r="AK10" s="307"/>
      <c r="AL10" s="330">
        <v>3204</v>
      </c>
      <c r="AM10" s="330" t="s">
        <v>749</v>
      </c>
      <c r="AN10" s="330" t="s">
        <v>750</v>
      </c>
      <c r="AO10" s="333" t="s">
        <v>751</v>
      </c>
      <c r="AP10" s="330" t="s">
        <v>716</v>
      </c>
      <c r="AQ10" s="330"/>
      <c r="AR10" s="330" t="s">
        <v>792</v>
      </c>
      <c r="AS10" s="352"/>
      <c r="AT10" s="330" t="s">
        <v>483</v>
      </c>
      <c r="AU10" s="334"/>
      <c r="AV10" s="334"/>
      <c r="AW10" s="334"/>
      <c r="AX10" s="334"/>
      <c r="AY10" s="330"/>
      <c r="AZ10" s="330" t="s">
        <v>342</v>
      </c>
      <c r="BA10" s="335">
        <f>IF(AZ10="ВО",1,2)</f>
        <v>2</v>
      </c>
      <c r="BB10" s="334"/>
      <c r="BC10" s="330" t="s">
        <v>352</v>
      </c>
      <c r="BD10" s="330"/>
      <c r="BE10" s="330"/>
      <c r="BF10" s="333"/>
      <c r="BG10" s="335">
        <f ca="1">DATEDIF(BF10,TODAY(),"y")</f>
        <v>123</v>
      </c>
      <c r="BH10" s="334"/>
      <c r="BI10" s="335"/>
      <c r="BJ10" s="333"/>
      <c r="BK10" s="335"/>
      <c r="BL10" s="335"/>
      <c r="BM10" s="335"/>
      <c r="BN10" s="330"/>
      <c r="BO10" s="330"/>
      <c r="BP10" s="330"/>
      <c r="BQ10" s="333"/>
      <c r="BR10" s="334"/>
      <c r="BS10" s="334"/>
      <c r="BT10" s="334"/>
      <c r="BU10" s="334"/>
      <c r="BV10" s="330"/>
      <c r="BW10" s="333"/>
      <c r="BX10" s="335"/>
      <c r="BY10" s="307"/>
      <c r="BZ10" s="307" t="str">
        <f t="shared" si="1"/>
        <v/>
      </c>
      <c r="CA10" s="307"/>
      <c r="CB10" s="307"/>
      <c r="CC10" s="307"/>
      <c r="CD10" s="328"/>
      <c r="CE10" s="307" t="str">
        <f ca="1">IF(CD10="","",DATEDIF(CD10,TODAY(),"y"))</f>
        <v/>
      </c>
      <c r="CF10" s="307"/>
      <c r="CG10" s="307"/>
      <c r="CH10" s="307"/>
      <c r="CI10" s="307" t="s">
        <v>158</v>
      </c>
      <c r="CJ10" s="326" t="s">
        <v>156</v>
      </c>
      <c r="CK10" s="326" t="s">
        <v>224</v>
      </c>
      <c r="CL10" s="326" t="s">
        <v>223</v>
      </c>
      <c r="CM10" s="307" t="s">
        <v>226</v>
      </c>
      <c r="CN10" s="328">
        <v>41787</v>
      </c>
      <c r="CO10" s="307"/>
      <c r="CP10" s="307"/>
      <c r="CQ10" s="307"/>
      <c r="CR10" s="307"/>
      <c r="CS10" s="307"/>
      <c r="CT10" s="307"/>
      <c r="CU10" s="307"/>
      <c r="CV10" s="307"/>
      <c r="CW10" s="307"/>
      <c r="CX10" s="336">
        <f ca="1">IF(E10&gt;=12,A10+1,A10)</f>
        <v>1</v>
      </c>
      <c r="CY10" s="336">
        <f ca="1">IF(E10&gt;=12,(12-E10)*-1,E10)</f>
        <v>5</v>
      </c>
      <c r="CZ10" s="336">
        <f ca="1">IF(D10&gt;30,D10-30,D10)</f>
        <v>8</v>
      </c>
      <c r="DA10" s="336"/>
      <c r="DB10" s="336"/>
      <c r="DC10" s="336"/>
      <c r="DD10" s="307" t="str">
        <f ca="1">DATEDIF(CN10,TODAY(),"y")&amp;"г."&amp;DATEDIF(CN10,TODAY(),"ym")&amp;"мес."&amp;DATEDIF(CN10,TODAY(),"md")&amp;"дн."</f>
        <v>9г.5мес.12дн.</v>
      </c>
      <c r="DE10" s="307"/>
      <c r="DF10" s="307"/>
      <c r="DG10" s="307"/>
      <c r="DH10" s="337">
        <v>3403</v>
      </c>
      <c r="DI10" s="337">
        <f t="shared" si="2"/>
        <v>0</v>
      </c>
      <c r="DJ10" s="337">
        <f t="shared" si="3"/>
        <v>1</v>
      </c>
      <c r="DK10" s="338">
        <f t="shared" si="4"/>
        <v>0.2</v>
      </c>
      <c r="DL10" s="338">
        <f>IF(BT10&gt;0,0.1,0)</f>
        <v>0</v>
      </c>
      <c r="DM10" s="339"/>
      <c r="DN10" s="337"/>
      <c r="DO10" s="339">
        <f t="shared" si="5"/>
        <v>0</v>
      </c>
      <c r="DP10" s="339">
        <f t="shared" si="6"/>
        <v>0.4</v>
      </c>
      <c r="DQ10" s="339">
        <f t="shared" si="7"/>
        <v>0</v>
      </c>
      <c r="DR10" s="339">
        <f t="shared" si="8"/>
        <v>0</v>
      </c>
      <c r="DS10" s="339"/>
      <c r="DT10" s="347">
        <f t="shared" si="9"/>
        <v>4083.6</v>
      </c>
      <c r="DU10" s="347">
        <f>(DT10*DJ10)+(DT10*DI10/кадры!$A$1)</f>
        <v>4083.6</v>
      </c>
      <c r="DV10" s="347"/>
      <c r="DW10" s="347"/>
      <c r="DX10" s="347">
        <f t="shared" si="10"/>
        <v>0</v>
      </c>
      <c r="DY10" s="347">
        <v>0</v>
      </c>
      <c r="DZ10" s="347">
        <f t="shared" si="11"/>
        <v>0</v>
      </c>
      <c r="EA10" s="347">
        <f t="shared" si="12"/>
        <v>0</v>
      </c>
      <c r="EB10" s="347">
        <f t="shared" si="13"/>
        <v>0</v>
      </c>
      <c r="EC10" s="347">
        <f t="shared" si="14"/>
        <v>0</v>
      </c>
      <c r="ED10" s="347">
        <f t="shared" ca="1" si="15"/>
        <v>0</v>
      </c>
      <c r="EE10" s="347"/>
      <c r="EF10" s="347"/>
      <c r="EG10" s="347"/>
      <c r="EH10" s="347"/>
      <c r="EI10" s="347">
        <f ca="1">SUM(DX10:EH12)+DU10+DU11+DU12</f>
        <v>4083.6</v>
      </c>
      <c r="EJ10" s="347">
        <f ca="1">IF((кадры!$FQ$1-EI10)&lt;0,0,кадры!$FQ$1-EI10)</f>
        <v>12158.4</v>
      </c>
      <c r="EK10" s="347">
        <f ca="1">EJ10+EI10</f>
        <v>16242</v>
      </c>
      <c r="EL10" s="347">
        <f ca="1">EK10*1.3</f>
        <v>21114.600000000002</v>
      </c>
      <c r="EM10" s="347">
        <f ca="1">EL10/1.13</f>
        <v>18685.486725663719</v>
      </c>
    </row>
    <row r="11" spans="1:146" s="288" customFormat="1" ht="15.65" x14ac:dyDescent="0.3">
      <c r="A11" s="257">
        <f ca="1">(DATEDIF(кадры!$FR$1,TODAY(),"y"))+CU11</f>
        <v>1</v>
      </c>
      <c r="B11" s="257"/>
      <c r="C11" s="257">
        <f ca="1">(DATEDIF(кадры!$FR$1,TODAY(),"ym"))+CV11</f>
        <v>5</v>
      </c>
      <c r="D11" s="257">
        <f ca="1">(DATEDIF(кадры!$FR$1,TODAY(),"md"))+CW11</f>
        <v>8</v>
      </c>
      <c r="E11" s="257">
        <f t="shared" ca="1" si="0"/>
        <v>5</v>
      </c>
      <c r="F11" s="266">
        <v>42</v>
      </c>
      <c r="G11" s="268"/>
      <c r="H11" s="266"/>
      <c r="I11" s="266"/>
      <c r="J11" s="269"/>
      <c r="K11" s="255" t="s">
        <v>982</v>
      </c>
      <c r="L11" s="255" t="str">
        <f>L10</f>
        <v>сторожа</v>
      </c>
      <c r="M11" s="255"/>
      <c r="N11" s="255" t="str">
        <f>N10</f>
        <v>З.А. Дятлова</v>
      </c>
      <c r="O11" s="255" t="s">
        <v>108</v>
      </c>
      <c r="P11" s="255" t="s">
        <v>556</v>
      </c>
      <c r="Q11" s="266"/>
      <c r="R11" s="270">
        <v>575</v>
      </c>
      <c r="S11" s="280"/>
      <c r="T11" s="280"/>
      <c r="U11" s="281"/>
      <c r="V11" s="280"/>
      <c r="W11" s="281"/>
      <c r="X11" s="281"/>
      <c r="Y11" s="281"/>
      <c r="Z11" s="281"/>
      <c r="AA11" s="281"/>
      <c r="AB11" s="282"/>
      <c r="AC11" s="280"/>
      <c r="AD11" s="280"/>
      <c r="AE11" s="280"/>
      <c r="AF11" s="280"/>
      <c r="AG11" s="280"/>
      <c r="AH11" s="283"/>
      <c r="AI11" s="280"/>
      <c r="AJ11" s="280"/>
      <c r="AK11" s="280"/>
      <c r="AL11" s="280"/>
      <c r="AM11" s="280"/>
      <c r="AN11" s="280"/>
      <c r="AO11" s="280"/>
      <c r="AP11" s="280"/>
      <c r="AQ11" s="280"/>
      <c r="AR11" s="280"/>
      <c r="AS11" s="353"/>
      <c r="AT11" s="280"/>
      <c r="AU11" s="284"/>
      <c r="AV11" s="284"/>
      <c r="AW11" s="284"/>
      <c r="AX11" s="284"/>
      <c r="AY11" s="280"/>
      <c r="AZ11" s="280"/>
      <c r="BA11" s="285">
        <f>BA10</f>
        <v>2</v>
      </c>
      <c r="BB11" s="284"/>
      <c r="BC11" s="280"/>
      <c r="BD11" s="280"/>
      <c r="BE11" s="280"/>
      <c r="BF11" s="280"/>
      <c r="BG11" s="285"/>
      <c r="BH11" s="284"/>
      <c r="BI11" s="285"/>
      <c r="BJ11" s="283"/>
      <c r="BK11" s="285"/>
      <c r="BL11" s="285"/>
      <c r="BM11" s="285"/>
      <c r="BN11" s="280"/>
      <c r="BO11" s="280"/>
      <c r="BP11" s="280"/>
      <c r="BQ11" s="283"/>
      <c r="BR11" s="284"/>
      <c r="BS11" s="284"/>
      <c r="BT11" s="284"/>
      <c r="BU11" s="284"/>
      <c r="BV11" s="286"/>
      <c r="BW11" s="283"/>
      <c r="BX11" s="285"/>
      <c r="BY11" s="255"/>
      <c r="BZ11" s="255" t="str">
        <f t="shared" si="1"/>
        <v/>
      </c>
      <c r="CA11" s="255"/>
      <c r="CB11" s="255"/>
      <c r="CC11" s="255"/>
      <c r="CD11" s="268"/>
      <c r="CE11" s="255"/>
      <c r="CF11" s="255"/>
      <c r="CG11" s="255"/>
      <c r="CH11" s="255"/>
      <c r="CI11" s="255" t="s">
        <v>225</v>
      </c>
      <c r="CJ11" s="267"/>
      <c r="CK11" s="267"/>
      <c r="CL11" s="267"/>
      <c r="CM11" s="255"/>
      <c r="CN11" s="268"/>
      <c r="CO11" s="255"/>
      <c r="CP11" s="255"/>
      <c r="CQ11" s="255"/>
      <c r="CR11" s="255"/>
      <c r="CS11" s="255"/>
      <c r="CT11" s="255"/>
      <c r="CU11" s="255"/>
      <c r="CV11" s="255"/>
      <c r="CW11" s="255"/>
      <c r="CX11" s="255"/>
      <c r="CY11" s="255"/>
      <c r="CZ11" s="255"/>
      <c r="DA11" s="255"/>
      <c r="DB11" s="255"/>
      <c r="DC11" s="255"/>
      <c r="DD11" s="255"/>
      <c r="DE11" s="255"/>
      <c r="DF11" s="255"/>
      <c r="DG11" s="255"/>
      <c r="DH11" s="258">
        <v>0</v>
      </c>
      <c r="DI11" s="258">
        <f t="shared" si="2"/>
        <v>0</v>
      </c>
      <c r="DJ11" s="258">
        <f t="shared" si="3"/>
        <v>0</v>
      </c>
      <c r="DK11" s="272">
        <f t="shared" si="4"/>
        <v>0</v>
      </c>
      <c r="DL11" s="272">
        <f>IF(DK11=0.2,DL10,0)</f>
        <v>0</v>
      </c>
      <c r="DM11" s="271"/>
      <c r="DN11" s="258"/>
      <c r="DO11" s="271">
        <f t="shared" si="5"/>
        <v>0</v>
      </c>
      <c r="DP11" s="271">
        <f t="shared" si="6"/>
        <v>0</v>
      </c>
      <c r="DQ11" s="271">
        <f t="shared" si="7"/>
        <v>0</v>
      </c>
      <c r="DR11" s="271">
        <f t="shared" si="8"/>
        <v>0</v>
      </c>
      <c r="DS11" s="271"/>
      <c r="DT11" s="348">
        <f t="shared" si="9"/>
        <v>0</v>
      </c>
      <c r="DU11" s="348">
        <f>(DT11*DJ11)+(DT11*DI11/кадры!$A$1)</f>
        <v>0</v>
      </c>
      <c r="DV11" s="348">
        <f>DM11*DT10</f>
        <v>0</v>
      </c>
      <c r="DW11" s="348">
        <f>DT10*DN11</f>
        <v>0</v>
      </c>
      <c r="DX11" s="348">
        <f t="shared" si="10"/>
        <v>0</v>
      </c>
      <c r="DY11" s="348"/>
      <c r="DZ11" s="348">
        <f t="shared" si="11"/>
        <v>0</v>
      </c>
      <c r="EA11" s="348">
        <f t="shared" si="12"/>
        <v>0</v>
      </c>
      <c r="EB11" s="348">
        <f t="shared" si="13"/>
        <v>0</v>
      </c>
      <c r="EC11" s="348">
        <f t="shared" si="14"/>
        <v>0</v>
      </c>
      <c r="ED11" s="348">
        <f t="shared" si="15"/>
        <v>0</v>
      </c>
      <c r="EE11" s="348"/>
      <c r="EF11" s="348"/>
      <c r="EG11" s="348"/>
      <c r="EH11" s="348"/>
      <c r="EI11" s="348"/>
      <c r="EJ11" s="348"/>
      <c r="EK11" s="348"/>
      <c r="EL11" s="348"/>
      <c r="EM11" s="349"/>
    </row>
    <row r="12" spans="1:146" s="288" customFormat="1" ht="16.3" thickBot="1" x14ac:dyDescent="0.35">
      <c r="A12" s="257">
        <f ca="1">(DATEDIF(кадры!$FR$1,TODAY(),"y"))+CU12</f>
        <v>1</v>
      </c>
      <c r="B12" s="257"/>
      <c r="C12" s="257">
        <f ca="1">(DATEDIF(кадры!$FR$1,TODAY(),"ym"))+CV12</f>
        <v>5</v>
      </c>
      <c r="D12" s="257">
        <f ca="1">(DATEDIF(кадры!$FR$1,TODAY(),"md"))+CW12</f>
        <v>8</v>
      </c>
      <c r="E12" s="257">
        <f t="shared" ca="1" si="0"/>
        <v>5</v>
      </c>
      <c r="F12" s="266">
        <v>42</v>
      </c>
      <c r="G12" s="268"/>
      <c r="H12" s="266"/>
      <c r="I12" s="266"/>
      <c r="J12" s="269"/>
      <c r="K12" s="255" t="s">
        <v>982</v>
      </c>
      <c r="L12" s="255" t="str">
        <f>L11</f>
        <v>сторожа</v>
      </c>
      <c r="M12" s="255"/>
      <c r="N12" s="255" t="str">
        <f>N10</f>
        <v>З.А. Дятлова</v>
      </c>
      <c r="O12" s="255" t="s">
        <v>10</v>
      </c>
      <c r="P12" s="255" t="s">
        <v>556</v>
      </c>
      <c r="Q12" s="266"/>
      <c r="R12" s="270">
        <v>575</v>
      </c>
      <c r="S12" s="280"/>
      <c r="T12" s="280"/>
      <c r="U12" s="281"/>
      <c r="V12" s="280"/>
      <c r="W12" s="281"/>
      <c r="X12" s="281"/>
      <c r="Y12" s="281"/>
      <c r="Z12" s="281"/>
      <c r="AA12" s="281"/>
      <c r="AB12" s="282"/>
      <c r="AC12" s="280"/>
      <c r="AD12" s="280"/>
      <c r="AE12" s="280"/>
      <c r="AF12" s="280"/>
      <c r="AG12" s="280"/>
      <c r="AH12" s="283"/>
      <c r="AI12" s="280"/>
      <c r="AJ12" s="280"/>
      <c r="AK12" s="280"/>
      <c r="AL12" s="280"/>
      <c r="AM12" s="280"/>
      <c r="AN12" s="280"/>
      <c r="AO12" s="280"/>
      <c r="AP12" s="280"/>
      <c r="AQ12" s="280"/>
      <c r="AR12" s="280"/>
      <c r="AS12" s="353"/>
      <c r="AT12" s="280"/>
      <c r="AU12" s="284"/>
      <c r="AV12" s="284"/>
      <c r="AW12" s="284"/>
      <c r="AX12" s="284"/>
      <c r="AY12" s="280"/>
      <c r="AZ12" s="280"/>
      <c r="BA12" s="285">
        <f>BA10</f>
        <v>2</v>
      </c>
      <c r="BB12" s="284"/>
      <c r="BC12" s="280"/>
      <c r="BD12" s="280"/>
      <c r="BE12" s="280"/>
      <c r="BF12" s="280"/>
      <c r="BG12" s="285"/>
      <c r="BH12" s="284"/>
      <c r="BI12" s="285"/>
      <c r="BJ12" s="283"/>
      <c r="BK12" s="285"/>
      <c r="BL12" s="285"/>
      <c r="BM12" s="285"/>
      <c r="BN12" s="280"/>
      <c r="BO12" s="280"/>
      <c r="BP12" s="280"/>
      <c r="BQ12" s="283"/>
      <c r="BR12" s="284"/>
      <c r="BS12" s="284"/>
      <c r="BT12" s="284"/>
      <c r="BU12" s="284"/>
      <c r="BV12" s="280"/>
      <c r="BW12" s="283"/>
      <c r="BX12" s="285"/>
      <c r="BY12" s="255"/>
      <c r="BZ12" s="255" t="str">
        <f t="shared" si="1"/>
        <v/>
      </c>
      <c r="CA12" s="255"/>
      <c r="CB12" s="255"/>
      <c r="CC12" s="255"/>
      <c r="CD12" s="268"/>
      <c r="CE12" s="255"/>
      <c r="CF12" s="255"/>
      <c r="CG12" s="255"/>
      <c r="CH12" s="255"/>
      <c r="CI12" s="255"/>
      <c r="CJ12" s="267"/>
      <c r="CK12" s="267"/>
      <c r="CL12" s="267"/>
      <c r="CM12" s="255"/>
      <c r="CN12" s="268"/>
      <c r="CO12" s="255"/>
      <c r="CP12" s="255"/>
      <c r="CQ12" s="255"/>
      <c r="CR12" s="255"/>
      <c r="CS12" s="255"/>
      <c r="CT12" s="255"/>
      <c r="CU12" s="255"/>
      <c r="CV12" s="255"/>
      <c r="CW12" s="255"/>
      <c r="CX12" s="255"/>
      <c r="CY12" s="255"/>
      <c r="CZ12" s="255"/>
      <c r="DA12" s="255"/>
      <c r="DB12" s="255"/>
      <c r="DC12" s="255"/>
      <c r="DD12" s="255"/>
      <c r="DE12" s="255"/>
      <c r="DF12" s="255"/>
      <c r="DG12" s="255"/>
      <c r="DH12" s="258">
        <v>0</v>
      </c>
      <c r="DI12" s="258">
        <f t="shared" si="2"/>
        <v>0</v>
      </c>
      <c r="DJ12" s="258">
        <f t="shared" si="3"/>
        <v>0</v>
      </c>
      <c r="DK12" s="272">
        <f t="shared" si="4"/>
        <v>0</v>
      </c>
      <c r="DL12" s="272">
        <f>IF(DK12=0.2,DL10,0)</f>
        <v>0</v>
      </c>
      <c r="DM12" s="271"/>
      <c r="DN12" s="258"/>
      <c r="DO12" s="271">
        <f t="shared" si="5"/>
        <v>0</v>
      </c>
      <c r="DP12" s="271">
        <f t="shared" si="6"/>
        <v>0</v>
      </c>
      <c r="DQ12" s="271">
        <f t="shared" si="7"/>
        <v>0</v>
      </c>
      <c r="DR12" s="271">
        <f t="shared" si="8"/>
        <v>0</v>
      </c>
      <c r="DS12" s="271"/>
      <c r="DT12" s="348">
        <f t="shared" si="9"/>
        <v>0</v>
      </c>
      <c r="DU12" s="348">
        <f>(DT12*DJ12)+(DT12*DI12/кадры!$A$1)</f>
        <v>0</v>
      </c>
      <c r="DV12" s="348">
        <f>DM12*DT10</f>
        <v>0</v>
      </c>
      <c r="DW12" s="348">
        <f>DT10*DN12</f>
        <v>0</v>
      </c>
      <c r="DX12" s="348">
        <f t="shared" si="10"/>
        <v>0</v>
      </c>
      <c r="DY12" s="348"/>
      <c r="DZ12" s="348">
        <f t="shared" si="11"/>
        <v>0</v>
      </c>
      <c r="EA12" s="348">
        <f t="shared" si="12"/>
        <v>0</v>
      </c>
      <c r="EB12" s="348">
        <f t="shared" si="13"/>
        <v>0</v>
      </c>
      <c r="EC12" s="348">
        <f t="shared" si="14"/>
        <v>0</v>
      </c>
      <c r="ED12" s="348">
        <f t="shared" si="15"/>
        <v>0</v>
      </c>
      <c r="EE12" s="348"/>
      <c r="EF12" s="348"/>
      <c r="EG12" s="348"/>
      <c r="EH12" s="348"/>
      <c r="EI12" s="348"/>
      <c r="EJ12" s="348"/>
      <c r="EK12" s="348"/>
      <c r="EL12" s="348"/>
      <c r="EM12" s="348"/>
      <c r="EN12" s="291"/>
      <c r="EO12" s="291"/>
      <c r="EP12" s="291"/>
    </row>
    <row r="13" spans="1:146" s="340" customFormat="1" ht="141.5" thickBot="1" x14ac:dyDescent="0.35">
      <c r="A13" s="307">
        <f ca="1">(DATEDIF(кадры!$FR$1,TODAY(),"y"))+CU13</f>
        <v>1</v>
      </c>
      <c r="B13" s="307"/>
      <c r="C13" s="307">
        <f ca="1">(DATEDIF(кадры!$FR$1,TODAY(),"ym"))+CV13</f>
        <v>5</v>
      </c>
      <c r="D13" s="307">
        <f ca="1">(DATEDIF(кадры!$FR$1,TODAY(),"md"))+CW13</f>
        <v>8</v>
      </c>
      <c r="E13" s="307">
        <f t="shared" ca="1" si="0"/>
        <v>5</v>
      </c>
      <c r="F13" s="327">
        <v>48</v>
      </c>
      <c r="G13" s="328">
        <v>38901</v>
      </c>
      <c r="H13" s="328">
        <v>43738</v>
      </c>
      <c r="I13" s="327">
        <v>79</v>
      </c>
      <c r="J13" s="329">
        <v>38901</v>
      </c>
      <c r="K13" s="307" t="s">
        <v>950</v>
      </c>
      <c r="L13" s="307" t="s">
        <v>951</v>
      </c>
      <c r="M13" s="307" t="s">
        <v>942</v>
      </c>
      <c r="N13" s="307" t="s">
        <v>930</v>
      </c>
      <c r="O13" s="307" t="s">
        <v>111</v>
      </c>
      <c r="P13" s="307" t="s">
        <v>557</v>
      </c>
      <c r="Q13" s="327">
        <v>101</v>
      </c>
      <c r="R13" s="307">
        <v>598</v>
      </c>
      <c r="S13" s="330" t="s">
        <v>992</v>
      </c>
      <c r="T13" s="330" t="s">
        <v>535</v>
      </c>
      <c r="U13" s="331"/>
      <c r="V13" s="330" t="s">
        <v>531</v>
      </c>
      <c r="W13" s="331">
        <f>U13*40</f>
        <v>0</v>
      </c>
      <c r="X13" s="331">
        <f>U13</f>
        <v>0</v>
      </c>
      <c r="Y13" s="331">
        <f>SUM(W13:W15)</f>
        <v>0</v>
      </c>
      <c r="Z13" s="331">
        <f>SUM(X13:X15)</f>
        <v>0</v>
      </c>
      <c r="AA13" s="331">
        <v>1</v>
      </c>
      <c r="AB13" s="332">
        <f>U13-AA13</f>
        <v>-1</v>
      </c>
      <c r="AC13" s="330"/>
      <c r="AD13" s="330"/>
      <c r="AE13" s="330"/>
      <c r="AF13" s="330"/>
      <c r="AG13" s="330"/>
      <c r="AH13" s="333">
        <v>19331</v>
      </c>
      <c r="AI13" s="330">
        <f ca="1">DATEDIF(AH13,TODAY(),"y")</f>
        <v>70</v>
      </c>
      <c r="AJ13" s="330" t="s">
        <v>691</v>
      </c>
      <c r="AK13" s="330"/>
      <c r="AL13" s="330">
        <v>3204</v>
      </c>
      <c r="AM13" s="330" t="s">
        <v>759</v>
      </c>
      <c r="AN13" s="330" t="s">
        <v>760</v>
      </c>
      <c r="AO13" s="333" t="s">
        <v>761</v>
      </c>
      <c r="AP13" s="330" t="s">
        <v>747</v>
      </c>
      <c r="AQ13" s="330"/>
      <c r="AR13" s="330" t="s">
        <v>793</v>
      </c>
      <c r="AS13" s="352"/>
      <c r="AT13" s="330" t="s">
        <v>487</v>
      </c>
      <c r="AU13" s="334"/>
      <c r="AV13" s="334"/>
      <c r="AW13" s="334"/>
      <c r="AX13" s="334"/>
      <c r="AY13" s="330"/>
      <c r="AZ13" s="330" t="s">
        <v>353</v>
      </c>
      <c r="BA13" s="335">
        <f>IF(AZ13="ВО",1,2)</f>
        <v>2</v>
      </c>
      <c r="BB13" s="334"/>
      <c r="BC13" s="330" t="s">
        <v>354</v>
      </c>
      <c r="BD13" s="330"/>
      <c r="BE13" s="330"/>
      <c r="BF13" s="333"/>
      <c r="BG13" s="335">
        <f ca="1">DATEDIF(BF13,TODAY(),"y")</f>
        <v>123</v>
      </c>
      <c r="BH13" s="334"/>
      <c r="BI13" s="335"/>
      <c r="BJ13" s="333"/>
      <c r="BK13" s="335"/>
      <c r="BL13" s="335"/>
      <c r="BM13" s="335"/>
      <c r="BN13" s="330"/>
      <c r="BO13" s="330"/>
      <c r="BP13" s="330"/>
      <c r="BQ13" s="333"/>
      <c r="BR13" s="334"/>
      <c r="BS13" s="334"/>
      <c r="BT13" s="334"/>
      <c r="BU13" s="334"/>
      <c r="BV13" s="330"/>
      <c r="BW13" s="333"/>
      <c r="BX13" s="335"/>
      <c r="BY13" s="307"/>
      <c r="BZ13" s="307" t="str">
        <f t="shared" si="1"/>
        <v/>
      </c>
      <c r="CA13" s="307"/>
      <c r="CB13" s="307"/>
      <c r="CC13" s="307"/>
      <c r="CD13" s="328"/>
      <c r="CE13" s="307" t="str">
        <f ca="1">IF(CD13="","",DATEDIF(CD13,TODAY(),"y"))</f>
        <v/>
      </c>
      <c r="CF13" s="307"/>
      <c r="CG13" s="307"/>
      <c r="CH13" s="307"/>
      <c r="CI13" s="307" t="s">
        <v>158</v>
      </c>
      <c r="CJ13" s="326" t="s">
        <v>181</v>
      </c>
      <c r="CK13" s="326" t="s">
        <v>194</v>
      </c>
      <c r="CL13" s="326" t="s">
        <v>195</v>
      </c>
      <c r="CM13" s="307" t="s">
        <v>197</v>
      </c>
      <c r="CN13" s="328">
        <v>38901</v>
      </c>
      <c r="CO13" s="307" t="s">
        <v>1022</v>
      </c>
      <c r="CP13" s="328">
        <v>43738</v>
      </c>
      <c r="CQ13" s="307" t="s">
        <v>1021</v>
      </c>
      <c r="CR13" s="307"/>
      <c r="CS13" s="307"/>
      <c r="CT13" s="307"/>
      <c r="CU13" s="307"/>
      <c r="CV13" s="307"/>
      <c r="CW13" s="307"/>
      <c r="CX13" s="336">
        <f ca="1">IF(E13&gt;=12,A13+1,A13)</f>
        <v>1</v>
      </c>
      <c r="CY13" s="336">
        <f ca="1">IF(E13&gt;=12,(12-E13)*-1,E13)</f>
        <v>5</v>
      </c>
      <c r="CZ13" s="336">
        <f ca="1">IF(D13&gt;30,D13-30,D13)</f>
        <v>8</v>
      </c>
      <c r="DA13" s="336"/>
      <c r="DB13" s="336"/>
      <c r="DC13" s="336"/>
      <c r="DD13" s="307" t="str">
        <f ca="1">DATEDIF(CN13,TODAY(),"y")&amp;"г."&amp;DATEDIF(CN13,TODAY(),"ym")&amp;"мес."&amp;DATEDIF(CN13,TODAY(),"md")&amp;"дн."</f>
        <v>17г.4мес.6дн.</v>
      </c>
      <c r="DE13" s="307"/>
      <c r="DF13" s="307"/>
      <c r="DG13" s="307"/>
      <c r="DH13" s="337">
        <v>3573</v>
      </c>
      <c r="DI13" s="337">
        <f t="shared" si="2"/>
        <v>0</v>
      </c>
      <c r="DJ13" s="337">
        <f t="shared" si="3"/>
        <v>0</v>
      </c>
      <c r="DK13" s="338">
        <f t="shared" si="4"/>
        <v>0</v>
      </c>
      <c r="DL13" s="338">
        <f>IF(BT13&gt;0,0.1,0)</f>
        <v>0</v>
      </c>
      <c r="DM13" s="339"/>
      <c r="DN13" s="337"/>
      <c r="DO13" s="339">
        <f t="shared" si="5"/>
        <v>0</v>
      </c>
      <c r="DP13" s="339">
        <f t="shared" si="6"/>
        <v>0</v>
      </c>
      <c r="DQ13" s="339">
        <f t="shared" si="7"/>
        <v>0</v>
      </c>
      <c r="DR13" s="339">
        <f t="shared" si="8"/>
        <v>0</v>
      </c>
      <c r="DS13" s="339"/>
      <c r="DT13" s="347">
        <f t="shared" si="9"/>
        <v>0</v>
      </c>
      <c r="DU13" s="347">
        <f>(DT13*DJ13)+(DT13*DI13/кадры!$A$1)</f>
        <v>0</v>
      </c>
      <c r="DV13" s="347"/>
      <c r="DW13" s="347"/>
      <c r="DX13" s="347">
        <f t="shared" si="10"/>
        <v>0</v>
      </c>
      <c r="DY13" s="347"/>
      <c r="DZ13" s="347">
        <f t="shared" si="11"/>
        <v>0</v>
      </c>
      <c r="EA13" s="347">
        <f t="shared" si="12"/>
        <v>0</v>
      </c>
      <c r="EB13" s="347">
        <f t="shared" si="13"/>
        <v>0</v>
      </c>
      <c r="EC13" s="347">
        <f t="shared" si="14"/>
        <v>0</v>
      </c>
      <c r="ED13" s="347">
        <f t="shared" ca="1" si="15"/>
        <v>0</v>
      </c>
      <c r="EE13" s="347"/>
      <c r="EF13" s="347"/>
      <c r="EG13" s="347"/>
      <c r="EH13" s="347"/>
      <c r="EI13" s="347">
        <f ca="1">SUM(DX13:EH15)+DU13+DU14+DU15</f>
        <v>0</v>
      </c>
      <c r="EJ13" s="347">
        <f ca="1">IF(((кадры!$FQ$1/2)-EI13)&lt;0,0,кадры!$FQ$1/2-EI13)</f>
        <v>8121</v>
      </c>
      <c r="EK13" s="347">
        <f ca="1">EG13+EH13+EF13+EJ13+EI13+EF14+EG14+EH14+EJ14+EF15+EG15+EH15+EJ15</f>
        <v>8121</v>
      </c>
      <c r="EL13" s="347">
        <f ca="1">EK13*1.3</f>
        <v>10557.300000000001</v>
      </c>
      <c r="EM13" s="347">
        <f ca="1">EL13/1.13</f>
        <v>9342.7433628318595</v>
      </c>
    </row>
    <row r="14" spans="1:146" s="288" customFormat="1" ht="47" x14ac:dyDescent="0.3">
      <c r="A14" s="257">
        <f ca="1">(DATEDIF(кадры!$FR$1,TODAY(),"y"))+CU14</f>
        <v>1</v>
      </c>
      <c r="B14" s="257"/>
      <c r="C14" s="257">
        <f ca="1">(DATEDIF(кадры!$FR$1,TODAY(),"ym"))+CV14</f>
        <v>5</v>
      </c>
      <c r="D14" s="257">
        <f ca="1">(DATEDIF(кадры!$FR$1,TODAY(),"md"))+CW14</f>
        <v>8</v>
      </c>
      <c r="E14" s="257">
        <f t="shared" ca="1" si="0"/>
        <v>5</v>
      </c>
      <c r="F14" s="266">
        <v>48</v>
      </c>
      <c r="G14" s="268"/>
      <c r="H14" s="266"/>
      <c r="I14" s="266"/>
      <c r="J14" s="269"/>
      <c r="K14" s="255" t="s">
        <v>950</v>
      </c>
      <c r="L14" s="255" t="str">
        <f>L13</f>
        <v>машиниста по стирке белья</v>
      </c>
      <c r="M14" s="255"/>
      <c r="N14" s="255" t="str">
        <f>N13</f>
        <v>Г.А. Колоскова</v>
      </c>
      <c r="O14" s="255" t="s">
        <v>89</v>
      </c>
      <c r="P14" s="255" t="s">
        <v>557</v>
      </c>
      <c r="Q14" s="266"/>
      <c r="R14" s="270">
        <v>598</v>
      </c>
      <c r="S14" s="280" t="s">
        <v>992</v>
      </c>
      <c r="T14" s="280" t="s">
        <v>884</v>
      </c>
      <c r="U14" s="281"/>
      <c r="V14" s="280" t="s">
        <v>538</v>
      </c>
      <c r="W14" s="281">
        <f>40*U14</f>
        <v>0</v>
      </c>
      <c r="X14" s="281">
        <f>U14</f>
        <v>0</v>
      </c>
      <c r="Y14" s="281"/>
      <c r="Z14" s="281"/>
      <c r="AA14" s="281">
        <v>0.2</v>
      </c>
      <c r="AB14" s="282">
        <f>U14-AA14</f>
        <v>-0.2</v>
      </c>
      <c r="AC14" s="280"/>
      <c r="AD14" s="280"/>
      <c r="AE14" s="280"/>
      <c r="AF14" s="280"/>
      <c r="AG14" s="280"/>
      <c r="AH14" s="283"/>
      <c r="AI14" s="280"/>
      <c r="AJ14" s="280"/>
      <c r="AK14" s="280"/>
      <c r="AL14" s="280"/>
      <c r="AM14" s="280"/>
      <c r="AN14" s="280"/>
      <c r="AO14" s="280"/>
      <c r="AP14" s="280"/>
      <c r="AQ14" s="280"/>
      <c r="AR14" s="280"/>
      <c r="AS14" s="353"/>
      <c r="AT14" s="280"/>
      <c r="AU14" s="284"/>
      <c r="AV14" s="284"/>
      <c r="AW14" s="284"/>
      <c r="AX14" s="284"/>
      <c r="AY14" s="280"/>
      <c r="AZ14" s="280"/>
      <c r="BA14" s="285">
        <f>BA13</f>
        <v>2</v>
      </c>
      <c r="BB14" s="284"/>
      <c r="BC14" s="280"/>
      <c r="BD14" s="280"/>
      <c r="BE14" s="280"/>
      <c r="BF14" s="280"/>
      <c r="BG14" s="285"/>
      <c r="BH14" s="284"/>
      <c r="BI14" s="285"/>
      <c r="BJ14" s="283"/>
      <c r="BK14" s="285"/>
      <c r="BL14" s="285"/>
      <c r="BM14" s="285"/>
      <c r="BN14" s="280"/>
      <c r="BO14" s="280"/>
      <c r="BP14" s="280"/>
      <c r="BQ14" s="283"/>
      <c r="BR14" s="284"/>
      <c r="BS14" s="284"/>
      <c r="BT14" s="284"/>
      <c r="BU14" s="284"/>
      <c r="BV14" s="286"/>
      <c r="BW14" s="283"/>
      <c r="BX14" s="285"/>
      <c r="BY14" s="255"/>
      <c r="BZ14" s="255" t="str">
        <f t="shared" si="1"/>
        <v/>
      </c>
      <c r="CA14" s="255"/>
      <c r="CB14" s="255"/>
      <c r="CC14" s="255"/>
      <c r="CD14" s="268"/>
      <c r="CE14" s="255"/>
      <c r="CF14" s="255"/>
      <c r="CG14" s="255"/>
      <c r="CH14" s="255"/>
      <c r="CI14" s="255" t="s">
        <v>196</v>
      </c>
      <c r="CJ14" s="267"/>
      <c r="CK14" s="267"/>
      <c r="CL14" s="267"/>
      <c r="CM14" s="255"/>
      <c r="CN14" s="268"/>
      <c r="CO14" s="255"/>
      <c r="CP14" s="255"/>
      <c r="CQ14" s="255"/>
      <c r="CR14" s="255"/>
      <c r="CS14" s="255"/>
      <c r="CT14" s="255"/>
      <c r="CU14" s="255"/>
      <c r="CV14" s="255"/>
      <c r="CW14" s="255"/>
      <c r="CX14" s="255"/>
      <c r="CY14" s="255"/>
      <c r="CZ14" s="255"/>
      <c r="DA14" s="255"/>
      <c r="DB14" s="255"/>
      <c r="DC14" s="255"/>
      <c r="DD14" s="255"/>
      <c r="DE14" s="255"/>
      <c r="DF14" s="255"/>
      <c r="DG14" s="255"/>
      <c r="DH14" s="258">
        <v>3403</v>
      </c>
      <c r="DI14" s="258">
        <f t="shared" si="2"/>
        <v>0</v>
      </c>
      <c r="DJ14" s="258">
        <f t="shared" si="3"/>
        <v>0</v>
      </c>
      <c r="DK14" s="272">
        <f t="shared" si="4"/>
        <v>0</v>
      </c>
      <c r="DL14" s="272">
        <f>IF(DK14=0.2,DL13,0)</f>
        <v>0</v>
      </c>
      <c r="DM14" s="271"/>
      <c r="DN14" s="258"/>
      <c r="DO14" s="271">
        <f t="shared" si="5"/>
        <v>0</v>
      </c>
      <c r="DP14" s="271">
        <f t="shared" si="6"/>
        <v>0</v>
      </c>
      <c r="DQ14" s="271">
        <f t="shared" si="7"/>
        <v>0</v>
      </c>
      <c r="DR14" s="271">
        <f t="shared" si="8"/>
        <v>0</v>
      </c>
      <c r="DS14" s="271"/>
      <c r="DT14" s="348">
        <f t="shared" si="9"/>
        <v>0</v>
      </c>
      <c r="DU14" s="348">
        <f>(DT14*DJ14)+(DT14*DI14/кадры!$A$1)</f>
        <v>0</v>
      </c>
      <c r="DV14" s="348">
        <f>DM14*DT13</f>
        <v>0</v>
      </c>
      <c r="DW14" s="348">
        <f>DT13*DN14</f>
        <v>0</v>
      </c>
      <c r="DX14" s="348">
        <f t="shared" si="10"/>
        <v>0</v>
      </c>
      <c r="DY14" s="348"/>
      <c r="DZ14" s="348">
        <f t="shared" si="11"/>
        <v>0</v>
      </c>
      <c r="EA14" s="348">
        <f t="shared" si="12"/>
        <v>0</v>
      </c>
      <c r="EB14" s="348">
        <f t="shared" si="13"/>
        <v>0</v>
      </c>
      <c r="EC14" s="348">
        <f t="shared" si="14"/>
        <v>0</v>
      </c>
      <c r="ED14" s="348">
        <f t="shared" si="15"/>
        <v>0</v>
      </c>
      <c r="EE14" s="348"/>
      <c r="EF14" s="348"/>
      <c r="EG14" s="348"/>
      <c r="EH14" s="348"/>
      <c r="EI14" s="348"/>
      <c r="EJ14" s="348"/>
      <c r="EK14" s="348"/>
      <c r="EL14" s="348"/>
      <c r="EM14" s="349"/>
    </row>
    <row r="15" spans="1:146" s="288" customFormat="1" ht="16.3" thickBot="1" x14ac:dyDescent="0.35">
      <c r="A15" s="257">
        <f ca="1">(DATEDIF(кадры!$FR$1,TODAY(),"y"))+CU15</f>
        <v>1</v>
      </c>
      <c r="B15" s="257"/>
      <c r="C15" s="257">
        <f ca="1">(DATEDIF(кадры!$FR$1,TODAY(),"ym"))+CV15</f>
        <v>5</v>
      </c>
      <c r="D15" s="257">
        <f ca="1">(DATEDIF(кадры!$FR$1,TODAY(),"md"))+CW15</f>
        <v>8</v>
      </c>
      <c r="E15" s="257">
        <f t="shared" ca="1" si="0"/>
        <v>5</v>
      </c>
      <c r="F15" s="266">
        <v>48</v>
      </c>
      <c r="G15" s="268"/>
      <c r="H15" s="266"/>
      <c r="I15" s="266"/>
      <c r="J15" s="269"/>
      <c r="K15" s="255" t="s">
        <v>950</v>
      </c>
      <c r="L15" s="255" t="str">
        <f>L14</f>
        <v>машиниста по стирке белья</v>
      </c>
      <c r="M15" s="255"/>
      <c r="N15" s="255" t="str">
        <f>N13</f>
        <v>Г.А. Колоскова</v>
      </c>
      <c r="O15" s="255" t="s">
        <v>10</v>
      </c>
      <c r="P15" s="255" t="s">
        <v>557</v>
      </c>
      <c r="Q15" s="266"/>
      <c r="R15" s="270">
        <v>598</v>
      </c>
      <c r="S15" s="280"/>
      <c r="T15" s="280"/>
      <c r="U15" s="281"/>
      <c r="V15" s="280"/>
      <c r="W15" s="281"/>
      <c r="X15" s="281"/>
      <c r="Y15" s="281"/>
      <c r="Z15" s="281"/>
      <c r="AA15" s="281"/>
      <c r="AB15" s="282"/>
      <c r="AC15" s="280"/>
      <c r="AD15" s="280"/>
      <c r="AE15" s="280"/>
      <c r="AF15" s="280"/>
      <c r="AG15" s="280"/>
      <c r="AH15" s="283"/>
      <c r="AI15" s="280"/>
      <c r="AJ15" s="280"/>
      <c r="AK15" s="280"/>
      <c r="AL15" s="280"/>
      <c r="AM15" s="280"/>
      <c r="AN15" s="280"/>
      <c r="AO15" s="280"/>
      <c r="AP15" s="280"/>
      <c r="AQ15" s="280"/>
      <c r="AR15" s="280"/>
      <c r="AS15" s="353"/>
      <c r="AT15" s="280"/>
      <c r="AU15" s="284"/>
      <c r="AV15" s="284"/>
      <c r="AW15" s="284"/>
      <c r="AX15" s="284"/>
      <c r="AY15" s="280"/>
      <c r="AZ15" s="280"/>
      <c r="BA15" s="285">
        <f>BA13</f>
        <v>2</v>
      </c>
      <c r="BB15" s="284"/>
      <c r="BC15" s="280"/>
      <c r="BD15" s="280"/>
      <c r="BE15" s="280"/>
      <c r="BF15" s="280"/>
      <c r="BG15" s="285"/>
      <c r="BH15" s="284"/>
      <c r="BI15" s="285"/>
      <c r="BJ15" s="283"/>
      <c r="BK15" s="285"/>
      <c r="BL15" s="285"/>
      <c r="BM15" s="285"/>
      <c r="BN15" s="280"/>
      <c r="BO15" s="280"/>
      <c r="BP15" s="280"/>
      <c r="BQ15" s="283"/>
      <c r="BR15" s="284"/>
      <c r="BS15" s="284"/>
      <c r="BT15" s="284"/>
      <c r="BU15" s="284"/>
      <c r="BV15" s="280"/>
      <c r="BW15" s="283"/>
      <c r="BX15" s="285"/>
      <c r="BY15" s="255"/>
      <c r="BZ15" s="255" t="str">
        <f t="shared" si="1"/>
        <v/>
      </c>
      <c r="CA15" s="255"/>
      <c r="CB15" s="255"/>
      <c r="CC15" s="255"/>
      <c r="CD15" s="268"/>
      <c r="CE15" s="255"/>
      <c r="CF15" s="255"/>
      <c r="CG15" s="255"/>
      <c r="CH15" s="255"/>
      <c r="CI15" s="255"/>
      <c r="CJ15" s="267"/>
      <c r="CK15" s="267"/>
      <c r="CL15" s="267"/>
      <c r="CM15" s="255"/>
      <c r="CN15" s="268"/>
      <c r="CO15" s="255"/>
      <c r="CP15" s="255"/>
      <c r="CQ15" s="255"/>
      <c r="CR15" s="255"/>
      <c r="CS15" s="255"/>
      <c r="CT15" s="255"/>
      <c r="CU15" s="255"/>
      <c r="CV15" s="255"/>
      <c r="CW15" s="255"/>
      <c r="CX15" s="255"/>
      <c r="CY15" s="255"/>
      <c r="CZ15" s="255"/>
      <c r="DA15" s="255"/>
      <c r="DB15" s="255"/>
      <c r="DC15" s="255"/>
      <c r="DD15" s="255"/>
      <c r="DE15" s="255"/>
      <c r="DF15" s="255"/>
      <c r="DG15" s="255"/>
      <c r="DH15" s="258">
        <v>0</v>
      </c>
      <c r="DI15" s="258">
        <f t="shared" si="2"/>
        <v>0</v>
      </c>
      <c r="DJ15" s="258">
        <f t="shared" si="3"/>
        <v>0</v>
      </c>
      <c r="DK15" s="272">
        <f t="shared" si="4"/>
        <v>0</v>
      </c>
      <c r="DL15" s="272">
        <f>IF(DK15=0.2,DL13,0)</f>
        <v>0</v>
      </c>
      <c r="DM15" s="271"/>
      <c r="DN15" s="258"/>
      <c r="DO15" s="271">
        <f t="shared" si="5"/>
        <v>0</v>
      </c>
      <c r="DP15" s="271">
        <f t="shared" si="6"/>
        <v>0</v>
      </c>
      <c r="DQ15" s="271">
        <f t="shared" si="7"/>
        <v>0</v>
      </c>
      <c r="DR15" s="271">
        <f t="shared" si="8"/>
        <v>0</v>
      </c>
      <c r="DS15" s="271"/>
      <c r="DT15" s="348">
        <f t="shared" si="9"/>
        <v>0</v>
      </c>
      <c r="DU15" s="348">
        <f>(DT15*DJ15)+(DT15*DI15/кадры!$A$1)</f>
        <v>0</v>
      </c>
      <c r="DV15" s="348">
        <f>DM15*DT13</f>
        <v>0</v>
      </c>
      <c r="DW15" s="348">
        <f>DT13*DN15</f>
        <v>0</v>
      </c>
      <c r="DX15" s="348">
        <f t="shared" si="10"/>
        <v>0</v>
      </c>
      <c r="DY15" s="348"/>
      <c r="DZ15" s="348">
        <f t="shared" si="11"/>
        <v>0</v>
      </c>
      <c r="EA15" s="348">
        <f t="shared" si="12"/>
        <v>0</v>
      </c>
      <c r="EB15" s="348">
        <f t="shared" si="13"/>
        <v>0</v>
      </c>
      <c r="EC15" s="348">
        <f t="shared" si="14"/>
        <v>0</v>
      </c>
      <c r="ED15" s="348">
        <f t="shared" si="15"/>
        <v>0</v>
      </c>
      <c r="EE15" s="348"/>
      <c r="EF15" s="348"/>
      <c r="EG15" s="348"/>
      <c r="EH15" s="348"/>
      <c r="EI15" s="348"/>
      <c r="EJ15" s="348"/>
      <c r="EK15" s="348"/>
      <c r="EL15" s="348"/>
      <c r="EM15" s="348"/>
      <c r="EN15" s="291"/>
      <c r="EO15" s="291"/>
      <c r="EP15" s="291"/>
    </row>
    <row r="16" spans="1:146" s="340" customFormat="1" ht="172.8" thickBot="1" x14ac:dyDescent="0.35">
      <c r="A16" s="307">
        <f ca="1">(DATEDIF(кадры!$FR$1,TODAY(),"y"))+CU16</f>
        <v>1</v>
      </c>
      <c r="B16" s="307"/>
      <c r="C16" s="307">
        <f ca="1">(DATEDIF(кадры!$FR$1,TODAY(),"ym"))+CV16</f>
        <v>5</v>
      </c>
      <c r="D16" s="307">
        <f ca="1">(DATEDIF(кадры!$FR$1,TODAY(),"md"))+CW16</f>
        <v>8</v>
      </c>
      <c r="E16" s="307">
        <f t="shared" ca="1" si="0"/>
        <v>5</v>
      </c>
      <c r="F16" s="327">
        <v>62</v>
      </c>
      <c r="G16" s="328">
        <v>41956</v>
      </c>
      <c r="H16" s="327">
        <f>CP16</f>
        <v>0</v>
      </c>
      <c r="I16" s="327">
        <v>246</v>
      </c>
      <c r="J16" s="329">
        <v>41953</v>
      </c>
      <c r="K16" s="307" t="s">
        <v>974</v>
      </c>
      <c r="L16" s="307" t="s">
        <v>953</v>
      </c>
      <c r="M16" s="307"/>
      <c r="N16" s="307" t="s">
        <v>935</v>
      </c>
      <c r="O16" s="307" t="s">
        <v>123</v>
      </c>
      <c r="P16" s="307" t="s">
        <v>561</v>
      </c>
      <c r="Q16" s="327">
        <v>101</v>
      </c>
      <c r="R16" s="307">
        <v>686</v>
      </c>
      <c r="S16" s="330" t="s">
        <v>992</v>
      </c>
      <c r="T16" s="330" t="s">
        <v>107</v>
      </c>
      <c r="U16" s="331">
        <v>1</v>
      </c>
      <c r="V16" s="330" t="s">
        <v>531</v>
      </c>
      <c r="W16" s="331">
        <f>U16*40</f>
        <v>40</v>
      </c>
      <c r="X16" s="331">
        <f>U16</f>
        <v>1</v>
      </c>
      <c r="Y16" s="331">
        <f>SUM(W16:W18)</f>
        <v>40</v>
      </c>
      <c r="Z16" s="331">
        <f>SUM(X16:X18)</f>
        <v>1</v>
      </c>
      <c r="AA16" s="331">
        <v>1</v>
      </c>
      <c r="AB16" s="332">
        <f t="shared" ref="AB16:AB23" si="16">U16-AA16</f>
        <v>0</v>
      </c>
      <c r="AC16" s="330"/>
      <c r="AD16" s="330"/>
      <c r="AE16" s="330"/>
      <c r="AF16" s="330"/>
      <c r="AG16" s="330"/>
      <c r="AH16" s="328">
        <v>19863</v>
      </c>
      <c r="AI16" s="307">
        <f ca="1">DATEDIF(AH16,TODAY(),"y")</f>
        <v>69</v>
      </c>
      <c r="AJ16" s="307" t="s">
        <v>691</v>
      </c>
      <c r="AK16" s="307"/>
      <c r="AL16" s="330">
        <v>3204</v>
      </c>
      <c r="AM16" s="330" t="s">
        <v>783</v>
      </c>
      <c r="AN16" s="330" t="s">
        <v>784</v>
      </c>
      <c r="AO16" s="333" t="s">
        <v>785</v>
      </c>
      <c r="AP16" s="330" t="s">
        <v>716</v>
      </c>
      <c r="AQ16" s="330"/>
      <c r="AR16" s="330" t="s">
        <v>794</v>
      </c>
      <c r="AS16" s="352"/>
      <c r="AT16" s="330" t="s">
        <v>502</v>
      </c>
      <c r="AU16" s="334"/>
      <c r="AV16" s="334"/>
      <c r="AW16" s="334"/>
      <c r="AX16" s="334"/>
      <c r="AY16" s="330"/>
      <c r="AZ16" s="330" t="s">
        <v>353</v>
      </c>
      <c r="BA16" s="335">
        <f>IF(AZ16="ВО",1,2)</f>
        <v>2</v>
      </c>
      <c r="BB16" s="334"/>
      <c r="BC16" s="330" t="s">
        <v>356</v>
      </c>
      <c r="BD16" s="330"/>
      <c r="BE16" s="330"/>
      <c r="BF16" s="333"/>
      <c r="BG16" s="335">
        <f ca="1">DATEDIF(BF16,TODAY(),"y")</f>
        <v>123</v>
      </c>
      <c r="BH16" s="334"/>
      <c r="BI16" s="335"/>
      <c r="BJ16" s="333"/>
      <c r="BK16" s="335"/>
      <c r="BL16" s="335"/>
      <c r="BM16" s="335"/>
      <c r="BN16" s="330"/>
      <c r="BO16" s="330"/>
      <c r="BP16" s="330"/>
      <c r="BQ16" s="333"/>
      <c r="BR16" s="334"/>
      <c r="BS16" s="334"/>
      <c r="BT16" s="334"/>
      <c r="BU16" s="334"/>
      <c r="BV16" s="330"/>
      <c r="BW16" s="333"/>
      <c r="BX16" s="335"/>
      <c r="BY16" s="307"/>
      <c r="BZ16" s="307" t="str">
        <f t="shared" si="1"/>
        <v/>
      </c>
      <c r="CA16" s="307"/>
      <c r="CB16" s="307"/>
      <c r="CC16" s="307"/>
      <c r="CD16" s="328"/>
      <c r="CE16" s="307" t="str">
        <f ca="1">IF(CD16="","",DATEDIF(CD16,TODAY(),"y"))</f>
        <v/>
      </c>
      <c r="CF16" s="307"/>
      <c r="CG16" s="307"/>
      <c r="CH16" s="307"/>
      <c r="CI16" s="307" t="s">
        <v>158</v>
      </c>
      <c r="CJ16" s="326" t="s">
        <v>229</v>
      </c>
      <c r="CK16" s="326" t="s">
        <v>176</v>
      </c>
      <c r="CL16" s="326" t="s">
        <v>223</v>
      </c>
      <c r="CM16" s="307" t="s">
        <v>222</v>
      </c>
      <c r="CN16" s="328">
        <v>41953</v>
      </c>
      <c r="CO16" s="307"/>
      <c r="CP16" s="307"/>
      <c r="CQ16" s="307"/>
      <c r="CR16" s="307"/>
      <c r="CS16" s="307"/>
      <c r="CT16" s="307"/>
      <c r="CU16" s="307"/>
      <c r="CV16" s="307"/>
      <c r="CW16" s="307"/>
      <c r="CX16" s="336">
        <f ca="1">IF(E16&gt;=12,A16+1,A16)</f>
        <v>1</v>
      </c>
      <c r="CY16" s="336">
        <f ca="1">IF(E16&gt;=12,(12-E16)*-1,E16)</f>
        <v>5</v>
      </c>
      <c r="CZ16" s="336">
        <f ca="1">IF(D16&gt;30,D16-30,D16)</f>
        <v>8</v>
      </c>
      <c r="DA16" s="336"/>
      <c r="DB16" s="336"/>
      <c r="DC16" s="336"/>
      <c r="DD16" s="307" t="str">
        <f ca="1">DATEDIF(CN16,TODAY(),"y")&amp;"г."&amp;DATEDIF(CN16,TODAY(),"ym")&amp;"мес."&amp;DATEDIF(CN16,TODAY(),"md")&amp;"дн."</f>
        <v>8г.11мес.30дн.</v>
      </c>
      <c r="DE16" s="307"/>
      <c r="DF16" s="307"/>
      <c r="DG16" s="307"/>
      <c r="DH16" s="337">
        <v>3403</v>
      </c>
      <c r="DI16" s="337">
        <f t="shared" si="2"/>
        <v>0</v>
      </c>
      <c r="DJ16" s="337">
        <f t="shared" si="3"/>
        <v>1</v>
      </c>
      <c r="DK16" s="338">
        <f t="shared" si="4"/>
        <v>0.2</v>
      </c>
      <c r="DL16" s="338">
        <f>IF(BT16&gt;0,0.1,0)</f>
        <v>0</v>
      </c>
      <c r="DM16" s="339"/>
      <c r="DN16" s="337"/>
      <c r="DO16" s="339">
        <f t="shared" si="5"/>
        <v>0</v>
      </c>
      <c r="DP16" s="339">
        <f t="shared" si="6"/>
        <v>0.4</v>
      </c>
      <c r="DQ16" s="339">
        <f t="shared" si="7"/>
        <v>0</v>
      </c>
      <c r="DR16" s="339">
        <f t="shared" si="8"/>
        <v>0</v>
      </c>
      <c r="DS16" s="339"/>
      <c r="DT16" s="347">
        <f t="shared" si="9"/>
        <v>4083.6</v>
      </c>
      <c r="DU16" s="347">
        <f>(DT16*DJ16)+(DT16*DI16/кадры!$A$1)</f>
        <v>4083.6</v>
      </c>
      <c r="DV16" s="347"/>
      <c r="DW16" s="347"/>
      <c r="DX16" s="347">
        <f t="shared" si="10"/>
        <v>0</v>
      </c>
      <c r="DY16" s="347">
        <v>0</v>
      </c>
      <c r="DZ16" s="347">
        <f t="shared" si="11"/>
        <v>0</v>
      </c>
      <c r="EA16" s="347">
        <f t="shared" si="12"/>
        <v>0</v>
      </c>
      <c r="EB16" s="347">
        <f t="shared" si="13"/>
        <v>0</v>
      </c>
      <c r="EC16" s="347">
        <f t="shared" si="14"/>
        <v>0</v>
      </c>
      <c r="ED16" s="347">
        <f t="shared" ca="1" si="15"/>
        <v>0</v>
      </c>
      <c r="EE16" s="347"/>
      <c r="EF16" s="347"/>
      <c r="EG16" s="347"/>
      <c r="EH16" s="347"/>
      <c r="EI16" s="347">
        <f ca="1">SUM(DX16:EH18)+DU16+DU17+DU18</f>
        <v>4083.6</v>
      </c>
      <c r="EJ16" s="347">
        <f ca="1">IF((кадры!$FQ$1-EI16)&lt;0,0,кадры!$FQ$1-EI16)</f>
        <v>12158.4</v>
      </c>
      <c r="EK16" s="347">
        <f ca="1">EJ16+EI16</f>
        <v>16242</v>
      </c>
      <c r="EL16" s="347">
        <f ca="1">EK16*1.3</f>
        <v>21114.600000000002</v>
      </c>
      <c r="EM16" s="347">
        <f ca="1">EL16/1.13</f>
        <v>18685.486725663719</v>
      </c>
    </row>
    <row r="17" spans="1:150" s="291" customFormat="1" ht="15.65" x14ac:dyDescent="0.3">
      <c r="A17" s="257">
        <f ca="1">(DATEDIF(кадры!$FR$1,TODAY(),"y"))+CU17</f>
        <v>1</v>
      </c>
      <c r="B17" s="257"/>
      <c r="C17" s="257">
        <f ca="1">(DATEDIF(кадры!$FR$1,TODAY(),"ym"))+CV17</f>
        <v>5</v>
      </c>
      <c r="D17" s="257">
        <f ca="1">(DATEDIF(кадры!$FR$1,TODAY(),"md"))+CW17</f>
        <v>8</v>
      </c>
      <c r="E17" s="257">
        <f t="shared" ca="1" si="0"/>
        <v>5</v>
      </c>
      <c r="F17" s="266">
        <v>62</v>
      </c>
      <c r="G17" s="268"/>
      <c r="H17" s="266"/>
      <c r="I17" s="266"/>
      <c r="J17" s="269"/>
      <c r="K17" s="255" t="s">
        <v>974</v>
      </c>
      <c r="L17" s="255" t="str">
        <f>L16</f>
        <v>сторожа</v>
      </c>
      <c r="M17" s="255"/>
      <c r="N17" s="255" t="str">
        <f>N16</f>
        <v>Т.Е. Ушкина</v>
      </c>
      <c r="O17" s="255" t="s">
        <v>47</v>
      </c>
      <c r="P17" s="255" t="s">
        <v>561</v>
      </c>
      <c r="Q17" s="266"/>
      <c r="R17" s="270">
        <v>686</v>
      </c>
      <c r="S17" s="280"/>
      <c r="T17" s="280"/>
      <c r="U17" s="281"/>
      <c r="V17" s="280"/>
      <c r="W17" s="281"/>
      <c r="X17" s="281"/>
      <c r="Y17" s="281"/>
      <c r="Z17" s="281"/>
      <c r="AA17" s="281"/>
      <c r="AB17" s="282">
        <f t="shared" si="16"/>
        <v>0</v>
      </c>
      <c r="AC17" s="280"/>
      <c r="AD17" s="280"/>
      <c r="AE17" s="280"/>
      <c r="AF17" s="280"/>
      <c r="AG17" s="280"/>
      <c r="AH17" s="283"/>
      <c r="AI17" s="280"/>
      <c r="AJ17" s="280"/>
      <c r="AK17" s="280"/>
      <c r="AL17" s="280"/>
      <c r="AM17" s="280"/>
      <c r="AN17" s="280"/>
      <c r="AO17" s="280"/>
      <c r="AP17" s="280"/>
      <c r="AQ17" s="280"/>
      <c r="AR17" s="280"/>
      <c r="AS17" s="353"/>
      <c r="AT17" s="280"/>
      <c r="AU17" s="284"/>
      <c r="AV17" s="284"/>
      <c r="AW17" s="284"/>
      <c r="AX17" s="284"/>
      <c r="AY17" s="280"/>
      <c r="AZ17" s="280"/>
      <c r="BA17" s="285">
        <f>BA16</f>
        <v>2</v>
      </c>
      <c r="BB17" s="284"/>
      <c r="BC17" s="280"/>
      <c r="BD17" s="280"/>
      <c r="BE17" s="280"/>
      <c r="BF17" s="280"/>
      <c r="BG17" s="285"/>
      <c r="BH17" s="284"/>
      <c r="BI17" s="285"/>
      <c r="BJ17" s="283"/>
      <c r="BK17" s="285"/>
      <c r="BL17" s="285"/>
      <c r="BM17" s="285"/>
      <c r="BN17" s="280"/>
      <c r="BO17" s="280"/>
      <c r="BP17" s="280"/>
      <c r="BQ17" s="283"/>
      <c r="BR17" s="284"/>
      <c r="BS17" s="284"/>
      <c r="BT17" s="284"/>
      <c r="BU17" s="284"/>
      <c r="BV17" s="286"/>
      <c r="BW17" s="283"/>
      <c r="BX17" s="285"/>
      <c r="BY17" s="255"/>
      <c r="BZ17" s="255" t="str">
        <f t="shared" si="1"/>
        <v/>
      </c>
      <c r="CA17" s="255"/>
      <c r="CB17" s="255"/>
      <c r="CC17" s="255"/>
      <c r="CD17" s="268"/>
      <c r="CE17" s="255"/>
      <c r="CF17" s="255"/>
      <c r="CG17" s="255"/>
      <c r="CH17" s="255"/>
      <c r="CI17" s="255" t="s">
        <v>230</v>
      </c>
      <c r="CJ17" s="267"/>
      <c r="CK17" s="267"/>
      <c r="CL17" s="267"/>
      <c r="CM17" s="255"/>
      <c r="CN17" s="268"/>
      <c r="CO17" s="255"/>
      <c r="CP17" s="255"/>
      <c r="CQ17" s="255"/>
      <c r="CR17" s="255"/>
      <c r="CS17" s="255"/>
      <c r="CT17" s="255"/>
      <c r="CU17" s="255"/>
      <c r="CV17" s="255"/>
      <c r="CW17" s="255"/>
      <c r="CX17" s="255"/>
      <c r="CY17" s="255"/>
      <c r="CZ17" s="255"/>
      <c r="DA17" s="255"/>
      <c r="DB17" s="255"/>
      <c r="DC17" s="255"/>
      <c r="DD17" s="255"/>
      <c r="DE17" s="255"/>
      <c r="DF17" s="255"/>
      <c r="DG17" s="255"/>
      <c r="DH17" s="258">
        <v>0</v>
      </c>
      <c r="DI17" s="258">
        <f t="shared" si="2"/>
        <v>0</v>
      </c>
      <c r="DJ17" s="258">
        <f t="shared" si="3"/>
        <v>0</v>
      </c>
      <c r="DK17" s="272">
        <f t="shared" si="4"/>
        <v>0</v>
      </c>
      <c r="DL17" s="272">
        <f>IF(DK17=0.2,DL16,0)</f>
        <v>0</v>
      </c>
      <c r="DM17" s="271"/>
      <c r="DN17" s="258"/>
      <c r="DO17" s="271">
        <f t="shared" si="5"/>
        <v>0</v>
      </c>
      <c r="DP17" s="271">
        <f t="shared" si="6"/>
        <v>0</v>
      </c>
      <c r="DQ17" s="271">
        <f t="shared" si="7"/>
        <v>0</v>
      </c>
      <c r="DR17" s="271">
        <f t="shared" si="8"/>
        <v>0</v>
      </c>
      <c r="DS17" s="271"/>
      <c r="DT17" s="348">
        <f t="shared" si="9"/>
        <v>0</v>
      </c>
      <c r="DU17" s="348">
        <f>(DT17*DJ17)+(DT17*DI17/кадры!$A$1)</f>
        <v>0</v>
      </c>
      <c r="DV17" s="348">
        <f>DM17*DT16</f>
        <v>0</v>
      </c>
      <c r="DW17" s="348">
        <f>DT16*DN17</f>
        <v>0</v>
      </c>
      <c r="DX17" s="348">
        <f t="shared" si="10"/>
        <v>0</v>
      </c>
      <c r="DY17" s="348"/>
      <c r="DZ17" s="348">
        <f t="shared" si="11"/>
        <v>0</v>
      </c>
      <c r="EA17" s="348">
        <f t="shared" si="12"/>
        <v>0</v>
      </c>
      <c r="EB17" s="348">
        <f t="shared" si="13"/>
        <v>0</v>
      </c>
      <c r="EC17" s="348">
        <f t="shared" si="14"/>
        <v>0</v>
      </c>
      <c r="ED17" s="348">
        <f t="shared" si="15"/>
        <v>0</v>
      </c>
      <c r="EE17" s="348"/>
      <c r="EF17" s="348"/>
      <c r="EG17" s="348"/>
      <c r="EH17" s="348"/>
      <c r="EI17" s="348"/>
      <c r="EJ17" s="348"/>
      <c r="EK17" s="348"/>
      <c r="EL17" s="348"/>
      <c r="EM17" s="348"/>
    </row>
    <row r="18" spans="1:150" s="288" customFormat="1" ht="16.3" thickBot="1" x14ac:dyDescent="0.35">
      <c r="A18" s="257">
        <f ca="1">(DATEDIF(кадры!$FR$1,TODAY(),"y"))+CU18</f>
        <v>1</v>
      </c>
      <c r="B18" s="257"/>
      <c r="C18" s="257">
        <f ca="1">(DATEDIF(кадры!$FR$1,TODAY(),"ym"))+CV18</f>
        <v>5</v>
      </c>
      <c r="D18" s="257">
        <f ca="1">(DATEDIF(кадры!$FR$1,TODAY(),"md"))+CW18</f>
        <v>8</v>
      </c>
      <c r="E18" s="257">
        <f t="shared" ca="1" si="0"/>
        <v>5</v>
      </c>
      <c r="F18" s="266">
        <v>62</v>
      </c>
      <c r="G18" s="268"/>
      <c r="H18" s="266"/>
      <c r="I18" s="266"/>
      <c r="J18" s="269"/>
      <c r="K18" s="255" t="s">
        <v>974</v>
      </c>
      <c r="L18" s="255" t="str">
        <f>L17</f>
        <v>сторожа</v>
      </c>
      <c r="M18" s="255"/>
      <c r="N18" s="255" t="str">
        <f>N16</f>
        <v>Т.Е. Ушкина</v>
      </c>
      <c r="O18" s="255" t="s">
        <v>124</v>
      </c>
      <c r="P18" s="255" t="s">
        <v>561</v>
      </c>
      <c r="Q18" s="266"/>
      <c r="R18" s="270">
        <v>686</v>
      </c>
      <c r="S18" s="280"/>
      <c r="T18" s="280"/>
      <c r="U18" s="281"/>
      <c r="V18" s="280"/>
      <c r="W18" s="281"/>
      <c r="X18" s="281"/>
      <c r="Y18" s="281"/>
      <c r="Z18" s="281"/>
      <c r="AA18" s="281"/>
      <c r="AB18" s="282">
        <f t="shared" si="16"/>
        <v>0</v>
      </c>
      <c r="AC18" s="280"/>
      <c r="AD18" s="280"/>
      <c r="AE18" s="280"/>
      <c r="AF18" s="280"/>
      <c r="AG18" s="280"/>
      <c r="AH18" s="283"/>
      <c r="AI18" s="280"/>
      <c r="AJ18" s="280"/>
      <c r="AK18" s="280"/>
      <c r="AL18" s="280"/>
      <c r="AM18" s="280"/>
      <c r="AN18" s="280"/>
      <c r="AO18" s="280"/>
      <c r="AP18" s="280"/>
      <c r="AQ18" s="280"/>
      <c r="AR18" s="280"/>
      <c r="AS18" s="353"/>
      <c r="AT18" s="280"/>
      <c r="AU18" s="284"/>
      <c r="AV18" s="284"/>
      <c r="AW18" s="284"/>
      <c r="AX18" s="284"/>
      <c r="AY18" s="280"/>
      <c r="AZ18" s="280"/>
      <c r="BA18" s="285">
        <f>BA16</f>
        <v>2</v>
      </c>
      <c r="BB18" s="284"/>
      <c r="BC18" s="280"/>
      <c r="BD18" s="280"/>
      <c r="BE18" s="280"/>
      <c r="BF18" s="280"/>
      <c r="BG18" s="285"/>
      <c r="BH18" s="284"/>
      <c r="BI18" s="285"/>
      <c r="BJ18" s="283"/>
      <c r="BK18" s="285"/>
      <c r="BL18" s="285"/>
      <c r="BM18" s="285"/>
      <c r="BN18" s="280"/>
      <c r="BO18" s="280"/>
      <c r="BP18" s="280"/>
      <c r="BQ18" s="283"/>
      <c r="BR18" s="284"/>
      <c r="BS18" s="284"/>
      <c r="BT18" s="284"/>
      <c r="BU18" s="284"/>
      <c r="BV18" s="280"/>
      <c r="BW18" s="283"/>
      <c r="BX18" s="285"/>
      <c r="BY18" s="255"/>
      <c r="BZ18" s="255" t="str">
        <f t="shared" si="1"/>
        <v/>
      </c>
      <c r="CA18" s="255"/>
      <c r="CB18" s="255"/>
      <c r="CC18" s="255"/>
      <c r="CD18" s="268"/>
      <c r="CE18" s="255"/>
      <c r="CF18" s="255"/>
      <c r="CG18" s="255"/>
      <c r="CH18" s="255"/>
      <c r="CI18" s="255"/>
      <c r="CJ18" s="267"/>
      <c r="CK18" s="267"/>
      <c r="CL18" s="267"/>
      <c r="CM18" s="255"/>
      <c r="CN18" s="268"/>
      <c r="CO18" s="255"/>
      <c r="CP18" s="255"/>
      <c r="CQ18" s="255"/>
      <c r="CR18" s="255"/>
      <c r="CS18" s="255"/>
      <c r="CT18" s="255"/>
      <c r="CU18" s="255"/>
      <c r="CV18" s="255"/>
      <c r="CW18" s="255"/>
      <c r="CX18" s="255"/>
      <c r="CY18" s="255"/>
      <c r="CZ18" s="255"/>
      <c r="DA18" s="255"/>
      <c r="DB18" s="255"/>
      <c r="DC18" s="255"/>
      <c r="DD18" s="255"/>
      <c r="DE18" s="255"/>
      <c r="DF18" s="255"/>
      <c r="DG18" s="255"/>
      <c r="DH18" s="258">
        <v>0</v>
      </c>
      <c r="DI18" s="258">
        <f t="shared" si="2"/>
        <v>0</v>
      </c>
      <c r="DJ18" s="258">
        <f t="shared" si="3"/>
        <v>0</v>
      </c>
      <c r="DK18" s="272">
        <f t="shared" si="4"/>
        <v>0</v>
      </c>
      <c r="DL18" s="272">
        <f>IF(DK18=0.2,DL16,0)</f>
        <v>0</v>
      </c>
      <c r="DM18" s="271"/>
      <c r="DN18" s="258"/>
      <c r="DO18" s="271">
        <f t="shared" si="5"/>
        <v>0</v>
      </c>
      <c r="DP18" s="271">
        <f t="shared" si="6"/>
        <v>0</v>
      </c>
      <c r="DQ18" s="271">
        <f t="shared" si="7"/>
        <v>0</v>
      </c>
      <c r="DR18" s="271">
        <f t="shared" si="8"/>
        <v>0</v>
      </c>
      <c r="DS18" s="271"/>
      <c r="DT18" s="348">
        <f t="shared" si="9"/>
        <v>0</v>
      </c>
      <c r="DU18" s="348">
        <f>(DT18*DJ18)+(DT18*DI18/кадры!$A$1)</f>
        <v>0</v>
      </c>
      <c r="DV18" s="348">
        <f>DM18*DT16</f>
        <v>0</v>
      </c>
      <c r="DW18" s="348">
        <f>DT16*DN18</f>
        <v>0</v>
      </c>
      <c r="DX18" s="348">
        <f t="shared" si="10"/>
        <v>0</v>
      </c>
      <c r="DY18" s="348"/>
      <c r="DZ18" s="348">
        <f t="shared" si="11"/>
        <v>0</v>
      </c>
      <c r="EA18" s="348">
        <f t="shared" si="12"/>
        <v>0</v>
      </c>
      <c r="EB18" s="348">
        <f t="shared" si="13"/>
        <v>0</v>
      </c>
      <c r="EC18" s="348">
        <f t="shared" si="14"/>
        <v>0</v>
      </c>
      <c r="ED18" s="348">
        <f t="shared" si="15"/>
        <v>0</v>
      </c>
      <c r="EE18" s="348"/>
      <c r="EF18" s="348"/>
      <c r="EG18" s="348"/>
      <c r="EH18" s="348"/>
      <c r="EI18" s="348"/>
      <c r="EJ18" s="348"/>
      <c r="EK18" s="348"/>
      <c r="EL18" s="348"/>
      <c r="EM18" s="348"/>
      <c r="EN18" s="291"/>
      <c r="EO18" s="291"/>
      <c r="EP18" s="291"/>
    </row>
    <row r="19" spans="1:150" s="340" customFormat="1" ht="47.6" thickBot="1" x14ac:dyDescent="0.35">
      <c r="A19" s="307">
        <f ca="1">(DATEDIF(кадры!$FR$1,TODAY(),"y"))+CU19</f>
        <v>1</v>
      </c>
      <c r="B19" s="307"/>
      <c r="C19" s="307">
        <f ca="1">(DATEDIF(кадры!$FR$1,TODAY(),"ym"))+CV19</f>
        <v>5</v>
      </c>
      <c r="D19" s="307">
        <f ca="1">(DATEDIF(кадры!$FR$1,TODAY(),"md"))+CW19</f>
        <v>8</v>
      </c>
      <c r="E19" s="307">
        <f t="shared" ca="1" si="0"/>
        <v>5</v>
      </c>
      <c r="F19" s="327">
        <v>76</v>
      </c>
      <c r="G19" s="328">
        <v>43352</v>
      </c>
      <c r="H19" s="328">
        <f>CP19</f>
        <v>43555</v>
      </c>
      <c r="I19" s="327">
        <v>292</v>
      </c>
      <c r="J19" s="329">
        <v>43352</v>
      </c>
      <c r="K19" s="307" t="s">
        <v>969</v>
      </c>
      <c r="L19" s="307" t="s">
        <v>953</v>
      </c>
      <c r="M19" s="307"/>
      <c r="N19" s="307" t="s">
        <v>939</v>
      </c>
      <c r="O19" s="307" t="s">
        <v>537</v>
      </c>
      <c r="P19" s="307" t="s">
        <v>566</v>
      </c>
      <c r="Q19" s="327">
        <v>101</v>
      </c>
      <c r="R19" s="307">
        <v>694</v>
      </c>
      <c r="S19" s="330" t="s">
        <v>992</v>
      </c>
      <c r="T19" s="330" t="s">
        <v>107</v>
      </c>
      <c r="U19" s="331">
        <v>0</v>
      </c>
      <c r="V19" s="330" t="s">
        <v>531</v>
      </c>
      <c r="W19" s="331"/>
      <c r="X19" s="331"/>
      <c r="Y19" s="331">
        <f>SUM(W19:W21)</f>
        <v>0</v>
      </c>
      <c r="Z19" s="331">
        <f>SUM(X19:X21)</f>
        <v>0</v>
      </c>
      <c r="AA19" s="331">
        <v>1</v>
      </c>
      <c r="AB19" s="332">
        <f t="shared" si="16"/>
        <v>-1</v>
      </c>
      <c r="AC19" s="330"/>
      <c r="AD19" s="330"/>
      <c r="AE19" s="330"/>
      <c r="AF19" s="330"/>
      <c r="AG19" s="330"/>
      <c r="AH19" s="333">
        <v>27185</v>
      </c>
      <c r="AI19" s="330">
        <f ca="1">DATEDIF(AH19,TODAY(),"y")</f>
        <v>49</v>
      </c>
      <c r="AJ19" s="330" t="s">
        <v>691</v>
      </c>
      <c r="AK19" s="330"/>
      <c r="AL19" s="330"/>
      <c r="AM19" s="330"/>
      <c r="AN19" s="330"/>
      <c r="AO19" s="333"/>
      <c r="AP19" s="330"/>
      <c r="AQ19" s="330"/>
      <c r="AR19" s="330"/>
      <c r="AS19" s="352"/>
      <c r="AT19" s="330" t="s">
        <v>615</v>
      </c>
      <c r="AU19" s="334"/>
      <c r="AV19" s="334"/>
      <c r="AW19" s="334"/>
      <c r="AX19" s="334"/>
      <c r="AY19" s="330"/>
      <c r="AZ19" s="330"/>
      <c r="BA19" s="335"/>
      <c r="BB19" s="334"/>
      <c r="BC19" s="330"/>
      <c r="BD19" s="330"/>
      <c r="BE19" s="330"/>
      <c r="BF19" s="333"/>
      <c r="BG19" s="335"/>
      <c r="BH19" s="334"/>
      <c r="BI19" s="335"/>
      <c r="BJ19" s="333"/>
      <c r="BK19" s="335"/>
      <c r="BL19" s="335"/>
      <c r="BM19" s="335"/>
      <c r="BN19" s="330"/>
      <c r="BO19" s="330"/>
      <c r="BP19" s="330"/>
      <c r="BQ19" s="333"/>
      <c r="BR19" s="334"/>
      <c r="BS19" s="334"/>
      <c r="BT19" s="334"/>
      <c r="BU19" s="334"/>
      <c r="BV19" s="330"/>
      <c r="BW19" s="333"/>
      <c r="BX19" s="335"/>
      <c r="BY19" s="307"/>
      <c r="BZ19" s="307"/>
      <c r="CA19" s="307"/>
      <c r="CB19" s="307"/>
      <c r="CC19" s="307"/>
      <c r="CD19" s="328"/>
      <c r="CE19" s="307"/>
      <c r="CF19" s="307"/>
      <c r="CG19" s="307"/>
      <c r="CH19" s="307"/>
      <c r="CI19" s="307" t="s">
        <v>994</v>
      </c>
      <c r="CJ19" s="326"/>
      <c r="CK19" s="326"/>
      <c r="CL19" s="326"/>
      <c r="CM19" s="307"/>
      <c r="CN19" s="328"/>
      <c r="CO19" s="307" t="s">
        <v>678</v>
      </c>
      <c r="CP19" s="307">
        <v>43555</v>
      </c>
      <c r="CQ19" s="307"/>
      <c r="CR19" s="307"/>
      <c r="CS19" s="307"/>
      <c r="CT19" s="307"/>
      <c r="CU19" s="307"/>
      <c r="CV19" s="307"/>
      <c r="CW19" s="307"/>
      <c r="CX19" s="336">
        <f ca="1">IF(E19&gt;=12,A19+1,A19)</f>
        <v>1</v>
      </c>
      <c r="CY19" s="336">
        <f ca="1">IF(E19&gt;=12,(12-E19)*-1,E19)</f>
        <v>5</v>
      </c>
      <c r="CZ19" s="336">
        <f ca="1">IF(D19&gt;30,D19-30,D19)</f>
        <v>8</v>
      </c>
      <c r="DA19" s="336"/>
      <c r="DB19" s="336"/>
      <c r="DC19" s="336"/>
      <c r="DD19" s="307" t="str">
        <f ca="1">DATEDIF(CN19,TODAY(),"y")&amp;"г."&amp;DATEDIF(CN19,TODAY(),"ym")&amp;"мес."&amp;DATEDIF(CN19,TODAY(),"md")&amp;"дн."</f>
        <v>123г.10мес.9дн.</v>
      </c>
      <c r="DE19" s="307"/>
      <c r="DF19" s="307"/>
      <c r="DG19" s="307"/>
      <c r="DH19" s="337">
        <v>3403</v>
      </c>
      <c r="DI19" s="337">
        <f t="shared" si="2"/>
        <v>0</v>
      </c>
      <c r="DJ19" s="337">
        <f t="shared" si="3"/>
        <v>0</v>
      </c>
      <c r="DK19" s="338" t="str">
        <f>IF(U19&gt;0,0.2,"")</f>
        <v/>
      </c>
      <c r="DL19" s="338"/>
      <c r="DM19" s="339"/>
      <c r="DN19" s="337"/>
      <c r="DO19" s="339">
        <f t="shared" si="5"/>
        <v>0</v>
      </c>
      <c r="DP19" s="339">
        <f t="shared" si="6"/>
        <v>0.4</v>
      </c>
      <c r="DQ19" s="339">
        <f t="shared" si="7"/>
        <v>0</v>
      </c>
      <c r="DR19" s="339">
        <f t="shared" si="8"/>
        <v>0</v>
      </c>
      <c r="DS19" s="339"/>
      <c r="DT19" s="347">
        <f t="shared" si="9"/>
        <v>0</v>
      </c>
      <c r="DU19" s="347">
        <f>(DT19*DJ19)+(DT19*DI19/кадры!$A$1)</f>
        <v>0</v>
      </c>
      <c r="DV19" s="347"/>
      <c r="DW19" s="347"/>
      <c r="DX19" s="347">
        <f t="shared" si="10"/>
        <v>0</v>
      </c>
      <c r="DY19" s="347"/>
      <c r="DZ19" s="347">
        <f t="shared" si="11"/>
        <v>0</v>
      </c>
      <c r="EA19" s="347">
        <f t="shared" si="12"/>
        <v>0</v>
      </c>
      <c r="EB19" s="347">
        <f t="shared" si="13"/>
        <v>0</v>
      </c>
      <c r="EC19" s="347">
        <f t="shared" si="14"/>
        <v>0</v>
      </c>
      <c r="ED19" s="347">
        <f t="shared" si="15"/>
        <v>0</v>
      </c>
      <c r="EE19" s="347"/>
      <c r="EF19" s="347"/>
      <c r="EG19" s="347"/>
      <c r="EH19" s="347"/>
      <c r="EI19" s="347"/>
      <c r="EJ19" s="347"/>
      <c r="EK19" s="347"/>
      <c r="EL19" s="347"/>
      <c r="EM19" s="347"/>
    </row>
    <row r="20" spans="1:150" s="291" customFormat="1" ht="15.65" x14ac:dyDescent="0.3">
      <c r="A20" s="257">
        <f ca="1">(DATEDIF(кадры!$FR$1,TODAY(),"y"))+CU20</f>
        <v>1</v>
      </c>
      <c r="B20" s="257"/>
      <c r="C20" s="257">
        <f ca="1">(DATEDIF(кадры!$FR$1,TODAY(),"ym"))+CV20</f>
        <v>5</v>
      </c>
      <c r="D20" s="257">
        <f ca="1">(DATEDIF(кадры!$FR$1,TODAY(),"md"))+CW20</f>
        <v>8</v>
      </c>
      <c r="E20" s="257">
        <f t="shared" ca="1" si="0"/>
        <v>5</v>
      </c>
      <c r="F20" s="266">
        <v>76</v>
      </c>
      <c r="G20" s="268" t="s">
        <v>247</v>
      </c>
      <c r="H20" s="266"/>
      <c r="I20" s="266"/>
      <c r="J20" s="269"/>
      <c r="K20" s="255" t="s">
        <v>969</v>
      </c>
      <c r="L20" s="255" t="str">
        <f>L19</f>
        <v>сторожа</v>
      </c>
      <c r="M20" s="255"/>
      <c r="N20" s="255" t="str">
        <f>N19</f>
        <v>Т.А. Якубовская</v>
      </c>
      <c r="O20" s="255" t="s">
        <v>47</v>
      </c>
      <c r="P20" s="255" t="s">
        <v>566</v>
      </c>
      <c r="Q20" s="266"/>
      <c r="R20" s="270">
        <v>694</v>
      </c>
      <c r="S20" s="280"/>
      <c r="T20" s="280"/>
      <c r="U20" s="281"/>
      <c r="V20" s="280"/>
      <c r="W20" s="281"/>
      <c r="X20" s="281"/>
      <c r="Y20" s="281"/>
      <c r="Z20" s="281"/>
      <c r="AA20" s="281"/>
      <c r="AB20" s="282">
        <f t="shared" si="16"/>
        <v>0</v>
      </c>
      <c r="AC20" s="280"/>
      <c r="AD20" s="280"/>
      <c r="AE20" s="280"/>
      <c r="AF20" s="280"/>
      <c r="AG20" s="280"/>
      <c r="AH20" s="283"/>
      <c r="AI20" s="280"/>
      <c r="AJ20" s="280"/>
      <c r="AK20" s="280"/>
      <c r="AL20" s="280"/>
      <c r="AM20" s="280"/>
      <c r="AN20" s="280"/>
      <c r="AO20" s="280"/>
      <c r="AP20" s="280"/>
      <c r="AQ20" s="280"/>
      <c r="AR20" s="280"/>
      <c r="AS20" s="353"/>
      <c r="AT20" s="280"/>
      <c r="AU20" s="284"/>
      <c r="AV20" s="284"/>
      <c r="AW20" s="284"/>
      <c r="AX20" s="284"/>
      <c r="AY20" s="280"/>
      <c r="AZ20" s="280"/>
      <c r="BA20" s="285"/>
      <c r="BB20" s="284"/>
      <c r="BC20" s="280"/>
      <c r="BD20" s="280"/>
      <c r="BE20" s="280"/>
      <c r="BF20" s="280"/>
      <c r="BG20" s="285"/>
      <c r="BH20" s="284"/>
      <c r="BI20" s="285"/>
      <c r="BJ20" s="283"/>
      <c r="BK20" s="285"/>
      <c r="BL20" s="285"/>
      <c r="BM20" s="285"/>
      <c r="BN20" s="280"/>
      <c r="BO20" s="280"/>
      <c r="BP20" s="280"/>
      <c r="BQ20" s="283"/>
      <c r="BR20" s="284"/>
      <c r="BS20" s="284"/>
      <c r="BT20" s="284"/>
      <c r="BU20" s="284"/>
      <c r="BV20" s="286"/>
      <c r="BW20" s="283"/>
      <c r="BX20" s="285"/>
      <c r="BY20" s="255"/>
      <c r="BZ20" s="255"/>
      <c r="CA20" s="255"/>
      <c r="CB20" s="255"/>
      <c r="CC20" s="255"/>
      <c r="CD20" s="268"/>
      <c r="CE20" s="255"/>
      <c r="CF20" s="255"/>
      <c r="CG20" s="255"/>
      <c r="CH20" s="255"/>
      <c r="CI20" s="255"/>
      <c r="CJ20" s="267"/>
      <c r="CK20" s="267"/>
      <c r="CL20" s="267"/>
      <c r="CM20" s="255"/>
      <c r="CN20" s="268"/>
      <c r="CO20" s="255"/>
      <c r="CP20" s="268"/>
      <c r="CQ20" s="255"/>
      <c r="CR20" s="255"/>
      <c r="CS20" s="255"/>
      <c r="CT20" s="255"/>
      <c r="CU20" s="255"/>
      <c r="CV20" s="255"/>
      <c r="CW20" s="255"/>
      <c r="CX20" s="255"/>
      <c r="CY20" s="255"/>
      <c r="CZ20" s="255"/>
      <c r="DA20" s="255"/>
      <c r="DB20" s="255"/>
      <c r="DC20" s="255"/>
      <c r="DD20" s="255"/>
      <c r="DE20" s="255"/>
      <c r="DF20" s="255"/>
      <c r="DG20" s="255"/>
      <c r="DH20" s="258"/>
      <c r="DI20" s="258">
        <f t="shared" si="2"/>
        <v>0</v>
      </c>
      <c r="DJ20" s="258">
        <f t="shared" si="3"/>
        <v>0</v>
      </c>
      <c r="DK20" s="272"/>
      <c r="DL20" s="272"/>
      <c r="DM20" s="271"/>
      <c r="DN20" s="258"/>
      <c r="DO20" s="271">
        <f t="shared" si="5"/>
        <v>0</v>
      </c>
      <c r="DP20" s="271">
        <f t="shared" si="6"/>
        <v>0</v>
      </c>
      <c r="DQ20" s="271">
        <f t="shared" si="7"/>
        <v>0</v>
      </c>
      <c r="DR20" s="271">
        <f t="shared" si="8"/>
        <v>0</v>
      </c>
      <c r="DS20" s="271"/>
      <c r="DT20" s="348">
        <f t="shared" si="9"/>
        <v>0</v>
      </c>
      <c r="DU20" s="348">
        <f>(DT20*DJ20)+(DT20*DI20/кадры!$A$1)</f>
        <v>0</v>
      </c>
      <c r="DV20" s="348"/>
      <c r="DW20" s="348"/>
      <c r="DX20" s="348">
        <f t="shared" si="10"/>
        <v>0</v>
      </c>
      <c r="DY20" s="348"/>
      <c r="DZ20" s="348">
        <f t="shared" si="11"/>
        <v>0</v>
      </c>
      <c r="EA20" s="348">
        <f t="shared" si="12"/>
        <v>0</v>
      </c>
      <c r="EB20" s="348">
        <f t="shared" si="13"/>
        <v>0</v>
      </c>
      <c r="EC20" s="348">
        <f t="shared" si="14"/>
        <v>0</v>
      </c>
      <c r="ED20" s="348">
        <f t="shared" si="15"/>
        <v>0</v>
      </c>
      <c r="EE20" s="348"/>
      <c r="EF20" s="348"/>
      <c r="EG20" s="348"/>
      <c r="EH20" s="348"/>
      <c r="EI20" s="348"/>
      <c r="EJ20" s="348"/>
      <c r="EK20" s="348"/>
      <c r="EL20" s="348"/>
      <c r="EM20" s="348"/>
    </row>
    <row r="21" spans="1:150" s="291" customFormat="1" ht="16.3" thickBot="1" x14ac:dyDescent="0.35">
      <c r="A21" s="257">
        <f ca="1">(DATEDIF(кадры!$FR$1,TODAY(),"y"))+CU21</f>
        <v>1</v>
      </c>
      <c r="B21" s="257"/>
      <c r="C21" s="257">
        <f ca="1">(DATEDIF(кадры!$FR$1,TODAY(),"ym"))+CV21</f>
        <v>5</v>
      </c>
      <c r="D21" s="257">
        <f ca="1">(DATEDIF(кадры!$FR$1,TODAY(),"md"))+CW21</f>
        <v>8</v>
      </c>
      <c r="E21" s="257">
        <f t="shared" ca="1" si="0"/>
        <v>5</v>
      </c>
      <c r="F21" s="266">
        <v>76</v>
      </c>
      <c r="G21" s="268"/>
      <c r="H21" s="266"/>
      <c r="I21" s="266"/>
      <c r="J21" s="269"/>
      <c r="K21" s="255" t="s">
        <v>969</v>
      </c>
      <c r="L21" s="255" t="str">
        <f>L20</f>
        <v>сторожа</v>
      </c>
      <c r="M21" s="255"/>
      <c r="N21" s="255" t="str">
        <f>N19</f>
        <v>Т.А. Якубовская</v>
      </c>
      <c r="O21" s="255" t="s">
        <v>10</v>
      </c>
      <c r="P21" s="255" t="s">
        <v>566</v>
      </c>
      <c r="Q21" s="266"/>
      <c r="R21" s="270">
        <v>694</v>
      </c>
      <c r="S21" s="280"/>
      <c r="T21" s="280"/>
      <c r="U21" s="281"/>
      <c r="V21" s="280"/>
      <c r="W21" s="281"/>
      <c r="X21" s="281"/>
      <c r="Y21" s="281"/>
      <c r="Z21" s="281"/>
      <c r="AA21" s="281"/>
      <c r="AB21" s="282">
        <f t="shared" si="16"/>
        <v>0</v>
      </c>
      <c r="AC21" s="280"/>
      <c r="AD21" s="280"/>
      <c r="AE21" s="280"/>
      <c r="AF21" s="280"/>
      <c r="AG21" s="280"/>
      <c r="AH21" s="283"/>
      <c r="AI21" s="280"/>
      <c r="AJ21" s="280"/>
      <c r="AK21" s="280"/>
      <c r="AL21" s="280"/>
      <c r="AM21" s="280"/>
      <c r="AN21" s="280"/>
      <c r="AO21" s="280"/>
      <c r="AP21" s="280"/>
      <c r="AQ21" s="280"/>
      <c r="AR21" s="280"/>
      <c r="AS21" s="353"/>
      <c r="AT21" s="280"/>
      <c r="AU21" s="284"/>
      <c r="AV21" s="284"/>
      <c r="AW21" s="284"/>
      <c r="AX21" s="284"/>
      <c r="AY21" s="280"/>
      <c r="AZ21" s="280"/>
      <c r="BA21" s="285"/>
      <c r="BB21" s="284"/>
      <c r="BC21" s="280"/>
      <c r="BD21" s="280"/>
      <c r="BE21" s="280"/>
      <c r="BF21" s="280"/>
      <c r="BG21" s="285"/>
      <c r="BH21" s="284"/>
      <c r="BI21" s="285"/>
      <c r="BJ21" s="283"/>
      <c r="BK21" s="285"/>
      <c r="BL21" s="285"/>
      <c r="BM21" s="285"/>
      <c r="BN21" s="280"/>
      <c r="BO21" s="280"/>
      <c r="BP21" s="280"/>
      <c r="BQ21" s="283"/>
      <c r="BR21" s="284"/>
      <c r="BS21" s="284"/>
      <c r="BT21" s="284"/>
      <c r="BU21" s="284"/>
      <c r="BV21" s="280"/>
      <c r="BW21" s="283"/>
      <c r="BX21" s="285"/>
      <c r="BY21" s="255"/>
      <c r="BZ21" s="255"/>
      <c r="CA21" s="255"/>
      <c r="CB21" s="255"/>
      <c r="CC21" s="255"/>
      <c r="CD21" s="268"/>
      <c r="CE21" s="255"/>
      <c r="CF21" s="255"/>
      <c r="CG21" s="255"/>
      <c r="CH21" s="255"/>
      <c r="CI21" s="255"/>
      <c r="CJ21" s="267"/>
      <c r="CK21" s="267"/>
      <c r="CL21" s="267"/>
      <c r="CM21" s="255"/>
      <c r="CN21" s="268"/>
      <c r="CO21" s="255"/>
      <c r="CP21" s="268"/>
      <c r="CQ21" s="255"/>
      <c r="CR21" s="255"/>
      <c r="CS21" s="255"/>
      <c r="CT21" s="255"/>
      <c r="CU21" s="255"/>
      <c r="CV21" s="255"/>
      <c r="CW21" s="255"/>
      <c r="CX21" s="255"/>
      <c r="CY21" s="255"/>
      <c r="CZ21" s="255"/>
      <c r="DA21" s="255"/>
      <c r="DB21" s="255"/>
      <c r="DC21" s="255"/>
      <c r="DD21" s="255"/>
      <c r="DE21" s="255"/>
      <c r="DF21" s="255"/>
      <c r="DG21" s="255"/>
      <c r="DH21" s="258"/>
      <c r="DI21" s="258">
        <f t="shared" si="2"/>
        <v>0</v>
      </c>
      <c r="DJ21" s="258">
        <f t="shared" si="3"/>
        <v>0</v>
      </c>
      <c r="DK21" s="272"/>
      <c r="DL21" s="272"/>
      <c r="DM21" s="271"/>
      <c r="DN21" s="258"/>
      <c r="DO21" s="271">
        <f t="shared" si="5"/>
        <v>0</v>
      </c>
      <c r="DP21" s="271">
        <f t="shared" si="6"/>
        <v>0</v>
      </c>
      <c r="DQ21" s="271">
        <f t="shared" si="7"/>
        <v>0</v>
      </c>
      <c r="DR21" s="271">
        <f t="shared" si="8"/>
        <v>0</v>
      </c>
      <c r="DS21" s="271"/>
      <c r="DT21" s="348">
        <f t="shared" si="9"/>
        <v>0</v>
      </c>
      <c r="DU21" s="348">
        <f>(DT21*DJ21)+(DT21*DI21/кадры!$A$1)</f>
        <v>0</v>
      </c>
      <c r="DV21" s="348"/>
      <c r="DW21" s="348"/>
      <c r="DX21" s="348">
        <f t="shared" si="10"/>
        <v>0</v>
      </c>
      <c r="DY21" s="348"/>
      <c r="DZ21" s="348">
        <f t="shared" si="11"/>
        <v>0</v>
      </c>
      <c r="EA21" s="348">
        <f t="shared" si="12"/>
        <v>0</v>
      </c>
      <c r="EB21" s="348">
        <f t="shared" si="13"/>
        <v>0</v>
      </c>
      <c r="EC21" s="348">
        <f t="shared" si="14"/>
        <v>0</v>
      </c>
      <c r="ED21" s="348">
        <f t="shared" si="15"/>
        <v>0</v>
      </c>
      <c r="EE21" s="348"/>
      <c r="EF21" s="348"/>
      <c r="EG21" s="348"/>
      <c r="EH21" s="348"/>
      <c r="EI21" s="348"/>
      <c r="EJ21" s="348"/>
      <c r="EK21" s="348"/>
      <c r="EL21" s="348"/>
      <c r="EM21" s="348"/>
    </row>
    <row r="22" spans="1:150" s="340" customFormat="1" ht="110.2" thickBot="1" x14ac:dyDescent="0.35">
      <c r="A22" s="307">
        <f ca="1">(DATEDIF(кадры!$FR$1,TODAY(),"y"))+CU22</f>
        <v>1</v>
      </c>
      <c r="B22" s="307"/>
      <c r="C22" s="307">
        <f ca="1">(DATEDIF(кадры!$FR$1,TODAY(),"ym"))+CV22</f>
        <v>5</v>
      </c>
      <c r="D22" s="307">
        <f ca="1">(DATEDIF(кадры!$FR$1,TODAY(),"md"))+CW22</f>
        <v>8</v>
      </c>
      <c r="E22" s="307">
        <f t="shared" ca="1" si="0"/>
        <v>5</v>
      </c>
      <c r="F22" s="327">
        <v>54</v>
      </c>
      <c r="G22" s="328">
        <v>37175</v>
      </c>
      <c r="H22" s="327">
        <f>CP22</f>
        <v>0</v>
      </c>
      <c r="I22" s="327">
        <v>279</v>
      </c>
      <c r="J22" s="329">
        <v>43171</v>
      </c>
      <c r="K22" s="307" t="s">
        <v>978</v>
      </c>
      <c r="L22" s="307" t="s">
        <v>954</v>
      </c>
      <c r="M22" s="307"/>
      <c r="N22" s="307" t="s">
        <v>931</v>
      </c>
      <c r="O22" s="307" t="s">
        <v>112</v>
      </c>
      <c r="P22" s="307" t="s">
        <v>558</v>
      </c>
      <c r="Q22" s="327">
        <v>101</v>
      </c>
      <c r="R22" s="307">
        <v>623</v>
      </c>
      <c r="S22" s="330" t="s">
        <v>992</v>
      </c>
      <c r="T22" s="330" t="s">
        <v>461</v>
      </c>
      <c r="U22" s="331">
        <v>1</v>
      </c>
      <c r="V22" s="330" t="s">
        <v>531</v>
      </c>
      <c r="W22" s="331">
        <f>U22*40</f>
        <v>40</v>
      </c>
      <c r="X22" s="331">
        <f>U22</f>
        <v>1</v>
      </c>
      <c r="Y22" s="331">
        <f>SUM(W22:W24)</f>
        <v>48</v>
      </c>
      <c r="Z22" s="331">
        <f>SUM(X22:X24)</f>
        <v>1.2</v>
      </c>
      <c r="AA22" s="331">
        <v>1</v>
      </c>
      <c r="AB22" s="332">
        <f t="shared" si="16"/>
        <v>0</v>
      </c>
      <c r="AC22" s="330"/>
      <c r="AD22" s="330"/>
      <c r="AE22" s="330"/>
      <c r="AF22" s="330"/>
      <c r="AG22" s="330"/>
      <c r="AH22" s="328">
        <v>17997</v>
      </c>
      <c r="AI22" s="307">
        <f ca="1">DATEDIF(AH22,TODAY(),"y")</f>
        <v>74</v>
      </c>
      <c r="AJ22" s="307" t="s">
        <v>691</v>
      </c>
      <c r="AK22" s="307"/>
      <c r="AL22" s="330">
        <v>3202</v>
      </c>
      <c r="AM22" s="330" t="s">
        <v>771</v>
      </c>
      <c r="AN22" s="330" t="s">
        <v>748</v>
      </c>
      <c r="AO22" s="333" t="s">
        <v>772</v>
      </c>
      <c r="AP22" s="330" t="s">
        <v>723</v>
      </c>
      <c r="AQ22" s="330"/>
      <c r="AR22" s="330" t="s">
        <v>791</v>
      </c>
      <c r="AS22" s="352"/>
      <c r="AT22" s="330" t="s">
        <v>495</v>
      </c>
      <c r="AU22" s="334"/>
      <c r="AV22" s="334"/>
      <c r="AW22" s="334"/>
      <c r="AX22" s="334"/>
      <c r="AY22" s="330"/>
      <c r="AZ22" s="330" t="s">
        <v>342</v>
      </c>
      <c r="BA22" s="335">
        <f>IF(AZ22="ВО",1,2)</f>
        <v>2</v>
      </c>
      <c r="BB22" s="334"/>
      <c r="BC22" s="330" t="s">
        <v>351</v>
      </c>
      <c r="BD22" s="330"/>
      <c r="BE22" s="330"/>
      <c r="BF22" s="333"/>
      <c r="BG22" s="335">
        <f ca="1">DATEDIF(BF22,TODAY(),"y")</f>
        <v>123</v>
      </c>
      <c r="BH22" s="334"/>
      <c r="BI22" s="335"/>
      <c r="BJ22" s="333"/>
      <c r="BK22" s="335"/>
      <c r="BL22" s="335"/>
      <c r="BM22" s="335"/>
      <c r="BN22" s="330"/>
      <c r="BO22" s="330"/>
      <c r="BP22" s="330"/>
      <c r="BQ22" s="333"/>
      <c r="BR22" s="334"/>
      <c r="BS22" s="334"/>
      <c r="BT22" s="334"/>
      <c r="BU22" s="334"/>
      <c r="BV22" s="330"/>
      <c r="BW22" s="333"/>
      <c r="BX22" s="335"/>
      <c r="BY22" s="307"/>
      <c r="BZ22" s="307" t="str">
        <f t="shared" ref="BZ22:BZ27" si="17">IF(BV22="соотв.",IF(BA22=1,3,IF(BA22=2,2)),IF(BV22="первая",4,IF(BV22="","",5)))</f>
        <v/>
      </c>
      <c r="CA22" s="307"/>
      <c r="CB22" s="307"/>
      <c r="CC22" s="307"/>
      <c r="CD22" s="328"/>
      <c r="CE22" s="307" t="str">
        <f ca="1">IF(CD22="","",DATEDIF(CD22,TODAY(),"y"))</f>
        <v/>
      </c>
      <c r="CF22" s="307"/>
      <c r="CG22" s="307"/>
      <c r="CH22" s="307"/>
      <c r="CI22" s="307" t="s">
        <v>158</v>
      </c>
      <c r="CJ22" s="326" t="s">
        <v>176</v>
      </c>
      <c r="CK22" s="326" t="s">
        <v>177</v>
      </c>
      <c r="CL22" s="326" t="s">
        <v>178</v>
      </c>
      <c r="CM22" s="307">
        <v>66</v>
      </c>
      <c r="CN22" s="328">
        <v>37175</v>
      </c>
      <c r="CO22" s="307"/>
      <c r="CP22" s="307"/>
      <c r="CQ22" s="307"/>
      <c r="CR22" s="307"/>
      <c r="CS22" s="307"/>
      <c r="CT22" s="307"/>
      <c r="CU22" s="307"/>
      <c r="CV22" s="307"/>
      <c r="CW22" s="307"/>
      <c r="CX22" s="336">
        <f ca="1">IF(E22&gt;=12,A22+1,A22)</f>
        <v>1</v>
      </c>
      <c r="CY22" s="336">
        <f ca="1">IF(E22&gt;=12,(12-E22)*-1,E22)</f>
        <v>5</v>
      </c>
      <c r="CZ22" s="336">
        <f ca="1">IF(D22&gt;30,D22-30,D22)</f>
        <v>8</v>
      </c>
      <c r="DA22" s="336"/>
      <c r="DB22" s="336"/>
      <c r="DC22" s="336"/>
      <c r="DD22" s="307" t="str">
        <f ca="1">DATEDIF(CN22,TODAY(),"y")&amp;"г."&amp;DATEDIF(CN22,TODAY(),"ym")&amp;"мес."&amp;DATEDIF(CN22,TODAY(),"md")&amp;"дн."</f>
        <v>22г.0мес.29дн.</v>
      </c>
      <c r="DE22" s="307"/>
      <c r="DF22" s="307"/>
      <c r="DG22" s="307"/>
      <c r="DH22" s="337">
        <v>3403</v>
      </c>
      <c r="DI22" s="337">
        <f t="shared" si="2"/>
        <v>0</v>
      </c>
      <c r="DJ22" s="337">
        <f t="shared" si="3"/>
        <v>1</v>
      </c>
      <c r="DK22" s="338">
        <f t="shared" ref="DK22:DK27" si="18">IF(U22&gt;0,0.2,0)</f>
        <v>0.2</v>
      </c>
      <c r="DL22" s="338">
        <f>IF(BT22&gt;0,0.1,0)</f>
        <v>0</v>
      </c>
      <c r="DM22" s="339"/>
      <c r="DN22" s="337"/>
      <c r="DO22" s="339">
        <f t="shared" si="5"/>
        <v>0</v>
      </c>
      <c r="DP22" s="339">
        <f t="shared" si="6"/>
        <v>0</v>
      </c>
      <c r="DQ22" s="339">
        <f t="shared" si="7"/>
        <v>0</v>
      </c>
      <c r="DR22" s="339">
        <f t="shared" si="8"/>
        <v>0</v>
      </c>
      <c r="DS22" s="339"/>
      <c r="DT22" s="347">
        <f t="shared" si="9"/>
        <v>4083.6</v>
      </c>
      <c r="DU22" s="347">
        <f>(DT22*DJ22)+(DT22*DI22/кадры!$A$1)</f>
        <v>4083.6</v>
      </c>
      <c r="DV22" s="347"/>
      <c r="DW22" s="347"/>
      <c r="DX22" s="347">
        <f t="shared" si="10"/>
        <v>0</v>
      </c>
      <c r="DY22" s="347"/>
      <c r="DZ22" s="347">
        <f t="shared" si="11"/>
        <v>0</v>
      </c>
      <c r="EA22" s="347">
        <f t="shared" si="12"/>
        <v>0</v>
      </c>
      <c r="EB22" s="347">
        <f t="shared" si="13"/>
        <v>0</v>
      </c>
      <c r="EC22" s="347">
        <f t="shared" si="14"/>
        <v>0</v>
      </c>
      <c r="ED22" s="347">
        <f t="shared" ca="1" si="15"/>
        <v>0</v>
      </c>
      <c r="EE22" s="347"/>
      <c r="EF22" s="347"/>
      <c r="EG22" s="347"/>
      <c r="EH22" s="347"/>
      <c r="EI22" s="347">
        <f ca="1">SUM(DX22:EH24)+DU22+DU23+DU24</f>
        <v>4900.32</v>
      </c>
      <c r="EJ22" s="347">
        <f ca="1">IF((кадры!$FQ$1-EI22)&lt;0,0,кадры!$FQ$1-EI22)</f>
        <v>11341.68</v>
      </c>
      <c r="EK22" s="347">
        <f ca="1">EJ22+EI22</f>
        <v>16242</v>
      </c>
      <c r="EL22" s="347">
        <f ca="1">EK22*1.3</f>
        <v>21114.600000000002</v>
      </c>
      <c r="EM22" s="347">
        <f ca="1">EL22/1.13</f>
        <v>18685.486725663719</v>
      </c>
    </row>
    <row r="23" spans="1:150" s="288" customFormat="1" ht="47" x14ac:dyDescent="0.3">
      <c r="A23" s="257">
        <f ca="1">(DATEDIF(кадры!$FR$1,TODAY(),"y"))+CU23</f>
        <v>1</v>
      </c>
      <c r="B23" s="257"/>
      <c r="C23" s="257">
        <f ca="1">(DATEDIF(кадры!$FR$1,TODAY(),"ym"))+CV23</f>
        <v>5</v>
      </c>
      <c r="D23" s="257">
        <f ca="1">(DATEDIF(кадры!$FR$1,TODAY(),"md"))+CW23</f>
        <v>8</v>
      </c>
      <c r="E23" s="257">
        <f t="shared" ca="1" si="0"/>
        <v>5</v>
      </c>
      <c r="F23" s="266">
        <v>54</v>
      </c>
      <c r="G23" s="268"/>
      <c r="H23" s="266"/>
      <c r="I23" s="266"/>
      <c r="J23" s="269"/>
      <c r="K23" s="255" t="s">
        <v>978</v>
      </c>
      <c r="L23" s="255" t="str">
        <f>L22</f>
        <v>вахтера</v>
      </c>
      <c r="M23" s="255"/>
      <c r="N23" s="255" t="str">
        <f>N22</f>
        <v>Г.Н. Назарова</v>
      </c>
      <c r="O23" s="255" t="s">
        <v>89</v>
      </c>
      <c r="P23" s="255" t="s">
        <v>558</v>
      </c>
      <c r="Q23" s="266"/>
      <c r="R23" s="270">
        <v>623</v>
      </c>
      <c r="S23" s="280" t="s">
        <v>992</v>
      </c>
      <c r="T23" s="280" t="s">
        <v>884</v>
      </c>
      <c r="U23" s="281">
        <v>0.2</v>
      </c>
      <c r="V23" s="280" t="s">
        <v>538</v>
      </c>
      <c r="W23" s="281">
        <f>40*U23</f>
        <v>8</v>
      </c>
      <c r="X23" s="281">
        <f>U23</f>
        <v>0.2</v>
      </c>
      <c r="Y23" s="281"/>
      <c r="Z23" s="281"/>
      <c r="AA23" s="281">
        <v>0.2</v>
      </c>
      <c r="AB23" s="282">
        <f t="shared" si="16"/>
        <v>0</v>
      </c>
      <c r="AC23" s="280"/>
      <c r="AD23" s="280"/>
      <c r="AE23" s="280"/>
      <c r="AF23" s="280"/>
      <c r="AG23" s="280"/>
      <c r="AH23" s="283"/>
      <c r="AI23" s="280"/>
      <c r="AJ23" s="280"/>
      <c r="AK23" s="280"/>
      <c r="AL23" s="280"/>
      <c r="AM23" s="280"/>
      <c r="AN23" s="280"/>
      <c r="AO23" s="280"/>
      <c r="AP23" s="280"/>
      <c r="AQ23" s="280"/>
      <c r="AR23" s="280"/>
      <c r="AS23" s="353"/>
      <c r="AT23" s="280"/>
      <c r="AU23" s="284"/>
      <c r="AV23" s="284"/>
      <c r="AW23" s="284"/>
      <c r="AX23" s="284"/>
      <c r="AY23" s="280"/>
      <c r="AZ23" s="280"/>
      <c r="BA23" s="285">
        <f>BA22</f>
        <v>2</v>
      </c>
      <c r="BB23" s="284"/>
      <c r="BC23" s="280"/>
      <c r="BD23" s="280"/>
      <c r="BE23" s="280"/>
      <c r="BF23" s="280"/>
      <c r="BG23" s="285"/>
      <c r="BH23" s="284"/>
      <c r="BI23" s="285"/>
      <c r="BJ23" s="283"/>
      <c r="BK23" s="285"/>
      <c r="BL23" s="285"/>
      <c r="BM23" s="285"/>
      <c r="BN23" s="280"/>
      <c r="BO23" s="280"/>
      <c r="BP23" s="280"/>
      <c r="BQ23" s="283"/>
      <c r="BR23" s="284"/>
      <c r="BS23" s="284"/>
      <c r="BT23" s="284"/>
      <c r="BU23" s="284"/>
      <c r="BV23" s="286"/>
      <c r="BW23" s="283"/>
      <c r="BX23" s="285"/>
      <c r="BY23" s="255"/>
      <c r="BZ23" s="255" t="str">
        <f t="shared" si="17"/>
        <v/>
      </c>
      <c r="CA23" s="255"/>
      <c r="CB23" s="255"/>
      <c r="CC23" s="255"/>
      <c r="CD23" s="268"/>
      <c r="CE23" s="255"/>
      <c r="CF23" s="255"/>
      <c r="CG23" s="255"/>
      <c r="CH23" s="255"/>
      <c r="CI23" s="255" t="s">
        <v>179</v>
      </c>
      <c r="CJ23" s="267"/>
      <c r="CK23" s="267"/>
      <c r="CL23" s="267"/>
      <c r="CM23" s="255"/>
      <c r="CN23" s="268"/>
      <c r="CO23" s="255"/>
      <c r="CP23" s="255"/>
      <c r="CQ23" s="255"/>
      <c r="CR23" s="255"/>
      <c r="CS23" s="255"/>
      <c r="CT23" s="255"/>
      <c r="CU23" s="255"/>
      <c r="CV23" s="255"/>
      <c r="CW23" s="255"/>
      <c r="CX23" s="255"/>
      <c r="CY23" s="255"/>
      <c r="CZ23" s="255"/>
      <c r="DA23" s="255"/>
      <c r="DB23" s="255"/>
      <c r="DC23" s="255"/>
      <c r="DD23" s="255"/>
      <c r="DE23" s="255"/>
      <c r="DF23" s="255"/>
      <c r="DG23" s="255"/>
      <c r="DH23" s="258">
        <v>3403</v>
      </c>
      <c r="DI23" s="258">
        <f t="shared" si="2"/>
        <v>0</v>
      </c>
      <c r="DJ23" s="258">
        <f t="shared" si="3"/>
        <v>0.2</v>
      </c>
      <c r="DK23" s="272">
        <f t="shared" si="18"/>
        <v>0.2</v>
      </c>
      <c r="DL23" s="272">
        <f>IF(DK23=0.2,DL22,0)</f>
        <v>0</v>
      </c>
      <c r="DM23" s="271"/>
      <c r="DN23" s="258"/>
      <c r="DO23" s="271">
        <f t="shared" si="5"/>
        <v>0</v>
      </c>
      <c r="DP23" s="271">
        <f t="shared" si="6"/>
        <v>0</v>
      </c>
      <c r="DQ23" s="271">
        <f t="shared" si="7"/>
        <v>0</v>
      </c>
      <c r="DR23" s="271">
        <f t="shared" si="8"/>
        <v>0</v>
      </c>
      <c r="DS23" s="271"/>
      <c r="DT23" s="348">
        <f t="shared" si="9"/>
        <v>4083.6</v>
      </c>
      <c r="DU23" s="348">
        <f>(DT23*DJ23)+(DT23*DI23/кадры!$A$1)</f>
        <v>816.72</v>
      </c>
      <c r="DV23" s="348">
        <f>DM23*DT22</f>
        <v>0</v>
      </c>
      <c r="DW23" s="348">
        <f>DT22*DN23</f>
        <v>0</v>
      </c>
      <c r="DX23" s="348">
        <f t="shared" si="10"/>
        <v>0</v>
      </c>
      <c r="DY23" s="348"/>
      <c r="DZ23" s="348">
        <f t="shared" si="11"/>
        <v>0</v>
      </c>
      <c r="EA23" s="348">
        <f t="shared" si="12"/>
        <v>0</v>
      </c>
      <c r="EB23" s="348">
        <f t="shared" si="13"/>
        <v>0</v>
      </c>
      <c r="EC23" s="348">
        <f t="shared" si="14"/>
        <v>0</v>
      </c>
      <c r="ED23" s="348">
        <f t="shared" si="15"/>
        <v>0</v>
      </c>
      <c r="EE23" s="348"/>
      <c r="EF23" s="348"/>
      <c r="EG23" s="348"/>
      <c r="EH23" s="348"/>
      <c r="EI23" s="348"/>
      <c r="EJ23" s="348"/>
      <c r="EK23" s="348"/>
      <c r="EL23" s="348"/>
      <c r="EM23" s="349"/>
    </row>
    <row r="24" spans="1:150" s="288" customFormat="1" ht="16.3" thickBot="1" x14ac:dyDescent="0.35">
      <c r="A24" s="257">
        <f ca="1">(DATEDIF(кадры!$FR$1,TODAY(),"y"))+CU24</f>
        <v>1</v>
      </c>
      <c r="B24" s="257"/>
      <c r="C24" s="257">
        <f ca="1">(DATEDIF(кадры!$FR$1,TODAY(),"ym"))+CV24</f>
        <v>5</v>
      </c>
      <c r="D24" s="257">
        <f ca="1">(DATEDIF(кадры!$FR$1,TODAY(),"md"))+CW24</f>
        <v>8</v>
      </c>
      <c r="E24" s="257">
        <f t="shared" ca="1" si="0"/>
        <v>5</v>
      </c>
      <c r="F24" s="266">
        <v>54</v>
      </c>
      <c r="G24" s="268"/>
      <c r="H24" s="266"/>
      <c r="I24" s="266"/>
      <c r="J24" s="269"/>
      <c r="K24" s="255" t="s">
        <v>978</v>
      </c>
      <c r="L24" s="255" t="str">
        <f>L23</f>
        <v>вахтера</v>
      </c>
      <c r="M24" s="255"/>
      <c r="N24" s="255" t="str">
        <f>N22</f>
        <v>Г.Н. Назарова</v>
      </c>
      <c r="O24" s="255" t="s">
        <v>25</v>
      </c>
      <c r="P24" s="255" t="s">
        <v>558</v>
      </c>
      <c r="Q24" s="266"/>
      <c r="R24" s="270">
        <v>623</v>
      </c>
      <c r="S24" s="280"/>
      <c r="T24" s="280"/>
      <c r="U24" s="281"/>
      <c r="V24" s="280"/>
      <c r="W24" s="281"/>
      <c r="X24" s="281"/>
      <c r="Y24" s="281"/>
      <c r="Z24" s="281"/>
      <c r="AA24" s="281"/>
      <c r="AB24" s="282"/>
      <c r="AC24" s="280"/>
      <c r="AD24" s="280"/>
      <c r="AE24" s="280"/>
      <c r="AF24" s="280"/>
      <c r="AG24" s="280"/>
      <c r="AH24" s="283"/>
      <c r="AI24" s="280"/>
      <c r="AJ24" s="280"/>
      <c r="AK24" s="280"/>
      <c r="AL24" s="280"/>
      <c r="AM24" s="280"/>
      <c r="AN24" s="280"/>
      <c r="AO24" s="280"/>
      <c r="AP24" s="280"/>
      <c r="AQ24" s="280"/>
      <c r="AR24" s="280"/>
      <c r="AS24" s="353"/>
      <c r="AT24" s="280"/>
      <c r="AU24" s="284"/>
      <c r="AV24" s="284"/>
      <c r="AW24" s="284"/>
      <c r="AX24" s="284"/>
      <c r="AY24" s="280"/>
      <c r="AZ24" s="280"/>
      <c r="BA24" s="285">
        <f>BA22</f>
        <v>2</v>
      </c>
      <c r="BB24" s="284"/>
      <c r="BC24" s="280"/>
      <c r="BD24" s="280"/>
      <c r="BE24" s="280"/>
      <c r="BF24" s="280"/>
      <c r="BG24" s="285"/>
      <c r="BH24" s="284"/>
      <c r="BI24" s="285"/>
      <c r="BJ24" s="283"/>
      <c r="BK24" s="285"/>
      <c r="BL24" s="285"/>
      <c r="BM24" s="285"/>
      <c r="BN24" s="280"/>
      <c r="BO24" s="280"/>
      <c r="BP24" s="280"/>
      <c r="BQ24" s="283"/>
      <c r="BR24" s="284"/>
      <c r="BS24" s="284"/>
      <c r="BT24" s="284"/>
      <c r="BU24" s="284"/>
      <c r="BV24" s="280"/>
      <c r="BW24" s="283"/>
      <c r="BX24" s="285"/>
      <c r="BY24" s="255"/>
      <c r="BZ24" s="255" t="str">
        <f t="shared" si="17"/>
        <v/>
      </c>
      <c r="CA24" s="255"/>
      <c r="CB24" s="255"/>
      <c r="CC24" s="255"/>
      <c r="CD24" s="268"/>
      <c r="CE24" s="255"/>
      <c r="CF24" s="255"/>
      <c r="CG24" s="255"/>
      <c r="CH24" s="255"/>
      <c r="CI24" s="255"/>
      <c r="CJ24" s="267"/>
      <c r="CK24" s="267"/>
      <c r="CL24" s="267"/>
      <c r="CM24" s="255"/>
      <c r="CN24" s="268"/>
      <c r="CO24" s="255"/>
      <c r="CP24" s="255"/>
      <c r="CQ24" s="255"/>
      <c r="CR24" s="255"/>
      <c r="CS24" s="255"/>
      <c r="CT24" s="255"/>
      <c r="CU24" s="255"/>
      <c r="CV24" s="255"/>
      <c r="CW24" s="255"/>
      <c r="CX24" s="255"/>
      <c r="CY24" s="255"/>
      <c r="CZ24" s="255"/>
      <c r="DA24" s="255"/>
      <c r="DB24" s="255"/>
      <c r="DC24" s="255"/>
      <c r="DD24" s="255"/>
      <c r="DE24" s="255"/>
      <c r="DF24" s="255"/>
      <c r="DG24" s="255"/>
      <c r="DH24" s="258">
        <v>0</v>
      </c>
      <c r="DI24" s="258">
        <f t="shared" si="2"/>
        <v>0</v>
      </c>
      <c r="DJ24" s="258">
        <f t="shared" si="3"/>
        <v>0</v>
      </c>
      <c r="DK24" s="272">
        <f t="shared" si="18"/>
        <v>0</v>
      </c>
      <c r="DL24" s="272">
        <f>IF(DK24=0.2,DL22,0)</f>
        <v>0</v>
      </c>
      <c r="DM24" s="271"/>
      <c r="DN24" s="258"/>
      <c r="DO24" s="271">
        <f t="shared" si="5"/>
        <v>0</v>
      </c>
      <c r="DP24" s="271">
        <f t="shared" si="6"/>
        <v>0</v>
      </c>
      <c r="DQ24" s="271">
        <f t="shared" si="7"/>
        <v>0</v>
      </c>
      <c r="DR24" s="271">
        <f t="shared" si="8"/>
        <v>0</v>
      </c>
      <c r="DS24" s="271"/>
      <c r="DT24" s="348">
        <f t="shared" si="9"/>
        <v>0</v>
      </c>
      <c r="DU24" s="348">
        <f>(DT24*DJ24)+(DT24*DI24/кадры!$A$1)</f>
        <v>0</v>
      </c>
      <c r="DV24" s="348">
        <f>DM24*DT22</f>
        <v>0</v>
      </c>
      <c r="DW24" s="348">
        <f>DT22*DN24</f>
        <v>0</v>
      </c>
      <c r="DX24" s="348">
        <f t="shared" si="10"/>
        <v>0</v>
      </c>
      <c r="DY24" s="348"/>
      <c r="DZ24" s="348">
        <f t="shared" si="11"/>
        <v>0</v>
      </c>
      <c r="EA24" s="348">
        <f t="shared" si="12"/>
        <v>0</v>
      </c>
      <c r="EB24" s="348">
        <f t="shared" si="13"/>
        <v>0</v>
      </c>
      <c r="EC24" s="348">
        <f t="shared" si="14"/>
        <v>0</v>
      </c>
      <c r="ED24" s="348">
        <f t="shared" si="15"/>
        <v>0</v>
      </c>
      <c r="EE24" s="348"/>
      <c r="EF24" s="348"/>
      <c r="EG24" s="348"/>
      <c r="EH24" s="348"/>
      <c r="EI24" s="348"/>
      <c r="EJ24" s="348"/>
      <c r="EK24" s="348"/>
      <c r="EL24" s="348"/>
      <c r="EM24" s="348"/>
      <c r="EN24" s="291"/>
      <c r="EO24" s="291"/>
      <c r="EP24" s="291"/>
    </row>
    <row r="25" spans="1:150" s="435" customFormat="1" ht="188.45" thickBot="1" x14ac:dyDescent="0.35">
      <c r="A25" s="307">
        <f ca="1">(DATEDIF(кадры!$FR$1,TODAY(),"y"))+CU25</f>
        <v>1</v>
      </c>
      <c r="B25" s="307"/>
      <c r="C25" s="307">
        <f ca="1">(DATEDIF(кадры!$FR$1,TODAY(),"ym"))+CV25</f>
        <v>5</v>
      </c>
      <c r="D25" s="307">
        <f ca="1">(DATEDIF(кадры!$FR$1,TODAY(),"md"))+CW25</f>
        <v>8</v>
      </c>
      <c r="E25" s="307">
        <f t="shared" ref="E25:E30" ca="1" si="19">IF(D25&gt;30,C25+1,C25)</f>
        <v>5</v>
      </c>
      <c r="F25" s="421">
        <v>72</v>
      </c>
      <c r="G25" s="422">
        <v>43160</v>
      </c>
      <c r="H25" s="327">
        <f>CP25</f>
        <v>0</v>
      </c>
      <c r="I25" s="421">
        <v>277</v>
      </c>
      <c r="J25" s="423">
        <v>43160</v>
      </c>
      <c r="K25" s="307" t="s">
        <v>976</v>
      </c>
      <c r="L25" s="307" t="s">
        <v>955</v>
      </c>
      <c r="M25" s="307"/>
      <c r="N25" s="307" t="s">
        <v>932</v>
      </c>
      <c r="O25" s="336" t="s">
        <v>257</v>
      </c>
      <c r="P25" s="336" t="s">
        <v>559</v>
      </c>
      <c r="Q25" s="421">
        <v>101</v>
      </c>
      <c r="R25" s="336">
        <v>670</v>
      </c>
      <c r="S25" s="424" t="s">
        <v>992</v>
      </c>
      <c r="T25" s="424" t="s">
        <v>540</v>
      </c>
      <c r="U25" s="425">
        <v>1</v>
      </c>
      <c r="V25" s="424" t="s">
        <v>531</v>
      </c>
      <c r="W25" s="425">
        <f>U25*40</f>
        <v>40</v>
      </c>
      <c r="X25" s="425">
        <f>U25</f>
        <v>1</v>
      </c>
      <c r="Y25" s="425">
        <f>SUM(W25:W27)</f>
        <v>40</v>
      </c>
      <c r="Z25" s="425">
        <f>SUM(X25:X27)</f>
        <v>1</v>
      </c>
      <c r="AA25" s="425">
        <v>1</v>
      </c>
      <c r="AB25" s="332">
        <f>U25-AA25</f>
        <v>0</v>
      </c>
      <c r="AC25" s="424"/>
      <c r="AD25" s="424"/>
      <c r="AE25" s="424"/>
      <c r="AF25" s="424"/>
      <c r="AG25" s="424"/>
      <c r="AH25" s="422">
        <v>25308</v>
      </c>
      <c r="AI25" s="336">
        <f ca="1">DATEDIF(AH25,TODAY(),"y")</f>
        <v>54</v>
      </c>
      <c r="AJ25" s="336" t="s">
        <v>690</v>
      </c>
      <c r="AK25" s="336" t="s">
        <v>1015</v>
      </c>
      <c r="AL25" s="424">
        <v>3213</v>
      </c>
      <c r="AM25" s="424">
        <v>393917</v>
      </c>
      <c r="AN25" s="424" t="s">
        <v>1094</v>
      </c>
      <c r="AO25" s="426">
        <v>41750</v>
      </c>
      <c r="AP25" s="424" t="s">
        <v>721</v>
      </c>
      <c r="AQ25" s="424">
        <v>650065</v>
      </c>
      <c r="AR25" s="424" t="s">
        <v>1158</v>
      </c>
      <c r="AS25" s="427">
        <v>37284</v>
      </c>
      <c r="AT25" s="424" t="s">
        <v>1159</v>
      </c>
      <c r="AU25" s="428" t="s">
        <v>1161</v>
      </c>
      <c r="AV25" s="428" t="s">
        <v>1160</v>
      </c>
      <c r="AW25" s="428"/>
      <c r="AX25" s="428" t="s">
        <v>1162</v>
      </c>
      <c r="AY25" s="424" t="s">
        <v>729</v>
      </c>
      <c r="AZ25" s="424" t="s">
        <v>342</v>
      </c>
      <c r="BA25" s="429">
        <f>IF(AZ25="ВО",1,2)</f>
        <v>2</v>
      </c>
      <c r="BB25" s="428" t="s">
        <v>472</v>
      </c>
      <c r="BC25" s="424" t="s">
        <v>472</v>
      </c>
      <c r="BD25" s="424" t="s">
        <v>568</v>
      </c>
      <c r="BE25" s="424" t="s">
        <v>1163</v>
      </c>
      <c r="BF25" s="426">
        <v>31967</v>
      </c>
      <c r="BG25" s="429">
        <f ca="1">DATEDIF(BF25,TODAY(),"y")</f>
        <v>36</v>
      </c>
      <c r="BH25" s="428"/>
      <c r="BI25" s="429"/>
      <c r="BJ25" s="426"/>
      <c r="BK25" s="429"/>
      <c r="BL25" s="429"/>
      <c r="BM25" s="429"/>
      <c r="BN25" s="424"/>
      <c r="BO25" s="424"/>
      <c r="BP25" s="424"/>
      <c r="BQ25" s="426"/>
      <c r="BR25" s="428"/>
      <c r="BS25" s="428"/>
      <c r="BT25" s="428"/>
      <c r="BU25" s="428"/>
      <c r="BV25" s="424"/>
      <c r="BW25" s="426"/>
      <c r="BX25" s="429"/>
      <c r="BY25" s="336"/>
      <c r="BZ25" s="336" t="str">
        <f t="shared" si="17"/>
        <v/>
      </c>
      <c r="CA25" s="336"/>
      <c r="CB25" s="336"/>
      <c r="CC25" s="336"/>
      <c r="CD25" s="422"/>
      <c r="CE25" s="336" t="str">
        <f ca="1">IF(CD25="","",DATEDIF(CD25,TODAY(),"y"))</f>
        <v/>
      </c>
      <c r="CF25" s="336"/>
      <c r="CG25" s="336"/>
      <c r="CH25" s="336"/>
      <c r="CI25" s="336" t="s">
        <v>261</v>
      </c>
      <c r="CJ25" s="430" t="s">
        <v>186</v>
      </c>
      <c r="CK25" s="430" t="s">
        <v>181</v>
      </c>
      <c r="CL25" s="430" t="s">
        <v>260</v>
      </c>
      <c r="CM25" s="336" t="s">
        <v>262</v>
      </c>
      <c r="CN25" s="422">
        <v>43160</v>
      </c>
      <c r="CO25" s="336"/>
      <c r="CP25" s="336"/>
      <c r="CQ25" s="336"/>
      <c r="CR25" s="336">
        <v>3</v>
      </c>
      <c r="CS25" s="336">
        <v>2</v>
      </c>
      <c r="CT25" s="336">
        <v>16</v>
      </c>
      <c r="CU25" s="336"/>
      <c r="CV25" s="336"/>
      <c r="CW25" s="336"/>
      <c r="CX25" s="336">
        <f ca="1">IF(E25&gt;=12,A25+1,A25)</f>
        <v>1</v>
      </c>
      <c r="CY25" s="336">
        <f ca="1">IF(E25&gt;=12,(12-E25)*-1,E25)</f>
        <v>5</v>
      </c>
      <c r="CZ25" s="336">
        <f ca="1">IF(D25&gt;30,D25-30,D25)</f>
        <v>8</v>
      </c>
      <c r="DA25" s="336"/>
      <c r="DB25" s="336"/>
      <c r="DC25" s="336"/>
      <c r="DD25" s="336" t="str">
        <f ca="1">DATEDIF(CN25,TODAY(),"y")&amp;"г."&amp;DATEDIF(CN25,TODAY(),"ym")&amp;"мес."&amp;DATEDIF(CN25,TODAY(),"md")&amp;"дн."</f>
        <v>5г.8мес.8дн.</v>
      </c>
      <c r="DE25" s="336"/>
      <c r="DF25" s="336"/>
      <c r="DG25" s="336"/>
      <c r="DH25" s="431">
        <v>3885</v>
      </c>
      <c r="DI25" s="431">
        <f t="shared" ref="DI25:DI30" si="20">IF(V25="ч",U25,IF(V25="(ч)",U25,0))</f>
        <v>0</v>
      </c>
      <c r="DJ25" s="431">
        <f t="shared" ref="DJ25:DJ30" si="21">IF(V25="ст",U25,IF(V25="(ст)",U25,0))</f>
        <v>1</v>
      </c>
      <c r="DK25" s="432">
        <f t="shared" si="18"/>
        <v>0.2</v>
      </c>
      <c r="DL25" s="432">
        <f>IF(BT25&gt;0,0.1,0)</f>
        <v>0</v>
      </c>
      <c r="DM25" s="433"/>
      <c r="DN25" s="431"/>
      <c r="DO25" s="433">
        <f t="shared" ref="DO25:DO30" si="22">IF(U25&gt;=0,IF(T25="повар",0.12,IF(T25="уборщик сл. пом.",0.12,IF(T25="кухонный рабочий",0.12,IF(T25="рабочий по КОРЗ",0.12,IF(T25="зав. производством (шеф-повар)",0.12,0))))))</f>
        <v>0.12</v>
      </c>
      <c r="DP25" s="433">
        <f t="shared" ref="DP25:DP30" si="23">IF(U25&gt;=0,IF(T25="сторож",0.4,0))</f>
        <v>0</v>
      </c>
      <c r="DQ25" s="433">
        <f t="shared" ref="DQ25:DQ30" si="24">IF(T25&gt;=0,IF(U25&gt;0,IF(T25="учитель (обуч/дом)",0.05,IF(T25="учитель",0.1,0)),0),0)</f>
        <v>0</v>
      </c>
      <c r="DR25" s="433">
        <f t="shared" ref="DR25:DR30" si="25">IF(AC25="",0,IF(AC25="уч. группа2",0.05,IF(AC25="учебная группа",0.1,IF(AC25="монтесори",0.05,IF(AC25="метод. кабинет",0.05,IF(AC25="мастерская",0.15,IF(AC25="кабинет5/2",0.05,0.1)))))))</f>
        <v>0</v>
      </c>
      <c r="DS25" s="433"/>
      <c r="DT25" s="434">
        <f t="shared" ref="DT25:DT30" si="26">IF(U25&gt;0,DH25*(1+DL25+DK25),0)</f>
        <v>4662</v>
      </c>
      <c r="DU25" s="434">
        <f>(DT25*DJ25)+(DT25*DI25/кадры!$A$1)</f>
        <v>4662</v>
      </c>
      <c r="DV25" s="434"/>
      <c r="DW25" s="434"/>
      <c r="DX25" s="434">
        <f t="shared" ref="DX25:DX30" si="27">DT25*DO25</f>
        <v>559.43999999999994</v>
      </c>
      <c r="DY25" s="434"/>
      <c r="DZ25" s="434">
        <f t="shared" ref="DZ25:DZ30" si="28">DT25*DQ25</f>
        <v>0</v>
      </c>
      <c r="EA25" s="434">
        <f t="shared" ref="EA25:EA30" si="29">DT25*DR25</f>
        <v>0</v>
      </c>
      <c r="EB25" s="434">
        <f t="shared" ref="EB25:EB30" si="30">DT25*DS25</f>
        <v>0</v>
      </c>
      <c r="EC25" s="434">
        <f t="shared" ref="EC25:EC30" si="31">IF(AD25=0,0,3000)</f>
        <v>0</v>
      </c>
      <c r="ED25" s="434">
        <f t="shared" ref="ED25:ED30" ca="1" si="32">IF(BG25=0,0,IF(V25&lt;&gt;"Д/О",IF(BG25=0,6189.23,IF(BG25=1,6189.23,IF(BG25=2,6189.23,0))),0))</f>
        <v>0</v>
      </c>
      <c r="EE25" s="434"/>
      <c r="EF25" s="434"/>
      <c r="EG25" s="434"/>
      <c r="EH25" s="434"/>
      <c r="EI25" s="434">
        <f ca="1">SUM(DX25:EH27)+DU25+DU26+DU27</f>
        <v>5221.4399999999996</v>
      </c>
      <c r="EJ25" s="434">
        <f ca="1">IF((кадры!$FQ$1-EI25)&lt;0,0,кадры!$FQ$1-EI25)</f>
        <v>11020.560000000001</v>
      </c>
      <c r="EK25" s="434">
        <f ca="1">EJ25+EI25</f>
        <v>16242</v>
      </c>
      <c r="EL25" s="434">
        <f ca="1">EK25*1.3</f>
        <v>21114.600000000002</v>
      </c>
      <c r="EM25" s="434">
        <f ca="1">EL25/1.13</f>
        <v>18685.486725663719</v>
      </c>
    </row>
    <row r="26" spans="1:150" s="288" customFormat="1" ht="15.65" x14ac:dyDescent="0.3">
      <c r="A26" s="257">
        <f ca="1">(DATEDIF(кадры!$FR$1,TODAY(),"y"))+CU26</f>
        <v>1</v>
      </c>
      <c r="B26" s="257"/>
      <c r="C26" s="257">
        <f ca="1">(DATEDIF(кадры!$FR$1,TODAY(),"ym"))+CV26</f>
        <v>5</v>
      </c>
      <c r="D26" s="257">
        <f ca="1">(DATEDIF(кадры!$FR$1,TODAY(),"md"))+CW26</f>
        <v>8</v>
      </c>
      <c r="E26" s="257">
        <f t="shared" ca="1" si="19"/>
        <v>5</v>
      </c>
      <c r="F26" s="266">
        <v>72</v>
      </c>
      <c r="G26" s="268"/>
      <c r="H26" s="266"/>
      <c r="I26" s="266"/>
      <c r="J26" s="269"/>
      <c r="K26" s="255" t="s">
        <v>976</v>
      </c>
      <c r="L26" s="255" t="str">
        <f>L25</f>
        <v>рабочего по КОРЗ</v>
      </c>
      <c r="M26" s="255"/>
      <c r="N26" s="255" t="str">
        <f>N25</f>
        <v>О.А. Хромов</v>
      </c>
      <c r="O26" s="255" t="s">
        <v>258</v>
      </c>
      <c r="P26" s="255" t="s">
        <v>559</v>
      </c>
      <c r="Q26" s="266"/>
      <c r="R26" s="270">
        <v>670</v>
      </c>
      <c r="S26" s="280"/>
      <c r="T26" s="280"/>
      <c r="U26" s="281"/>
      <c r="V26" s="280"/>
      <c r="W26" s="281"/>
      <c r="X26" s="281"/>
      <c r="Y26" s="281"/>
      <c r="Z26" s="281"/>
      <c r="AA26" s="281"/>
      <c r="AB26" s="282"/>
      <c r="AC26" s="280"/>
      <c r="AD26" s="280"/>
      <c r="AE26" s="280"/>
      <c r="AF26" s="280"/>
      <c r="AG26" s="280"/>
      <c r="AH26" s="283"/>
      <c r="AI26" s="280"/>
      <c r="AJ26" s="280"/>
      <c r="AK26" s="280"/>
      <c r="AL26" s="280"/>
      <c r="AM26" s="280"/>
      <c r="AN26" s="280"/>
      <c r="AO26" s="280"/>
      <c r="AP26" s="280"/>
      <c r="AQ26" s="280"/>
      <c r="AR26" s="280"/>
      <c r="AS26" s="353"/>
      <c r="AT26" s="280"/>
      <c r="AU26" s="284"/>
      <c r="AV26" s="284"/>
      <c r="AW26" s="284"/>
      <c r="AX26" s="284"/>
      <c r="AY26" s="280"/>
      <c r="AZ26" s="280"/>
      <c r="BA26" s="285">
        <f>BA25</f>
        <v>2</v>
      </c>
      <c r="BB26" s="284"/>
      <c r="BC26" s="280"/>
      <c r="BD26" s="280"/>
      <c r="BE26" s="280"/>
      <c r="BF26" s="280"/>
      <c r="BG26" s="285"/>
      <c r="BH26" s="284"/>
      <c r="BI26" s="285"/>
      <c r="BJ26" s="283"/>
      <c r="BK26" s="285"/>
      <c r="BL26" s="285"/>
      <c r="BM26" s="285"/>
      <c r="BN26" s="280"/>
      <c r="BO26" s="280"/>
      <c r="BP26" s="280"/>
      <c r="BQ26" s="283"/>
      <c r="BR26" s="284"/>
      <c r="BS26" s="284"/>
      <c r="BT26" s="284"/>
      <c r="BU26" s="284"/>
      <c r="BV26" s="286"/>
      <c r="BW26" s="283"/>
      <c r="BX26" s="285"/>
      <c r="BY26" s="255"/>
      <c r="BZ26" s="255" t="str">
        <f t="shared" si="17"/>
        <v/>
      </c>
      <c r="CA26" s="255"/>
      <c r="CB26" s="255"/>
      <c r="CC26" s="255"/>
      <c r="CD26" s="268"/>
      <c r="CE26" s="255"/>
      <c r="CF26" s="255"/>
      <c r="CG26" s="255"/>
      <c r="CH26" s="255"/>
      <c r="CI26" s="255"/>
      <c r="CJ26" s="267"/>
      <c r="CK26" s="267"/>
      <c r="CL26" s="267"/>
      <c r="CM26" s="255"/>
      <c r="CN26" s="268"/>
      <c r="CO26" s="255"/>
      <c r="CP26" s="255"/>
      <c r="CQ26" s="255"/>
      <c r="CR26" s="255"/>
      <c r="CS26" s="255"/>
      <c r="CT26" s="255"/>
      <c r="CU26" s="255"/>
      <c r="CV26" s="255"/>
      <c r="CW26" s="255"/>
      <c r="CX26" s="255"/>
      <c r="CY26" s="255"/>
      <c r="CZ26" s="255"/>
      <c r="DA26" s="255"/>
      <c r="DB26" s="255"/>
      <c r="DC26" s="255"/>
      <c r="DD26" s="255"/>
      <c r="DE26" s="255"/>
      <c r="DF26" s="255"/>
      <c r="DG26" s="255"/>
      <c r="DH26" s="258">
        <v>0</v>
      </c>
      <c r="DI26" s="258">
        <f t="shared" si="20"/>
        <v>0</v>
      </c>
      <c r="DJ26" s="258">
        <f t="shared" si="21"/>
        <v>0</v>
      </c>
      <c r="DK26" s="272">
        <f t="shared" si="18"/>
        <v>0</v>
      </c>
      <c r="DL26" s="272">
        <f>IF(DK26=0.2,DL25,0)</f>
        <v>0</v>
      </c>
      <c r="DM26" s="271"/>
      <c r="DN26" s="258"/>
      <c r="DO26" s="271">
        <f t="shared" si="22"/>
        <v>0</v>
      </c>
      <c r="DP26" s="271">
        <f t="shared" si="23"/>
        <v>0</v>
      </c>
      <c r="DQ26" s="271">
        <f t="shared" si="24"/>
        <v>0</v>
      </c>
      <c r="DR26" s="271">
        <f t="shared" si="25"/>
        <v>0</v>
      </c>
      <c r="DS26" s="271"/>
      <c r="DT26" s="348">
        <f t="shared" si="26"/>
        <v>0</v>
      </c>
      <c r="DU26" s="348">
        <f>(DT26*DJ26)+(DT26*DI26/кадры!$A$1)</f>
        <v>0</v>
      </c>
      <c r="DV26" s="348">
        <f>DM26*DT25</f>
        <v>0</v>
      </c>
      <c r="DW26" s="348">
        <f>DT25*DN26</f>
        <v>0</v>
      </c>
      <c r="DX26" s="348">
        <f t="shared" si="27"/>
        <v>0</v>
      </c>
      <c r="DY26" s="348"/>
      <c r="DZ26" s="348">
        <f t="shared" si="28"/>
        <v>0</v>
      </c>
      <c r="EA26" s="348">
        <f t="shared" si="29"/>
        <v>0</v>
      </c>
      <c r="EB26" s="348">
        <f t="shared" si="30"/>
        <v>0</v>
      </c>
      <c r="EC26" s="348">
        <f t="shared" si="31"/>
        <v>0</v>
      </c>
      <c r="ED26" s="348">
        <f t="shared" si="32"/>
        <v>0</v>
      </c>
      <c r="EE26" s="348"/>
      <c r="EF26" s="348"/>
      <c r="EG26" s="348"/>
      <c r="EH26" s="348"/>
      <c r="EI26" s="348"/>
      <c r="EJ26" s="348"/>
      <c r="EK26" s="348"/>
      <c r="EL26" s="348"/>
      <c r="EM26" s="349"/>
    </row>
    <row r="27" spans="1:150" s="291" customFormat="1" ht="16.3" thickBot="1" x14ac:dyDescent="0.35">
      <c r="A27" s="257">
        <f ca="1">(DATEDIF(кадры!$FR$1,TODAY(),"y"))+CU27</f>
        <v>1</v>
      </c>
      <c r="B27" s="257"/>
      <c r="C27" s="257">
        <f ca="1">(DATEDIF(кадры!$FR$1,TODAY(),"ym"))+CV27</f>
        <v>5</v>
      </c>
      <c r="D27" s="257">
        <f ca="1">(DATEDIF(кадры!$FR$1,TODAY(),"md"))+CW27</f>
        <v>8</v>
      </c>
      <c r="E27" s="257">
        <f t="shared" ca="1" si="19"/>
        <v>5</v>
      </c>
      <c r="F27" s="266">
        <v>72</v>
      </c>
      <c r="G27" s="268"/>
      <c r="H27" s="266"/>
      <c r="I27" s="266"/>
      <c r="J27" s="269"/>
      <c r="K27" s="255" t="s">
        <v>976</v>
      </c>
      <c r="L27" s="255" t="str">
        <f>L26</f>
        <v>рабочего по КОРЗ</v>
      </c>
      <c r="M27" s="255"/>
      <c r="N27" s="255" t="str">
        <f>N25</f>
        <v>О.А. Хромов</v>
      </c>
      <c r="O27" s="255" t="s">
        <v>259</v>
      </c>
      <c r="P27" s="255" t="s">
        <v>559</v>
      </c>
      <c r="Q27" s="266"/>
      <c r="R27" s="270">
        <v>670</v>
      </c>
      <c r="S27" s="280"/>
      <c r="T27" s="280"/>
      <c r="U27" s="281"/>
      <c r="V27" s="280"/>
      <c r="W27" s="281"/>
      <c r="X27" s="281"/>
      <c r="Y27" s="281"/>
      <c r="Z27" s="281"/>
      <c r="AA27" s="281"/>
      <c r="AB27" s="282"/>
      <c r="AC27" s="280"/>
      <c r="AD27" s="280"/>
      <c r="AE27" s="280"/>
      <c r="AF27" s="280"/>
      <c r="AG27" s="280"/>
      <c r="AH27" s="283"/>
      <c r="AI27" s="280"/>
      <c r="AJ27" s="280"/>
      <c r="AK27" s="280"/>
      <c r="AL27" s="280"/>
      <c r="AM27" s="280"/>
      <c r="AN27" s="280"/>
      <c r="AO27" s="280"/>
      <c r="AP27" s="280"/>
      <c r="AQ27" s="280"/>
      <c r="AR27" s="280"/>
      <c r="AS27" s="353"/>
      <c r="AT27" s="280"/>
      <c r="AU27" s="284"/>
      <c r="AV27" s="284"/>
      <c r="AW27" s="284"/>
      <c r="AX27" s="284"/>
      <c r="AY27" s="280"/>
      <c r="AZ27" s="280"/>
      <c r="BA27" s="285">
        <f>BA25</f>
        <v>2</v>
      </c>
      <c r="BB27" s="284"/>
      <c r="BC27" s="280"/>
      <c r="BD27" s="280"/>
      <c r="BE27" s="280"/>
      <c r="BF27" s="280"/>
      <c r="BG27" s="285"/>
      <c r="BH27" s="284"/>
      <c r="BI27" s="285"/>
      <c r="BJ27" s="283"/>
      <c r="BK27" s="285"/>
      <c r="BL27" s="285"/>
      <c r="BM27" s="285"/>
      <c r="BN27" s="280"/>
      <c r="BO27" s="280"/>
      <c r="BP27" s="280"/>
      <c r="BQ27" s="283"/>
      <c r="BR27" s="284"/>
      <c r="BS27" s="284"/>
      <c r="BT27" s="284"/>
      <c r="BU27" s="284"/>
      <c r="BV27" s="280"/>
      <c r="BW27" s="283"/>
      <c r="BX27" s="285"/>
      <c r="BY27" s="255"/>
      <c r="BZ27" s="255" t="str">
        <f t="shared" si="17"/>
        <v/>
      </c>
      <c r="CA27" s="255"/>
      <c r="CB27" s="255"/>
      <c r="CC27" s="255"/>
      <c r="CD27" s="268"/>
      <c r="CE27" s="255"/>
      <c r="CF27" s="255"/>
      <c r="CG27" s="255"/>
      <c r="CH27" s="255"/>
      <c r="CI27" s="255"/>
      <c r="CJ27" s="267"/>
      <c r="CK27" s="267"/>
      <c r="CL27" s="267"/>
      <c r="CM27" s="255"/>
      <c r="CN27" s="268"/>
      <c r="CO27" s="255"/>
      <c r="CP27" s="255"/>
      <c r="CQ27" s="255"/>
      <c r="CR27" s="255"/>
      <c r="CS27" s="255"/>
      <c r="CT27" s="255"/>
      <c r="CU27" s="255"/>
      <c r="CV27" s="255"/>
      <c r="CW27" s="255"/>
      <c r="CX27" s="255"/>
      <c r="CY27" s="255"/>
      <c r="CZ27" s="255"/>
      <c r="DA27" s="255"/>
      <c r="DB27" s="255"/>
      <c r="DC27" s="255"/>
      <c r="DD27" s="255"/>
      <c r="DE27" s="255"/>
      <c r="DF27" s="255"/>
      <c r="DG27" s="255"/>
      <c r="DH27" s="258">
        <v>0</v>
      </c>
      <c r="DI27" s="258">
        <f t="shared" si="20"/>
        <v>0</v>
      </c>
      <c r="DJ27" s="258">
        <f t="shared" si="21"/>
        <v>0</v>
      </c>
      <c r="DK27" s="272">
        <f t="shared" si="18"/>
        <v>0</v>
      </c>
      <c r="DL27" s="272">
        <f>IF(DK27=0.2,DL25,0)</f>
        <v>0</v>
      </c>
      <c r="DM27" s="271"/>
      <c r="DN27" s="258"/>
      <c r="DO27" s="271">
        <f t="shared" si="22"/>
        <v>0</v>
      </c>
      <c r="DP27" s="271">
        <f t="shared" si="23"/>
        <v>0</v>
      </c>
      <c r="DQ27" s="271">
        <f t="shared" si="24"/>
        <v>0</v>
      </c>
      <c r="DR27" s="271">
        <f t="shared" si="25"/>
        <v>0</v>
      </c>
      <c r="DS27" s="271"/>
      <c r="DT27" s="348">
        <f t="shared" si="26"/>
        <v>0</v>
      </c>
      <c r="DU27" s="348">
        <f>(DT27*DJ27)+(DT27*DI27/кадры!$A$1)</f>
        <v>0</v>
      </c>
      <c r="DV27" s="348">
        <f>DM27*DT25</f>
        <v>0</v>
      </c>
      <c r="DW27" s="348">
        <f>DT25*DN27</f>
        <v>0</v>
      </c>
      <c r="DX27" s="348">
        <f t="shared" si="27"/>
        <v>0</v>
      </c>
      <c r="DY27" s="348"/>
      <c r="DZ27" s="348">
        <f t="shared" si="28"/>
        <v>0</v>
      </c>
      <c r="EA27" s="348">
        <f t="shared" si="29"/>
        <v>0</v>
      </c>
      <c r="EB27" s="348">
        <f t="shared" si="30"/>
        <v>0</v>
      </c>
      <c r="EC27" s="348">
        <f t="shared" si="31"/>
        <v>0</v>
      </c>
      <c r="ED27" s="348">
        <f t="shared" si="32"/>
        <v>0</v>
      </c>
      <c r="EE27" s="348"/>
      <c r="EF27" s="348"/>
      <c r="EG27" s="348"/>
      <c r="EH27" s="348"/>
      <c r="EI27" s="348"/>
      <c r="EJ27" s="348"/>
      <c r="EK27" s="348"/>
      <c r="EL27" s="348"/>
      <c r="EM27" s="348"/>
    </row>
    <row r="28" spans="1:150" s="340" customFormat="1" ht="313.7" thickBot="1" x14ac:dyDescent="0.35">
      <c r="A28" s="307">
        <f ca="1">(DATEDIF(кадры!$FR$1,TODAY(),"y"))+CU28</f>
        <v>1</v>
      </c>
      <c r="B28" s="307"/>
      <c r="C28" s="307">
        <f ca="1">(DATEDIF(кадры!$FR$1,TODAY(),"ym"))+CV28</f>
        <v>5</v>
      </c>
      <c r="D28" s="307">
        <f ca="1">(DATEDIF(кадры!$FR$1,TODAY(),"md"))+CW28</f>
        <v>8</v>
      </c>
      <c r="E28" s="307">
        <f t="shared" ca="1" si="19"/>
        <v>5</v>
      </c>
      <c r="F28" s="327">
        <v>75</v>
      </c>
      <c r="G28" s="328">
        <v>43341</v>
      </c>
      <c r="H28" s="327">
        <f>CP28</f>
        <v>0</v>
      </c>
      <c r="I28" s="327">
        <v>291</v>
      </c>
      <c r="J28" s="329">
        <v>43341</v>
      </c>
      <c r="K28" s="307" t="s">
        <v>949</v>
      </c>
      <c r="L28" s="307" t="s">
        <v>945</v>
      </c>
      <c r="M28" s="307" t="s">
        <v>1013</v>
      </c>
      <c r="N28" s="307" t="s">
        <v>923</v>
      </c>
      <c r="O28" s="307" t="s">
        <v>451</v>
      </c>
      <c r="P28" s="307" t="s">
        <v>565</v>
      </c>
      <c r="Q28" s="327">
        <v>101</v>
      </c>
      <c r="R28" s="307">
        <v>316</v>
      </c>
      <c r="S28" s="330" t="s">
        <v>991</v>
      </c>
      <c r="T28" s="330" t="s">
        <v>255</v>
      </c>
      <c r="U28" s="331">
        <v>1</v>
      </c>
      <c r="V28" s="330" t="s">
        <v>531</v>
      </c>
      <c r="W28" s="331">
        <f>U28*40</f>
        <v>40</v>
      </c>
      <c r="X28" s="331">
        <f>U28</f>
        <v>1</v>
      </c>
      <c r="Y28" s="331">
        <f>SUM(W28:W30)</f>
        <v>46.48</v>
      </c>
      <c r="Z28" s="331">
        <f>SUM(X28:X30)</f>
        <v>1.3599999999999999</v>
      </c>
      <c r="AA28" s="331">
        <v>1</v>
      </c>
      <c r="AB28" s="332">
        <f>U28-AA28</f>
        <v>0</v>
      </c>
      <c r="AC28" s="330"/>
      <c r="AD28" s="330"/>
      <c r="AE28" s="330"/>
      <c r="AF28" s="330"/>
      <c r="AG28" s="330"/>
      <c r="AH28" s="328">
        <v>32452</v>
      </c>
      <c r="AI28" s="307">
        <f ca="1">DATEDIF(AH28,TODAY(),"y")</f>
        <v>35</v>
      </c>
      <c r="AJ28" s="307" t="s">
        <v>691</v>
      </c>
      <c r="AK28" s="307" t="s">
        <v>1127</v>
      </c>
      <c r="AL28" s="330">
        <v>3208</v>
      </c>
      <c r="AM28" s="330">
        <v>639853</v>
      </c>
      <c r="AN28" s="330" t="s">
        <v>993</v>
      </c>
      <c r="AO28" s="333">
        <v>39860</v>
      </c>
      <c r="AP28" s="330" t="s">
        <v>721</v>
      </c>
      <c r="AQ28" s="330">
        <v>650060</v>
      </c>
      <c r="AR28" s="330" t="s">
        <v>1126</v>
      </c>
      <c r="AS28" s="352">
        <v>35735</v>
      </c>
      <c r="AT28" s="330" t="s">
        <v>456</v>
      </c>
      <c r="AU28" s="334" t="s">
        <v>458</v>
      </c>
      <c r="AV28" s="334" t="s">
        <v>459</v>
      </c>
      <c r="AW28" s="334"/>
      <c r="AX28" s="334" t="s">
        <v>1128</v>
      </c>
      <c r="AY28" s="330" t="s">
        <v>596</v>
      </c>
      <c r="AZ28" s="330" t="s">
        <v>339</v>
      </c>
      <c r="BA28" s="335">
        <f>IF(AZ28="ВО",1,2)</f>
        <v>1</v>
      </c>
      <c r="BB28" s="334" t="s">
        <v>608</v>
      </c>
      <c r="BC28" s="330" t="s">
        <v>340</v>
      </c>
      <c r="BD28" s="330" t="s">
        <v>568</v>
      </c>
      <c r="BE28" s="330" t="s">
        <v>606</v>
      </c>
      <c r="BF28" s="333">
        <v>40722</v>
      </c>
      <c r="BG28" s="335">
        <f ca="1">DATEDIF(BF28,TODAY(),"y")</f>
        <v>12</v>
      </c>
      <c r="BH28" s="334"/>
      <c r="BI28" s="335"/>
      <c r="BJ28" s="333"/>
      <c r="BK28" s="335"/>
      <c r="BL28" s="335"/>
      <c r="BM28" s="335"/>
      <c r="BN28" s="330" t="s">
        <v>579</v>
      </c>
      <c r="BO28" s="330" t="s">
        <v>1024</v>
      </c>
      <c r="BP28" s="330">
        <v>120</v>
      </c>
      <c r="BQ28" s="333">
        <v>43795</v>
      </c>
      <c r="BR28" s="334" t="s">
        <v>1025</v>
      </c>
      <c r="BS28" s="334"/>
      <c r="BT28" s="334"/>
      <c r="BU28" s="334"/>
      <c r="BV28" s="330" t="s">
        <v>475</v>
      </c>
      <c r="BW28" s="333">
        <v>43405</v>
      </c>
      <c r="BX28" s="335"/>
      <c r="BY28" s="307">
        <f ca="1">DATEDIF(BW28,TODAY(),"y")</f>
        <v>5</v>
      </c>
      <c r="BZ28" s="307">
        <f>IF(BV28="соотв.",IF(BA28=1,3,IF(BA28=2,2)),IF(BV28="первая",4,IF(BV28="","",5)))</f>
        <v>3</v>
      </c>
      <c r="CA28" s="307">
        <v>1</v>
      </c>
      <c r="CB28" s="307" t="s">
        <v>701</v>
      </c>
      <c r="CC28" s="307" t="s">
        <v>690</v>
      </c>
      <c r="CD28" s="328">
        <v>41520</v>
      </c>
      <c r="CE28" s="307">
        <f ca="1">IF(CD28="","",DATEDIF(CD28,TODAY(),"y"))</f>
        <v>10</v>
      </c>
      <c r="CF28" s="307"/>
      <c r="CG28" s="307"/>
      <c r="CH28" s="307"/>
      <c r="CI28" s="307" t="s">
        <v>455</v>
      </c>
      <c r="CJ28" s="326" t="s">
        <v>174</v>
      </c>
      <c r="CK28" s="326" t="s">
        <v>157</v>
      </c>
      <c r="CL28" s="326" t="s">
        <v>260</v>
      </c>
      <c r="CM28" s="307" t="s">
        <v>457</v>
      </c>
      <c r="CN28" s="328">
        <v>43341</v>
      </c>
      <c r="CO28" s="307"/>
      <c r="CP28" s="307"/>
      <c r="CQ28" s="307"/>
      <c r="CR28" s="307">
        <v>6</v>
      </c>
      <c r="CS28" s="307">
        <v>6</v>
      </c>
      <c r="CT28" s="307">
        <v>6</v>
      </c>
      <c r="CU28" s="307"/>
      <c r="CV28" s="307"/>
      <c r="CW28" s="307"/>
      <c r="CX28" s="336">
        <f ca="1">IF(E28&gt;=12,A28+1,A28)</f>
        <v>1</v>
      </c>
      <c r="CY28" s="336">
        <f ca="1">IF(E28&gt;=12,(12-E28)*-1,E28)</f>
        <v>5</v>
      </c>
      <c r="CZ28" s="336">
        <f ca="1">IF(D28&gt;30,D28-30,D28)</f>
        <v>8</v>
      </c>
      <c r="DA28" s="336"/>
      <c r="DB28" s="336"/>
      <c r="DC28" s="336"/>
      <c r="DD28" s="307" t="str">
        <f ca="1">DATEDIF(CN28,TODAY(),"y")&amp;"г."&amp;DATEDIF(CN28,TODAY(),"ym")&amp;"мес."&amp;DATEDIF(CN28,TODAY(),"md")&amp;"дн."</f>
        <v>5г.2мес.11дн.</v>
      </c>
      <c r="DE28" s="307"/>
      <c r="DF28" s="307"/>
      <c r="DG28" s="307"/>
      <c r="DH28" s="337">
        <v>8152</v>
      </c>
      <c r="DI28" s="337">
        <f t="shared" si="20"/>
        <v>0</v>
      </c>
      <c r="DJ28" s="337">
        <f t="shared" si="21"/>
        <v>1</v>
      </c>
      <c r="DK28" s="338">
        <f>IF(U28&gt;0,0.2,0)</f>
        <v>0.2</v>
      </c>
      <c r="DL28" s="338">
        <f>IF(BT28&gt;0,0.1,0)</f>
        <v>0</v>
      </c>
      <c r="DM28" s="339"/>
      <c r="DN28" s="337"/>
      <c r="DO28" s="339">
        <f t="shared" si="22"/>
        <v>0</v>
      </c>
      <c r="DP28" s="339">
        <f t="shared" si="23"/>
        <v>0</v>
      </c>
      <c r="DQ28" s="339">
        <f t="shared" si="24"/>
        <v>0</v>
      </c>
      <c r="DR28" s="339">
        <f t="shared" si="25"/>
        <v>0</v>
      </c>
      <c r="DS28" s="339"/>
      <c r="DT28" s="347">
        <f t="shared" si="26"/>
        <v>9782.4</v>
      </c>
      <c r="DU28" s="347">
        <f>(DT28*DJ28)+(DT28*DI28/кадры!$A$1)</f>
        <v>9782.4</v>
      </c>
      <c r="DV28" s="347"/>
      <c r="DW28" s="347"/>
      <c r="DX28" s="347">
        <f t="shared" si="27"/>
        <v>0</v>
      </c>
      <c r="DY28" s="347"/>
      <c r="DZ28" s="347">
        <f t="shared" si="28"/>
        <v>0</v>
      </c>
      <c r="EA28" s="347">
        <f t="shared" si="29"/>
        <v>0</v>
      </c>
      <c r="EB28" s="347">
        <f t="shared" si="30"/>
        <v>0</v>
      </c>
      <c r="EC28" s="347">
        <f t="shared" si="31"/>
        <v>0</v>
      </c>
      <c r="ED28" s="347">
        <f t="shared" ca="1" si="32"/>
        <v>0</v>
      </c>
      <c r="EE28" s="347"/>
      <c r="EF28" s="347"/>
      <c r="EG28" s="347"/>
      <c r="EH28" s="347"/>
      <c r="EI28" s="347">
        <f ca="1">SUM(DX28:EH30)+DU28+DU29+DU30</f>
        <v>13304.063999999998</v>
      </c>
      <c r="EJ28" s="347">
        <f ca="1">IF((кадры!$FQ$1-EI28)&lt;0,0,кадры!$FQ$1-EI28)</f>
        <v>2937.9360000000015</v>
      </c>
      <c r="EK28" s="347">
        <f ca="1">EJ28+EI28</f>
        <v>16242</v>
      </c>
      <c r="EL28" s="347">
        <f ca="1">EK28*1.3</f>
        <v>21114.600000000002</v>
      </c>
      <c r="EM28" s="347">
        <f ca="1">EL28/1.13</f>
        <v>18685.486725663719</v>
      </c>
    </row>
    <row r="29" spans="1:150" s="288" customFormat="1" ht="93.95" x14ac:dyDescent="0.3">
      <c r="A29" s="257">
        <f ca="1">(DATEDIF(кадры!$FR$1,TODAY(),"y"))+CU29</f>
        <v>1</v>
      </c>
      <c r="B29" s="257"/>
      <c r="C29" s="257">
        <f ca="1">(DATEDIF(кадры!$FR$1,TODAY(),"ym"))+CV29</f>
        <v>5</v>
      </c>
      <c r="D29" s="257">
        <f ca="1">(DATEDIF(кадры!$FR$1,TODAY(),"md"))+CW29</f>
        <v>8</v>
      </c>
      <c r="E29" s="257">
        <f t="shared" ca="1" si="19"/>
        <v>5</v>
      </c>
      <c r="F29" s="266">
        <v>75</v>
      </c>
      <c r="G29" s="268"/>
      <c r="H29" s="266"/>
      <c r="I29" s="266" t="s">
        <v>685</v>
      </c>
      <c r="J29" s="269">
        <v>43344</v>
      </c>
      <c r="K29" s="255" t="s">
        <v>949</v>
      </c>
      <c r="L29" s="255" t="s">
        <v>945</v>
      </c>
      <c r="M29" s="255" t="s">
        <v>941</v>
      </c>
      <c r="N29" s="255" t="str">
        <f>N28</f>
        <v>П.Т. Давлятова</v>
      </c>
      <c r="O29" s="255" t="s">
        <v>453</v>
      </c>
      <c r="P29" s="255" t="s">
        <v>565</v>
      </c>
      <c r="Q29" s="266"/>
      <c r="R29" s="270">
        <v>316</v>
      </c>
      <c r="S29" s="280" t="s">
        <v>991</v>
      </c>
      <c r="T29" s="280" t="s">
        <v>998</v>
      </c>
      <c r="U29" s="281">
        <v>0.36</v>
      </c>
      <c r="V29" s="280" t="s">
        <v>531</v>
      </c>
      <c r="W29" s="281">
        <f>18*U29</f>
        <v>6.4799999999999995</v>
      </c>
      <c r="X29" s="281">
        <f>U29</f>
        <v>0.36</v>
      </c>
      <c r="Y29" s="281"/>
      <c r="Z29" s="281"/>
      <c r="AA29" s="281">
        <v>0.5</v>
      </c>
      <c r="AB29" s="282">
        <f>U29-AA29</f>
        <v>-0.14000000000000001</v>
      </c>
      <c r="AC29" s="280"/>
      <c r="AD29" s="280"/>
      <c r="AE29" s="280"/>
      <c r="AF29" s="280"/>
      <c r="AG29" s="280"/>
      <c r="AH29" s="283"/>
      <c r="AI29" s="280"/>
      <c r="AJ29" s="280"/>
      <c r="AK29" s="280"/>
      <c r="AL29" s="280"/>
      <c r="AM29" s="280"/>
      <c r="AN29" s="280"/>
      <c r="AO29" s="280"/>
      <c r="AP29" s="280"/>
      <c r="AQ29" s="280"/>
      <c r="AR29" s="280"/>
      <c r="AS29" s="353"/>
      <c r="AT29" s="280"/>
      <c r="AU29" s="284"/>
      <c r="AV29" s="284"/>
      <c r="AW29" s="284"/>
      <c r="AX29" s="284"/>
      <c r="AY29" s="280"/>
      <c r="AZ29" s="280"/>
      <c r="BA29" s="285">
        <f>BA28</f>
        <v>1</v>
      </c>
      <c r="BB29" s="284"/>
      <c r="BC29" s="280"/>
      <c r="BD29" s="280"/>
      <c r="BE29" s="280"/>
      <c r="BF29" s="280"/>
      <c r="BG29" s="285"/>
      <c r="BH29" s="284"/>
      <c r="BI29" s="285"/>
      <c r="BJ29" s="283"/>
      <c r="BK29" s="285"/>
      <c r="BL29" s="285"/>
      <c r="BM29" s="285"/>
      <c r="BN29" s="280"/>
      <c r="BO29" s="280"/>
      <c r="BP29" s="280"/>
      <c r="BQ29" s="283"/>
      <c r="BR29" s="284"/>
      <c r="BS29" s="284"/>
      <c r="BT29" s="284"/>
      <c r="BU29" s="284"/>
      <c r="BV29" s="286" t="s">
        <v>475</v>
      </c>
      <c r="BW29" s="283">
        <v>43405</v>
      </c>
      <c r="BX29" s="285"/>
      <c r="BY29" s="255">
        <f ca="1">DATEDIF(BW29,TODAY(),"y")</f>
        <v>5</v>
      </c>
      <c r="BZ29" s="255">
        <f>IF(BV29="соотв.",IF(BA29=1,3,IF(BA29=2,2)),IF(BV29="первая",4,IF(BV29="","",5)))</f>
        <v>3</v>
      </c>
      <c r="CA29" s="255"/>
      <c r="CB29" s="255"/>
      <c r="CC29" s="255"/>
      <c r="CD29" s="268"/>
      <c r="CE29" s="255"/>
      <c r="CF29" s="255"/>
      <c r="CG29" s="255"/>
      <c r="CH29" s="255"/>
      <c r="CI29" s="255"/>
      <c r="CJ29" s="267"/>
      <c r="CK29" s="267"/>
      <c r="CL29" s="267"/>
      <c r="CM29" s="255"/>
      <c r="CN29" s="268"/>
      <c r="CO29" s="255"/>
      <c r="CP29" s="255"/>
      <c r="CQ29" s="255"/>
      <c r="CR29" s="255"/>
      <c r="CS29" s="255"/>
      <c r="CT29" s="255"/>
      <c r="CU29" s="255"/>
      <c r="CV29" s="255"/>
      <c r="CW29" s="255"/>
      <c r="CX29" s="255"/>
      <c r="CY29" s="255"/>
      <c r="CZ29" s="255"/>
      <c r="DA29" s="255"/>
      <c r="DB29" s="255"/>
      <c r="DC29" s="255"/>
      <c r="DD29" s="255"/>
      <c r="DE29" s="255"/>
      <c r="DF29" s="255"/>
      <c r="DG29" s="255"/>
      <c r="DH29" s="258">
        <v>8152</v>
      </c>
      <c r="DI29" s="258">
        <f t="shared" si="20"/>
        <v>0</v>
      </c>
      <c r="DJ29" s="258">
        <f t="shared" si="21"/>
        <v>0.36</v>
      </c>
      <c r="DK29" s="272">
        <f>IF(U29&gt;0,0.2,0)</f>
        <v>0.2</v>
      </c>
      <c r="DL29" s="272">
        <f>IF(DK29=0.2,DL28,0)</f>
        <v>0</v>
      </c>
      <c r="DM29" s="271"/>
      <c r="DN29" s="258"/>
      <c r="DO29" s="271">
        <f t="shared" si="22"/>
        <v>0</v>
      </c>
      <c r="DP29" s="271">
        <f t="shared" si="23"/>
        <v>0</v>
      </c>
      <c r="DQ29" s="271">
        <f t="shared" si="24"/>
        <v>0</v>
      </c>
      <c r="DR29" s="271">
        <f t="shared" si="25"/>
        <v>0</v>
      </c>
      <c r="DS29" s="271"/>
      <c r="DT29" s="348">
        <f t="shared" si="26"/>
        <v>9782.4</v>
      </c>
      <c r="DU29" s="348">
        <f>(DT29*DJ29)+(DT29*DI29/кадры!$A$1)</f>
        <v>3521.6639999999998</v>
      </c>
      <c r="DV29" s="348">
        <f>DM29*DT28</f>
        <v>0</v>
      </c>
      <c r="DW29" s="348">
        <f>DT28*DN29</f>
        <v>0</v>
      </c>
      <c r="DX29" s="348">
        <f t="shared" si="27"/>
        <v>0</v>
      </c>
      <c r="DY29" s="348"/>
      <c r="DZ29" s="348">
        <f t="shared" si="28"/>
        <v>0</v>
      </c>
      <c r="EA29" s="348">
        <f t="shared" si="29"/>
        <v>0</v>
      </c>
      <c r="EB29" s="348">
        <f t="shared" si="30"/>
        <v>0</v>
      </c>
      <c r="EC29" s="348">
        <f t="shared" si="31"/>
        <v>0</v>
      </c>
      <c r="ED29" s="348">
        <f t="shared" si="32"/>
        <v>0</v>
      </c>
      <c r="EE29" s="348"/>
      <c r="EF29" s="348"/>
      <c r="EG29" s="348"/>
      <c r="EH29" s="348"/>
      <c r="EI29" s="348"/>
      <c r="EJ29" s="348"/>
      <c r="EK29" s="348"/>
      <c r="EL29" s="348"/>
      <c r="EM29" s="349"/>
    </row>
    <row r="30" spans="1:150" s="288" customFormat="1" ht="16.3" thickBot="1" x14ac:dyDescent="0.35">
      <c r="A30" s="257">
        <f ca="1">(DATEDIF(кадры!$FR$1,TODAY(),"y"))+CU30</f>
        <v>1</v>
      </c>
      <c r="B30" s="257"/>
      <c r="C30" s="257">
        <f ca="1">(DATEDIF(кадры!$FR$1,TODAY(),"ym"))+CV30</f>
        <v>5</v>
      </c>
      <c r="D30" s="257">
        <f ca="1">(DATEDIF(кадры!$FR$1,TODAY(),"md"))+CW30</f>
        <v>8</v>
      </c>
      <c r="E30" s="257">
        <f t="shared" ca="1" si="19"/>
        <v>5</v>
      </c>
      <c r="F30" s="266">
        <v>75</v>
      </c>
      <c r="G30" s="268"/>
      <c r="H30" s="266"/>
      <c r="I30" s="266"/>
      <c r="J30" s="269"/>
      <c r="K30" s="255" t="s">
        <v>949</v>
      </c>
      <c r="L30" s="255" t="str">
        <f>L29</f>
        <v>педагога-организатора</v>
      </c>
      <c r="M30" s="255"/>
      <c r="N30" s="255" t="str">
        <f>N28</f>
        <v>П.Т. Давлятова</v>
      </c>
      <c r="O30" s="255" t="s">
        <v>454</v>
      </c>
      <c r="P30" s="255" t="s">
        <v>565</v>
      </c>
      <c r="Q30" s="266"/>
      <c r="R30" s="270">
        <v>316</v>
      </c>
      <c r="S30" s="280"/>
      <c r="T30" s="280"/>
      <c r="U30" s="281"/>
      <c r="V30" s="280"/>
      <c r="W30" s="281"/>
      <c r="X30" s="281"/>
      <c r="Y30" s="281"/>
      <c r="Z30" s="281"/>
      <c r="AA30" s="281"/>
      <c r="AB30" s="282"/>
      <c r="AC30" s="280"/>
      <c r="AD30" s="280"/>
      <c r="AE30" s="280"/>
      <c r="AF30" s="280"/>
      <c r="AG30" s="280"/>
      <c r="AH30" s="283"/>
      <c r="AI30" s="280"/>
      <c r="AJ30" s="280"/>
      <c r="AK30" s="280"/>
      <c r="AL30" s="280"/>
      <c r="AM30" s="280"/>
      <c r="AN30" s="280"/>
      <c r="AO30" s="280"/>
      <c r="AP30" s="280"/>
      <c r="AQ30" s="280"/>
      <c r="AR30" s="280"/>
      <c r="AS30" s="353"/>
      <c r="AT30" s="280"/>
      <c r="AU30" s="284"/>
      <c r="AV30" s="284"/>
      <c r="AW30" s="284"/>
      <c r="AX30" s="284"/>
      <c r="AY30" s="280"/>
      <c r="AZ30" s="280"/>
      <c r="BA30" s="285">
        <f>BA28</f>
        <v>1</v>
      </c>
      <c r="BB30" s="284"/>
      <c r="BC30" s="280"/>
      <c r="BD30" s="280"/>
      <c r="BE30" s="280"/>
      <c r="BF30" s="280"/>
      <c r="BG30" s="285"/>
      <c r="BH30" s="284"/>
      <c r="BI30" s="285"/>
      <c r="BJ30" s="283"/>
      <c r="BK30" s="285"/>
      <c r="BL30" s="285"/>
      <c r="BM30" s="285"/>
      <c r="BN30" s="280"/>
      <c r="BO30" s="280"/>
      <c r="BP30" s="280"/>
      <c r="BQ30" s="283"/>
      <c r="BR30" s="284"/>
      <c r="BS30" s="284"/>
      <c r="BT30" s="284"/>
      <c r="BU30" s="284"/>
      <c r="BV30" s="280"/>
      <c r="BW30" s="283"/>
      <c r="BX30" s="285"/>
      <c r="BY30" s="255"/>
      <c r="BZ30" s="255" t="str">
        <f>IF(BV30="соотв.",IF(BA30=1,3,IF(BA30=2,2)),IF(BV30="первая",4,IF(BV30="","",5)))</f>
        <v/>
      </c>
      <c r="CA30" s="255"/>
      <c r="CB30" s="255"/>
      <c r="CC30" s="255"/>
      <c r="CD30" s="268"/>
      <c r="CE30" s="255"/>
      <c r="CF30" s="255"/>
      <c r="CG30" s="255"/>
      <c r="CH30" s="255"/>
      <c r="CI30" s="255"/>
      <c r="CJ30" s="267"/>
      <c r="CK30" s="267"/>
      <c r="CL30" s="267"/>
      <c r="CM30" s="255"/>
      <c r="CN30" s="268"/>
      <c r="CO30" s="255"/>
      <c r="CP30" s="255"/>
      <c r="CQ30" s="255"/>
      <c r="CR30" s="255"/>
      <c r="CS30" s="255"/>
      <c r="CT30" s="255"/>
      <c r="CU30" s="255"/>
      <c r="CV30" s="255"/>
      <c r="CW30" s="255"/>
      <c r="CX30" s="255"/>
      <c r="CY30" s="255"/>
      <c r="CZ30" s="255"/>
      <c r="DA30" s="255"/>
      <c r="DB30" s="255"/>
      <c r="DC30" s="255"/>
      <c r="DD30" s="255"/>
      <c r="DE30" s="255"/>
      <c r="DF30" s="255"/>
      <c r="DG30" s="255"/>
      <c r="DH30" s="258">
        <v>0</v>
      </c>
      <c r="DI30" s="258">
        <f t="shared" si="20"/>
        <v>0</v>
      </c>
      <c r="DJ30" s="258">
        <f t="shared" si="21"/>
        <v>0</v>
      </c>
      <c r="DK30" s="272">
        <f>IF(U30&gt;0,0.2,0)</f>
        <v>0</v>
      </c>
      <c r="DL30" s="272">
        <f>IF(DK30=0.2,DL28,0)</f>
        <v>0</v>
      </c>
      <c r="DM30" s="271"/>
      <c r="DN30" s="258"/>
      <c r="DO30" s="271">
        <f t="shared" si="22"/>
        <v>0</v>
      </c>
      <c r="DP30" s="271">
        <f t="shared" si="23"/>
        <v>0</v>
      </c>
      <c r="DQ30" s="271">
        <f t="shared" si="24"/>
        <v>0</v>
      </c>
      <c r="DR30" s="271">
        <f t="shared" si="25"/>
        <v>0</v>
      </c>
      <c r="DS30" s="271"/>
      <c r="DT30" s="348">
        <f t="shared" si="26"/>
        <v>0</v>
      </c>
      <c r="DU30" s="348">
        <f>(DT30*DJ30)+(DT30*DI30/кадры!$A$1)</f>
        <v>0</v>
      </c>
      <c r="DV30" s="348">
        <f>DM30*DT28</f>
        <v>0</v>
      </c>
      <c r="DW30" s="348">
        <f>DT28*DN30</f>
        <v>0</v>
      </c>
      <c r="DX30" s="348">
        <f t="shared" si="27"/>
        <v>0</v>
      </c>
      <c r="DY30" s="348"/>
      <c r="DZ30" s="348">
        <f t="shared" si="28"/>
        <v>0</v>
      </c>
      <c r="EA30" s="348">
        <f t="shared" si="29"/>
        <v>0</v>
      </c>
      <c r="EB30" s="348">
        <f t="shared" si="30"/>
        <v>0</v>
      </c>
      <c r="EC30" s="348">
        <f t="shared" si="31"/>
        <v>0</v>
      </c>
      <c r="ED30" s="348">
        <f t="shared" si="32"/>
        <v>0</v>
      </c>
      <c r="EE30" s="348"/>
      <c r="EF30" s="348"/>
      <c r="EG30" s="348"/>
      <c r="EH30" s="348"/>
      <c r="EI30" s="348"/>
      <c r="EJ30" s="348"/>
      <c r="EK30" s="348"/>
      <c r="EL30" s="348"/>
      <c r="EM30" s="348"/>
      <c r="EN30" s="291"/>
      <c r="EO30" s="291"/>
      <c r="EP30" s="291"/>
    </row>
    <row r="31" spans="1:150" s="340" customFormat="1" ht="172.8" thickBot="1" x14ac:dyDescent="0.35">
      <c r="A31" s="307">
        <f ca="1">(DATEDIF(кадры!$FR$1,TODAY(),"y"))+CY31</f>
        <v>1</v>
      </c>
      <c r="B31" s="307"/>
      <c r="C31" s="307">
        <f ca="1">(DATEDIF(кадры!$FR$1,TODAY(),"ym"))+CZ31</f>
        <v>5</v>
      </c>
      <c r="D31" s="307">
        <f ca="1">(DATEDIF(кадры!$FR$1,TODAY(),"md"))+DA31</f>
        <v>8</v>
      </c>
      <c r="E31" s="307">
        <f ca="1">IF(D31&gt;30,C31+1,C31)</f>
        <v>5</v>
      </c>
      <c r="F31" s="327">
        <v>56</v>
      </c>
      <c r="G31" s="328">
        <v>43804</v>
      </c>
      <c r="H31" s="327">
        <v>43829</v>
      </c>
      <c r="I31" s="327">
        <v>309</v>
      </c>
      <c r="J31" s="329">
        <v>43804</v>
      </c>
      <c r="K31" s="307" t="s">
        <v>973</v>
      </c>
      <c r="L31" s="307" t="s">
        <v>956</v>
      </c>
      <c r="M31" s="307"/>
      <c r="N31" s="307" t="s">
        <v>936</v>
      </c>
      <c r="O31" s="307" t="s">
        <v>125</v>
      </c>
      <c r="P31" s="307" t="s">
        <v>562</v>
      </c>
      <c r="Q31" s="307" t="s">
        <v>125</v>
      </c>
      <c r="R31" s="307" t="s">
        <v>27</v>
      </c>
      <c r="S31" s="307" t="s">
        <v>10</v>
      </c>
      <c r="T31" s="327">
        <v>101</v>
      </c>
      <c r="U31" s="307">
        <v>689</v>
      </c>
      <c r="V31" s="330" t="s">
        <v>992</v>
      </c>
      <c r="W31" s="330" t="s">
        <v>536</v>
      </c>
      <c r="X31" s="331"/>
      <c r="Y31" s="330" t="s">
        <v>531</v>
      </c>
      <c r="Z31" s="331">
        <f>X31*40</f>
        <v>0</v>
      </c>
      <c r="AA31" s="331">
        <f>X31</f>
        <v>0</v>
      </c>
      <c r="AB31" s="331">
        <f>SUM(Z31:Z33)</f>
        <v>0</v>
      </c>
      <c r="AC31" s="331">
        <f>SUM(AA31:AA33)</f>
        <v>0</v>
      </c>
      <c r="AD31" s="331">
        <v>0.5</v>
      </c>
      <c r="AE31" s="332">
        <f>X31-AD31</f>
        <v>-0.5</v>
      </c>
      <c r="AF31" s="330"/>
      <c r="AG31" s="330"/>
      <c r="AH31" s="330"/>
      <c r="AI31" s="330"/>
      <c r="AJ31" s="330"/>
      <c r="AK31" s="333">
        <v>29687</v>
      </c>
      <c r="AL31" s="330">
        <f ca="1">DATEDIF(AK31,TODAY(),"y")</f>
        <v>42</v>
      </c>
      <c r="AM31" s="330" t="s">
        <v>691</v>
      </c>
      <c r="AN31" s="330"/>
      <c r="AO31" s="330">
        <v>3206</v>
      </c>
      <c r="AP31" s="330" t="s">
        <v>734</v>
      </c>
      <c r="AQ31" s="330"/>
      <c r="AR31" s="330" t="s">
        <v>735</v>
      </c>
      <c r="AS31" s="333" t="s">
        <v>736</v>
      </c>
      <c r="AT31" s="330" t="s">
        <v>737</v>
      </c>
      <c r="AU31" s="330">
        <v>650023</v>
      </c>
      <c r="AV31" s="330" t="s">
        <v>1223</v>
      </c>
      <c r="AW31" s="352"/>
      <c r="AX31" s="330" t="s">
        <v>479</v>
      </c>
      <c r="AY31" s="334"/>
      <c r="AZ31" s="334"/>
      <c r="BA31" s="334"/>
      <c r="BB31" s="334"/>
      <c r="BC31" s="330"/>
      <c r="BD31" s="330" t="s">
        <v>342</v>
      </c>
      <c r="BE31" s="335">
        <f>IF(BD31="ВО",1,2)</f>
        <v>2</v>
      </c>
      <c r="BF31" s="334"/>
      <c r="BG31" s="330" t="s">
        <v>349</v>
      </c>
      <c r="BH31" s="330"/>
      <c r="BI31" s="330"/>
      <c r="BJ31" s="333"/>
      <c r="BK31" s="335">
        <f ca="1">DATEDIF(BJ31,TODAY(),"y")</f>
        <v>123</v>
      </c>
      <c r="BL31" s="334"/>
      <c r="BM31" s="335"/>
      <c r="BN31" s="333"/>
      <c r="BO31" s="335"/>
      <c r="BP31" s="335"/>
      <c r="BQ31" s="335"/>
      <c r="BR31" s="330"/>
      <c r="BS31" s="330"/>
      <c r="BT31" s="330"/>
      <c r="BU31" s="333"/>
      <c r="BV31" s="334"/>
      <c r="BW31" s="334"/>
      <c r="BX31" s="334"/>
      <c r="BY31" s="334"/>
      <c r="BZ31" s="330"/>
      <c r="CA31" s="333"/>
      <c r="CB31" s="335"/>
      <c r="CC31" s="307"/>
      <c r="CD31" s="307" t="str">
        <f>IF(BZ31="соотв.",IF(BE31=1,3,IF(BE31=2,2)),IF(BZ31="первая",4,IF(BZ31="","",5)))</f>
        <v/>
      </c>
      <c r="CE31" s="307"/>
      <c r="CF31" s="307"/>
      <c r="CG31" s="307"/>
      <c r="CH31" s="328"/>
      <c r="CI31" s="307" t="str">
        <f ca="1">IF(CH31="","",DATEDIF(CH31,TODAY(),"y"))</f>
        <v/>
      </c>
      <c r="CJ31" s="307"/>
      <c r="CK31" s="307"/>
      <c r="CL31" s="307"/>
      <c r="CM31" s="307"/>
      <c r="CN31" s="326" t="s">
        <v>186</v>
      </c>
      <c r="CO31" s="326" t="s">
        <v>157</v>
      </c>
      <c r="CP31" s="326" t="s">
        <v>240</v>
      </c>
      <c r="CQ31" s="307" t="s">
        <v>620</v>
      </c>
      <c r="CR31" s="328">
        <v>42947</v>
      </c>
      <c r="CS31" s="307" t="s">
        <v>222</v>
      </c>
      <c r="CT31" s="328">
        <v>43784</v>
      </c>
      <c r="CU31" s="307" t="s">
        <v>1021</v>
      </c>
      <c r="CV31" s="307"/>
      <c r="CW31" s="307"/>
      <c r="CX31" s="307"/>
      <c r="CY31" s="307"/>
      <c r="CZ31" s="307"/>
      <c r="DA31" s="307"/>
      <c r="DB31" s="336">
        <f ca="1">IF(E31&gt;=12,A31+1,A31)</f>
        <v>1</v>
      </c>
      <c r="DC31" s="336">
        <f ca="1">IF(E31&gt;=12,(12-E31)*-1,E31)</f>
        <v>5</v>
      </c>
      <c r="DD31" s="336">
        <f ca="1">IF(D31&gt;30,D31-30,D31)</f>
        <v>8</v>
      </c>
      <c r="DE31" s="336"/>
      <c r="DF31" s="336"/>
      <c r="DG31" s="336"/>
      <c r="DH31" s="307" t="str">
        <f ca="1">DATEDIF(CR31,TODAY(),"y")&amp;"г."&amp;DATEDIF(CR31,TODAY(),"ym")&amp;"мес."&amp;DATEDIF(CR31,TODAY(),"md")&amp;"дн."</f>
        <v>6г.3мес.9дн.</v>
      </c>
      <c r="DI31" s="307"/>
      <c r="DJ31" s="307"/>
      <c r="DK31" s="307"/>
      <c r="DL31" s="337">
        <v>3532</v>
      </c>
      <c r="DM31" s="337">
        <f>IF(Y31="ч",X31,IF(Y31="(ч)",X31,0))</f>
        <v>0</v>
      </c>
      <c r="DN31" s="337">
        <f>IF(Y31="ст",X31,IF(Y31="(ст)",X31,0))</f>
        <v>0</v>
      </c>
      <c r="DO31" s="338">
        <f>IF(X31&gt;0,0.2,0)</f>
        <v>0</v>
      </c>
      <c r="DP31" s="338">
        <f>IF(BX31&gt;0,0.1,0)</f>
        <v>0</v>
      </c>
      <c r="DQ31" s="339"/>
      <c r="DR31" s="337"/>
      <c r="DS31" s="339">
        <f>IF(X31&gt;=0,IF(W31="повар",0.12,IF(W31="уборщик сл. пом.",0.12,IF(W31="кухонный рабочий",0.12,IF(W31="рабочий по КОРЗ",0.12,IF(W31="зав. производством (шеф-повар)",0.12,0))))))</f>
        <v>0.12</v>
      </c>
      <c r="DT31" s="339">
        <f>IF(X31&gt;=0,IF(W31="сторож",0.4,0))</f>
        <v>0</v>
      </c>
      <c r="DU31" s="339">
        <f>IF(W31&gt;=0,IF(X31&gt;0,IF(W31="учитель (обуч/дом)",0.05,IF(W31="учитель",0.1,0)),0),0)</f>
        <v>0</v>
      </c>
      <c r="DV31" s="339">
        <f>IF(AF31="",0,IF(AF31="уч. группа2",0.05,IF(AF31="учебная группа",0.1,IF(AF31="монтесори",0.05,IF(AF31="метод. кабинет",0.05,IF(AF31="мастерская",0.15,IF(AF31="кабинет5/2",0.05,0.1)))))))</f>
        <v>0</v>
      </c>
      <c r="DW31" s="339"/>
      <c r="DX31" s="347">
        <f>IF(X31&gt;0,DL31*(1+DP31+DO31),0)</f>
        <v>0</v>
      </c>
      <c r="DY31" s="347">
        <f>(DX31*DN31)+(DX31*DM31/кадры!$A$1)</f>
        <v>0</v>
      </c>
      <c r="DZ31" s="347"/>
      <c r="EA31" s="347"/>
      <c r="EB31" s="347">
        <f>DX31*DS31</f>
        <v>0</v>
      </c>
      <c r="EC31" s="347"/>
      <c r="ED31" s="347">
        <f>DX31*DU31</f>
        <v>0</v>
      </c>
      <c r="EE31" s="347">
        <f>DX31*DV31</f>
        <v>0</v>
      </c>
      <c r="EF31" s="347">
        <f>DX31*DW31</f>
        <v>0</v>
      </c>
      <c r="EG31" s="347">
        <f>IF(AG31=0,0,3000)</f>
        <v>0</v>
      </c>
      <c r="EH31" s="347">
        <f ca="1">IF(BK31=0,0,IF(Y31&lt;&gt;"Д/О",IF(BK31=0,6189.23,IF(BK31=1,6189.23,IF(BK31=2,6189.23,0))),0))</f>
        <v>0</v>
      </c>
      <c r="EI31" s="347"/>
      <c r="EJ31" s="347"/>
      <c r="EK31" s="347"/>
      <c r="EL31" s="347"/>
      <c r="EM31" s="347">
        <f ca="1">SUM(EB31:EL33)+DY31+DY32+DY33</f>
        <v>0</v>
      </c>
      <c r="EN31" s="347">
        <f ca="1">IF(((кадры!$FQ$1/2)-EM31)&lt;0,0,кадры!$FQ$1/2-EM31)</f>
        <v>8121</v>
      </c>
      <c r="EO31" s="347">
        <f ca="1">EK31+EL31+EJ31+EN31+EM31+EJ32+EK32+EL32+EN32+EJ33+EK33+EL33+EN33</f>
        <v>8121</v>
      </c>
      <c r="EP31" s="347">
        <f ca="1">EO31*1.3</f>
        <v>10557.300000000001</v>
      </c>
      <c r="EQ31" s="347">
        <f ca="1">EP31/1.13</f>
        <v>9342.7433628318595</v>
      </c>
    </row>
    <row r="32" spans="1:150" s="288" customFormat="1" ht="62.65" x14ac:dyDescent="0.3">
      <c r="A32" s="257">
        <f ca="1">(DATEDIF(кадры!$FR$1,TODAY(),"y"))+CY32</f>
        <v>1</v>
      </c>
      <c r="B32" s="257"/>
      <c r="C32" s="257">
        <f ca="1">(DATEDIF(кадры!$FR$1,TODAY(),"ym"))+CZ32</f>
        <v>5</v>
      </c>
      <c r="D32" s="257">
        <f ca="1">(DATEDIF(кадры!$FR$1,TODAY(),"md"))+DA32</f>
        <v>8</v>
      </c>
      <c r="E32" s="257">
        <f ca="1">IF(D32&gt;30,C32+1,C32)</f>
        <v>5</v>
      </c>
      <c r="F32" s="266">
        <v>56</v>
      </c>
      <c r="G32" s="268" t="s">
        <v>247</v>
      </c>
      <c r="H32" s="266"/>
      <c r="I32" s="266"/>
      <c r="J32" s="269"/>
      <c r="K32" s="255" t="s">
        <v>973</v>
      </c>
      <c r="L32" s="255" t="str">
        <f>L31</f>
        <v>уборщика служебных помещений</v>
      </c>
      <c r="M32" s="255"/>
      <c r="N32" s="255" t="str">
        <f>N31</f>
        <v>И.А. Агеева</v>
      </c>
      <c r="O32" s="255" t="s">
        <v>27</v>
      </c>
      <c r="P32" s="255" t="s">
        <v>562</v>
      </c>
      <c r="Q32" s="255" t="s">
        <v>125</v>
      </c>
      <c r="R32" s="255" t="s">
        <v>27</v>
      </c>
      <c r="S32" s="255" t="s">
        <v>10</v>
      </c>
      <c r="T32" s="266"/>
      <c r="U32" s="270">
        <v>689</v>
      </c>
      <c r="V32" s="280" t="s">
        <v>992</v>
      </c>
      <c r="W32" s="280" t="s">
        <v>884</v>
      </c>
      <c r="X32" s="281"/>
      <c r="Y32" s="280" t="s">
        <v>538</v>
      </c>
      <c r="Z32" s="281">
        <f>X32*40</f>
        <v>0</v>
      </c>
      <c r="AA32" s="281">
        <f>X32</f>
        <v>0</v>
      </c>
      <c r="AB32" s="281"/>
      <c r="AC32" s="281"/>
      <c r="AD32" s="281">
        <v>1.47</v>
      </c>
      <c r="AE32" s="282">
        <f>X32-AD32</f>
        <v>-1.47</v>
      </c>
      <c r="AF32" s="280"/>
      <c r="AG32" s="280"/>
      <c r="AH32" s="280"/>
      <c r="AI32" s="280"/>
      <c r="AJ32" s="280"/>
      <c r="AK32" s="283"/>
      <c r="AL32" s="280"/>
      <c r="AM32" s="280"/>
      <c r="AN32" s="280"/>
      <c r="AO32" s="280"/>
      <c r="AP32" s="280"/>
      <c r="AQ32" s="280"/>
      <c r="AR32" s="280"/>
      <c r="AS32" s="280"/>
      <c r="AT32" s="280"/>
      <c r="AU32" s="280"/>
      <c r="AV32" s="280"/>
      <c r="AW32" s="353"/>
      <c r="AX32" s="280"/>
      <c r="AY32" s="284"/>
      <c r="AZ32" s="284"/>
      <c r="BA32" s="284"/>
      <c r="BB32" s="284"/>
      <c r="BC32" s="280"/>
      <c r="BD32" s="280"/>
      <c r="BE32" s="285">
        <f>BE31</f>
        <v>2</v>
      </c>
      <c r="BF32" s="284"/>
      <c r="BG32" s="280"/>
      <c r="BH32" s="280"/>
      <c r="BI32" s="280"/>
      <c r="BJ32" s="280"/>
      <c r="BK32" s="285"/>
      <c r="BL32" s="284"/>
      <c r="BM32" s="285"/>
      <c r="BN32" s="283"/>
      <c r="BO32" s="285"/>
      <c r="BP32" s="285"/>
      <c r="BQ32" s="285"/>
      <c r="BR32" s="280"/>
      <c r="BS32" s="280"/>
      <c r="BT32" s="280"/>
      <c r="BU32" s="283"/>
      <c r="BV32" s="284"/>
      <c r="BW32" s="284"/>
      <c r="BX32" s="284"/>
      <c r="BY32" s="284"/>
      <c r="BZ32" s="286"/>
      <c r="CA32" s="283"/>
      <c r="CB32" s="285"/>
      <c r="CC32" s="255"/>
      <c r="CD32" s="255" t="str">
        <f>IF(BZ32="соотв.",IF(BE32=1,3,IF(BE32=2,2)),IF(BZ32="первая",4,IF(BZ32="","",5)))</f>
        <v/>
      </c>
      <c r="CE32" s="255"/>
      <c r="CF32" s="255"/>
      <c r="CG32" s="255"/>
      <c r="CH32" s="268"/>
      <c r="CI32" s="255"/>
      <c r="CJ32" s="255"/>
      <c r="CK32" s="255"/>
      <c r="CL32" s="255"/>
      <c r="CM32" s="255"/>
      <c r="CN32" s="267"/>
      <c r="CO32" s="267"/>
      <c r="CP32" s="267"/>
      <c r="CQ32" s="255"/>
      <c r="CR32" s="268"/>
      <c r="CS32" s="255"/>
      <c r="CT32" s="255"/>
      <c r="CU32" s="255"/>
      <c r="CV32" s="255"/>
      <c r="CW32" s="255"/>
      <c r="CX32" s="255"/>
      <c r="CY32" s="255"/>
      <c r="CZ32" s="255"/>
      <c r="DA32" s="255"/>
      <c r="DB32" s="255"/>
      <c r="DC32" s="255"/>
      <c r="DD32" s="255"/>
      <c r="DE32" s="255"/>
      <c r="DF32" s="255"/>
      <c r="DG32" s="255"/>
      <c r="DH32" s="255"/>
      <c r="DI32" s="255"/>
      <c r="DJ32" s="255"/>
      <c r="DK32" s="255"/>
      <c r="DL32" s="258">
        <v>3532</v>
      </c>
      <c r="DM32" s="258">
        <f>IF(Y32="ч",X32,IF(Y32="(ч)",X32,0))</f>
        <v>0</v>
      </c>
      <c r="DN32" s="258">
        <f>IF(Y32="ст",X32,IF(Y32="(ст)",X32,0))</f>
        <v>0</v>
      </c>
      <c r="DO32" s="272">
        <f>IF(X32&gt;0,0.2,0)</f>
        <v>0</v>
      </c>
      <c r="DP32" s="272">
        <f>IF(DO32=0.2,DP31,0)</f>
        <v>0</v>
      </c>
      <c r="DQ32" s="271"/>
      <c r="DR32" s="271">
        <f>DL32/DL31*X32</f>
        <v>0</v>
      </c>
      <c r="DS32" s="271">
        <f>IF(X32&gt;=0,IF(W32="повар",0.12,IF(W32="уборщик сл. пом.",0.12,IF(W32="кухонный рабочий",0.12,IF(W32="рабочий по КОРЗ",0.12,IF(W32="зав. производством (шеф-повар)",0.12,0))))))</f>
        <v>0</v>
      </c>
      <c r="DT32" s="271">
        <f>IF(X32&gt;=0,IF(W32="сторож",0.4,0))</f>
        <v>0</v>
      </c>
      <c r="DU32" s="271">
        <f>IF(W32&gt;=0,IF(X32&gt;0,IF(W32="учитель (обуч/дом)",0.05,IF(W32="учитель",0.1,0)),0),0)</f>
        <v>0</v>
      </c>
      <c r="DV32" s="271">
        <f>IF(AF32="",0,IF(AF32="уч. группа2",0.05,IF(AF32="учебная группа",0.1,IF(AF32="монтесори",0.05,IF(AF32="метод. кабинет",0.05,IF(AF32="мастерская",0.15,IF(AF32="кабинет5/2",0.05,0.1)))))))</f>
        <v>0</v>
      </c>
      <c r="DW32" s="271"/>
      <c r="DX32" s="348">
        <f>IF(X32&gt;0,DL32*(1+DP32+DO32),0)</f>
        <v>0</v>
      </c>
      <c r="DY32" s="348">
        <f>(DX32*DN32)+(DX32*DM32/кадры!$A$1)</f>
        <v>0</v>
      </c>
      <c r="DZ32" s="348">
        <f>DQ32*DX31</f>
        <v>0</v>
      </c>
      <c r="EA32" s="348">
        <f>DX31*DR32</f>
        <v>0</v>
      </c>
      <c r="EB32" s="348">
        <f>DX32*DS32</f>
        <v>0</v>
      </c>
      <c r="EC32" s="348"/>
      <c r="ED32" s="348">
        <f>DX32*DU32</f>
        <v>0</v>
      </c>
      <c r="EE32" s="348">
        <f>DX32*DV32</f>
        <v>0</v>
      </c>
      <c r="EF32" s="348">
        <f>DX32*DW32</f>
        <v>0</v>
      </c>
      <c r="EG32" s="348">
        <f>IF(AG32=0,0,3000)</f>
        <v>0</v>
      </c>
      <c r="EH32" s="348">
        <f>IF(BK32=0,0,IF(Y32&lt;&gt;"Д/О",IF(BK32=0,6189.23,IF(BK32=1,6189.23,IF(BK32=2,6189.23,0))),0))</f>
        <v>0</v>
      </c>
      <c r="EI32" s="348"/>
      <c r="EJ32" s="348"/>
      <c r="EK32" s="348"/>
      <c r="EL32" s="348"/>
      <c r="EM32" s="348"/>
      <c r="EN32" s="348"/>
      <c r="EO32" s="348"/>
      <c r="EP32" s="348"/>
      <c r="EQ32" s="348"/>
      <c r="ER32" s="291"/>
      <c r="ES32" s="291"/>
      <c r="ET32" s="291"/>
    </row>
    <row r="33" spans="1:151" s="291" customFormat="1" ht="16.3" thickBot="1" x14ac:dyDescent="0.35">
      <c r="A33" s="257">
        <f ca="1">(DATEDIF(кадры!$FR$1,TODAY(),"y"))+CY33</f>
        <v>1</v>
      </c>
      <c r="B33" s="257"/>
      <c r="C33" s="257">
        <f ca="1">(DATEDIF(кадры!$FR$1,TODAY(),"ym"))+CZ33</f>
        <v>5</v>
      </c>
      <c r="D33" s="257">
        <f ca="1">(DATEDIF(кадры!$FR$1,TODAY(),"md"))+DA33</f>
        <v>8</v>
      </c>
      <c r="E33" s="257">
        <f ca="1">IF(D33&gt;30,C33+1,C33)</f>
        <v>5</v>
      </c>
      <c r="F33" s="266">
        <v>56</v>
      </c>
      <c r="G33" s="268"/>
      <c r="H33" s="266"/>
      <c r="I33" s="266"/>
      <c r="J33" s="269"/>
      <c r="K33" s="255" t="s">
        <v>973</v>
      </c>
      <c r="L33" s="255" t="str">
        <f>L32</f>
        <v>уборщика служебных помещений</v>
      </c>
      <c r="M33" s="255"/>
      <c r="N33" s="255" t="str">
        <f>N31</f>
        <v>И.А. Агеева</v>
      </c>
      <c r="O33" s="255" t="s">
        <v>10</v>
      </c>
      <c r="P33" s="255" t="s">
        <v>562</v>
      </c>
      <c r="Q33" s="255" t="s">
        <v>125</v>
      </c>
      <c r="R33" s="255" t="s">
        <v>27</v>
      </c>
      <c r="S33" s="255" t="s">
        <v>10</v>
      </c>
      <c r="T33" s="266"/>
      <c r="U33" s="270">
        <v>689</v>
      </c>
      <c r="V33" s="280"/>
      <c r="W33" s="280"/>
      <c r="X33" s="281"/>
      <c r="Y33" s="280"/>
      <c r="Z33" s="281"/>
      <c r="AA33" s="281"/>
      <c r="AB33" s="281"/>
      <c r="AC33" s="281"/>
      <c r="AD33" s="281"/>
      <c r="AE33" s="282">
        <f>X33-AD33</f>
        <v>0</v>
      </c>
      <c r="AF33" s="280"/>
      <c r="AG33" s="280"/>
      <c r="AH33" s="280"/>
      <c r="AI33" s="280"/>
      <c r="AJ33" s="280"/>
      <c r="AK33" s="283"/>
      <c r="AL33" s="280"/>
      <c r="AM33" s="280"/>
      <c r="AN33" s="280"/>
      <c r="AO33" s="280"/>
      <c r="AP33" s="280"/>
      <c r="AQ33" s="280"/>
      <c r="AR33" s="280"/>
      <c r="AS33" s="280"/>
      <c r="AT33" s="280"/>
      <c r="AU33" s="280"/>
      <c r="AV33" s="280"/>
      <c r="AW33" s="353"/>
      <c r="AX33" s="280"/>
      <c r="AY33" s="284"/>
      <c r="AZ33" s="284"/>
      <c r="BA33" s="284"/>
      <c r="BB33" s="284"/>
      <c r="BC33" s="280"/>
      <c r="BD33" s="280"/>
      <c r="BE33" s="285">
        <f>BE31</f>
        <v>2</v>
      </c>
      <c r="BF33" s="284"/>
      <c r="BG33" s="280"/>
      <c r="BH33" s="280"/>
      <c r="BI33" s="280"/>
      <c r="BJ33" s="280"/>
      <c r="BK33" s="285"/>
      <c r="BL33" s="284"/>
      <c r="BM33" s="285"/>
      <c r="BN33" s="283"/>
      <c r="BO33" s="285"/>
      <c r="BP33" s="285"/>
      <c r="BQ33" s="285"/>
      <c r="BR33" s="280"/>
      <c r="BS33" s="280"/>
      <c r="BT33" s="280"/>
      <c r="BU33" s="283"/>
      <c r="BV33" s="284"/>
      <c r="BW33" s="284"/>
      <c r="BX33" s="284"/>
      <c r="BY33" s="284"/>
      <c r="BZ33" s="280"/>
      <c r="CA33" s="283"/>
      <c r="CB33" s="285"/>
      <c r="CC33" s="255"/>
      <c r="CD33" s="255" t="str">
        <f>IF(BZ33="соотв.",IF(BE33=1,3,IF(BE33=2,2)),IF(BZ33="первая",4,IF(BZ33="","",5)))</f>
        <v/>
      </c>
      <c r="CE33" s="255"/>
      <c r="CF33" s="255"/>
      <c r="CG33" s="255"/>
      <c r="CH33" s="268"/>
      <c r="CI33" s="255"/>
      <c r="CJ33" s="255"/>
      <c r="CK33" s="255"/>
      <c r="CL33" s="255"/>
      <c r="CM33" s="255"/>
      <c r="CN33" s="267"/>
      <c r="CO33" s="267"/>
      <c r="CP33" s="267"/>
      <c r="CQ33" s="255"/>
      <c r="CR33" s="268"/>
      <c r="CS33" s="255"/>
      <c r="CT33" s="255"/>
      <c r="CU33" s="255"/>
      <c r="CV33" s="255"/>
      <c r="CW33" s="255"/>
      <c r="CX33" s="255"/>
      <c r="CY33" s="255"/>
      <c r="CZ33" s="255"/>
      <c r="DA33" s="255"/>
      <c r="DB33" s="255"/>
      <c r="DC33" s="255"/>
      <c r="DD33" s="255"/>
      <c r="DE33" s="255"/>
      <c r="DF33" s="255"/>
      <c r="DG33" s="255"/>
      <c r="DH33" s="255"/>
      <c r="DI33" s="255"/>
      <c r="DJ33" s="255"/>
      <c r="DK33" s="255"/>
      <c r="DL33" s="258">
        <v>0</v>
      </c>
      <c r="DM33" s="258">
        <f>IF(Y33="ч",X33,IF(Y33="(ч)",X33,0))</f>
        <v>0</v>
      </c>
      <c r="DN33" s="258">
        <f>IF(Y33="ст",X33,IF(Y33="(ст)",X33,0))</f>
        <v>0</v>
      </c>
      <c r="DO33" s="272">
        <f>IF(X33&gt;0,0.2,0)</f>
        <v>0</v>
      </c>
      <c r="DP33" s="272">
        <f>IF(DO33=0.2,DP31,0)</f>
        <v>0</v>
      </c>
      <c r="DQ33" s="271"/>
      <c r="DR33" s="258"/>
      <c r="DS33" s="271">
        <f>IF(X33&gt;=0,IF(W33="повар",0.12,IF(W33="уборщик сл. пом.",0.12,IF(W33="кухонный рабочий",0.12,IF(W33="рабочий по КОРЗ",0.12,IF(W33="зав. производством (шеф-повар)",0.12,0))))))</f>
        <v>0</v>
      </c>
      <c r="DT33" s="271">
        <f>IF(X33&gt;=0,IF(W33="сторож",0.4,0))</f>
        <v>0</v>
      </c>
      <c r="DU33" s="271">
        <f>IF(W33&gt;=0,IF(X33&gt;0,IF(W33="учитель (обуч/дом)",0.05,IF(W33="учитель",0.1,0)),0),0)</f>
        <v>0</v>
      </c>
      <c r="DV33" s="271">
        <f>IF(AF33="",0,IF(AF33="уч. группа2",0.05,IF(AF33="учебная группа",0.1,IF(AF33="монтесори",0.05,IF(AF33="метод. кабинет",0.05,IF(AF33="мастерская",0.15,IF(AF33="кабинет5/2",0.05,0.1)))))))</f>
        <v>0</v>
      </c>
      <c r="DW33" s="271"/>
      <c r="DX33" s="348">
        <f>IF(X33&gt;0,DL33*(1+DP33+DO33),0)</f>
        <v>0</v>
      </c>
      <c r="DY33" s="348">
        <f>(DX33*DN33)+(DX33*DM33/кадры!$A$1)</f>
        <v>0</v>
      </c>
      <c r="DZ33" s="348">
        <f>DQ33*DX31</f>
        <v>0</v>
      </c>
      <c r="EA33" s="348">
        <f>DX31*DR33</f>
        <v>0</v>
      </c>
      <c r="EB33" s="348">
        <f>DX33*DS33</f>
        <v>0</v>
      </c>
      <c r="EC33" s="348"/>
      <c r="ED33" s="348">
        <f>DX33*DU33</f>
        <v>0</v>
      </c>
      <c r="EE33" s="348">
        <f>DX33*DV33</f>
        <v>0</v>
      </c>
      <c r="EF33" s="348">
        <f>DX33*DW33</f>
        <v>0</v>
      </c>
      <c r="EG33" s="348">
        <f>IF(AG33=0,0,3000)</f>
        <v>0</v>
      </c>
      <c r="EH33" s="348">
        <f>IF(BK33=0,0,IF(Y33&lt;&gt;"Д/О",IF(BK33=0,6189.23,IF(BK33=1,6189.23,IF(BK33=2,6189.23,0))),0))</f>
        <v>0</v>
      </c>
      <c r="EI33" s="348"/>
      <c r="EJ33" s="348"/>
      <c r="EK33" s="348"/>
      <c r="EL33" s="348"/>
      <c r="EM33" s="348"/>
      <c r="EN33" s="348"/>
      <c r="EO33" s="348"/>
      <c r="EP33" s="348"/>
      <c r="EQ33" s="348"/>
    </row>
    <row r="34" spans="1:151" s="325" customFormat="1" ht="329.35" thickBot="1" x14ac:dyDescent="0.35">
      <c r="A34" s="307">
        <f t="shared" ref="A34:A39" ca="1" si="33">(DATEDIF($ET$1,TODAY(),"y"))+CZ34</f>
        <v>154</v>
      </c>
      <c r="B34" s="307"/>
      <c r="C34" s="307">
        <f t="shared" ref="C34:C39" ca="1" si="34">(DATEDIF($ET$1,TODAY(),"ym"))+DA34</f>
        <v>19</v>
      </c>
      <c r="D34" s="307">
        <f t="shared" ref="D34:D39" ca="1" si="35">(DATEDIF($ET$1,TODAY(),"md"))+DB34</f>
        <v>23</v>
      </c>
      <c r="E34" s="307">
        <f t="shared" ref="E34:E39" ca="1" si="36">IF(D34&gt;30,C34+1,C34)</f>
        <v>19</v>
      </c>
      <c r="F34" s="309">
        <v>1</v>
      </c>
      <c r="G34" s="310">
        <v>36374</v>
      </c>
      <c r="H34" s="309">
        <f>CU34</f>
        <v>0</v>
      </c>
      <c r="I34" s="309" t="s">
        <v>682</v>
      </c>
      <c r="J34" s="436">
        <v>42248</v>
      </c>
      <c r="K34" s="311" t="s">
        <v>958</v>
      </c>
      <c r="L34" s="311" t="s">
        <v>1236</v>
      </c>
      <c r="M34" s="311"/>
      <c r="N34" s="311" t="s">
        <v>919</v>
      </c>
      <c r="O34" s="311" t="s">
        <v>5</v>
      </c>
      <c r="P34" s="311" t="s">
        <v>542</v>
      </c>
      <c r="Q34" s="311" t="s">
        <v>5</v>
      </c>
      <c r="R34" s="311" t="s">
        <v>6</v>
      </c>
      <c r="S34" s="311" t="s">
        <v>8</v>
      </c>
      <c r="T34" s="309">
        <v>101</v>
      </c>
      <c r="U34" s="311">
        <v>203</v>
      </c>
      <c r="V34" s="312" t="s">
        <v>990</v>
      </c>
      <c r="W34" s="312" t="s">
        <v>539</v>
      </c>
      <c r="X34" s="313">
        <v>26</v>
      </c>
      <c r="Y34" s="312" t="s">
        <v>532</v>
      </c>
      <c r="Z34" s="313">
        <f>X34-18</f>
        <v>8</v>
      </c>
      <c r="AA34" s="313">
        <f>X34</f>
        <v>26</v>
      </c>
      <c r="AB34" s="313">
        <f>AA34/18</f>
        <v>1.4444444444444444</v>
      </c>
      <c r="AC34" s="313">
        <f>SUM(AA34:AA36)</f>
        <v>26</v>
      </c>
      <c r="AD34" s="313">
        <f>SUM(AB34:AB36)</f>
        <v>1.4444444444444444</v>
      </c>
      <c r="AE34" s="313">
        <v>26</v>
      </c>
      <c r="AF34" s="314">
        <f>X34-AE34</f>
        <v>0</v>
      </c>
      <c r="AG34" s="312" t="s">
        <v>890</v>
      </c>
      <c r="AH34" s="312"/>
      <c r="AI34" s="312"/>
      <c r="AJ34" s="312"/>
      <c r="AK34" s="312"/>
      <c r="AL34" s="310">
        <v>16983</v>
      </c>
      <c r="AM34" s="311">
        <f ca="1">DATEDIF(AL34,TODAY(),"y")</f>
        <v>77</v>
      </c>
      <c r="AN34" s="311" t="s">
        <v>1036</v>
      </c>
      <c r="AO34" s="311" t="s">
        <v>1084</v>
      </c>
      <c r="AP34" s="312">
        <v>3201</v>
      </c>
      <c r="AQ34" s="312" t="s">
        <v>773</v>
      </c>
      <c r="AR34" s="312" t="str">
        <f>CONCATENATE(AP34,AQ34)</f>
        <v>3201249986</v>
      </c>
      <c r="AS34" s="312" t="s">
        <v>745</v>
      </c>
      <c r="AT34" s="315" t="s">
        <v>774</v>
      </c>
      <c r="AU34" s="312" t="s">
        <v>747</v>
      </c>
      <c r="AV34" s="312">
        <v>650000</v>
      </c>
      <c r="AW34" s="312" t="s">
        <v>1088</v>
      </c>
      <c r="AX34" s="350">
        <v>32356</v>
      </c>
      <c r="AY34" s="312" t="s">
        <v>497</v>
      </c>
      <c r="AZ34" s="316" t="s">
        <v>1086</v>
      </c>
      <c r="BA34" s="316" t="s">
        <v>1087</v>
      </c>
      <c r="BB34" s="316"/>
      <c r="BC34" s="316" t="s">
        <v>1085</v>
      </c>
      <c r="BD34" s="312" t="s">
        <v>602</v>
      </c>
      <c r="BE34" s="312" t="s">
        <v>339</v>
      </c>
      <c r="BF34" s="317">
        <f>IF(BE34="ВО",1,2)</f>
        <v>1</v>
      </c>
      <c r="BG34" s="316" t="s">
        <v>1006</v>
      </c>
      <c r="BH34" s="312" t="s">
        <v>340</v>
      </c>
      <c r="BI34" s="312" t="s">
        <v>568</v>
      </c>
      <c r="BJ34" s="312" t="s">
        <v>571</v>
      </c>
      <c r="BK34" s="315">
        <v>33016</v>
      </c>
      <c r="BL34" s="317">
        <f ca="1">DATEDIF(BK34,TODAY(),"y")</f>
        <v>33</v>
      </c>
      <c r="BM34" s="316"/>
      <c r="BN34" s="317"/>
      <c r="BO34" s="315"/>
      <c r="BP34" s="317"/>
      <c r="BQ34" s="317"/>
      <c r="BR34" s="317"/>
      <c r="BS34" s="312" t="s">
        <v>1226</v>
      </c>
      <c r="BT34" s="312" t="s">
        <v>1016</v>
      </c>
      <c r="BU34" s="312">
        <v>144</v>
      </c>
      <c r="BV34" s="315">
        <v>43937</v>
      </c>
      <c r="BW34" s="316" t="s">
        <v>1227</v>
      </c>
      <c r="BX34" s="316" t="s">
        <v>572</v>
      </c>
      <c r="BY34" s="316" t="s">
        <v>870</v>
      </c>
      <c r="BZ34" s="316"/>
      <c r="CA34" s="312" t="s">
        <v>3</v>
      </c>
      <c r="CB34" s="315">
        <v>43551</v>
      </c>
      <c r="CC34" s="317">
        <v>675</v>
      </c>
      <c r="CD34" s="311">
        <f ca="1">DATEDIF(CB34,TODAY(),"y")</f>
        <v>4</v>
      </c>
      <c r="CE34" s="311">
        <f t="shared" ref="CE34:CE39" si="37">IF(CA34="соотв.",IF(BF34=1,3,IF(BF34=2,2)),IF(CA34="первая",4,IF(CA34="","",5)))</f>
        <v>5</v>
      </c>
      <c r="CF34" s="318"/>
      <c r="CG34" s="318"/>
      <c r="CH34" s="311"/>
      <c r="CI34" s="310"/>
      <c r="CJ34" s="318" t="str">
        <f ca="1">IF(CI34="","",DATEDIF(CI34,TODAY(),"y"))</f>
        <v/>
      </c>
      <c r="CK34" s="311"/>
      <c r="CL34" s="311"/>
      <c r="CM34" s="311"/>
      <c r="CN34" s="311" t="s">
        <v>158</v>
      </c>
      <c r="CO34" s="308" t="s">
        <v>156</v>
      </c>
      <c r="CP34" s="308" t="s">
        <v>157</v>
      </c>
      <c r="CQ34" s="308" t="s">
        <v>159</v>
      </c>
      <c r="CR34" s="311" t="s">
        <v>168</v>
      </c>
      <c r="CS34" s="310">
        <v>36403</v>
      </c>
      <c r="CT34" s="311"/>
      <c r="CU34" s="311"/>
      <c r="CV34" s="311"/>
      <c r="CW34" s="311">
        <v>45</v>
      </c>
      <c r="CX34" s="311">
        <v>11</v>
      </c>
      <c r="CY34" s="311">
        <v>7</v>
      </c>
      <c r="CZ34" s="319">
        <v>31</v>
      </c>
      <c r="DA34" s="319">
        <v>9</v>
      </c>
      <c r="DB34" s="319">
        <v>14</v>
      </c>
      <c r="DC34" s="320">
        <f ca="1">IF(E34&gt;=12,A34+1,A34)</f>
        <v>155</v>
      </c>
      <c r="DD34" s="320">
        <f ca="1">IF(E34&gt;=12,(12-E34)*-1,E34)</f>
        <v>7</v>
      </c>
      <c r="DE34" s="320">
        <f ca="1">IF(D34&gt;30,D34-30,D34)</f>
        <v>23</v>
      </c>
      <c r="DF34" s="320"/>
      <c r="DG34" s="320"/>
      <c r="DH34" s="320"/>
      <c r="DI34" s="311" t="str">
        <f ca="1">DATEDIF(CS34,TODAY(),"y")&amp;"г. "&amp;DATEDIF(CS34,TODAY(),"ym")&amp;"мес. "&amp;DATEDIF(CS34,TODAY(),"md")&amp;"дн."</f>
        <v>24г. 2мес. 9дн.</v>
      </c>
      <c r="DJ34" s="311"/>
      <c r="DK34" s="311"/>
      <c r="DL34" s="311"/>
      <c r="DM34" s="321">
        <v>10190</v>
      </c>
      <c r="DN34" s="321">
        <f t="shared" ref="DN34:DN39" si="38">IF(Y34="ч",X34,IF(Y34="(ч)",X34,0))</f>
        <v>26</v>
      </c>
      <c r="DO34" s="321">
        <f t="shared" ref="DO34:DO39" si="39">IF(Y34="ст",X34,IF(Y34="(ст)",X34,0))</f>
        <v>0</v>
      </c>
      <c r="DP34" s="322">
        <f t="shared" ref="DP34:DP39" si="40">IF(X34&gt;0,0.2,0)</f>
        <v>0.2</v>
      </c>
      <c r="DQ34" s="322">
        <f>IF(BY34&gt;0,0.1,0)</f>
        <v>0.1</v>
      </c>
      <c r="DR34" s="323"/>
      <c r="DS34" s="321"/>
      <c r="DT34" s="323">
        <f t="shared" ref="DT34:DT39" si="41">IF(X34&gt;=0,IF(W34="повар",0.12,IF(W34="уборщик сл. пом.",0.12,IF(W34="кухонный рабочий",0.12,IF(W34="рабочий по КОРЗ",0.12,IF(W34="зав. производством (шеф-повар)",0.12,0))))))</f>
        <v>0</v>
      </c>
      <c r="DU34" s="323">
        <f t="shared" ref="DU34:DU39" si="42">IF(X34&gt;=0,IF(W34="сторож",0.4,0))</f>
        <v>0</v>
      </c>
      <c r="DV34" s="323">
        <f t="shared" ref="DV34:DV39" si="43">IF(W34&gt;=0,IF(X34&gt;0,IF(W34="учитель (обуч/дом)",0.05,IF(W34="учитель",0.1,0)),0),0)</f>
        <v>0</v>
      </c>
      <c r="DW34" s="323">
        <f t="shared" ref="DW34:DW39" si="44">IF(AG34="",0,IF(AG34="уч. группа2",0.05,IF(AG34="учебная группа",0.1,IF(AG34="монтесори",0.05,IF(AG34="метод. кабинет",0.05,IF(AG34="мастерская",0.15,IF(AG34="кабинет5/2",0.05,0.1)))))))</f>
        <v>0.05</v>
      </c>
      <c r="DX34" s="323"/>
      <c r="DY34" s="341">
        <f t="shared" ref="DY34:DY39" si="45">IF(X34&gt;0,DM34*(1+DQ34+DP34),0)</f>
        <v>13247</v>
      </c>
      <c r="DZ34" s="342">
        <f t="shared" ref="DZ34:DZ39" ca="1" si="46">(DY34*DO34)+(DY34*DN34/$A$1)</f>
        <v>2800.1788617886177</v>
      </c>
      <c r="EA34" s="342"/>
      <c r="EB34" s="342"/>
      <c r="EC34" s="342">
        <f t="shared" ref="EC34:EC39" si="47">DY34*DT34</f>
        <v>0</v>
      </c>
      <c r="ED34" s="342"/>
      <c r="EE34" s="342">
        <f t="shared" ref="EE34:EE39" si="48">DY34*DV34</f>
        <v>0</v>
      </c>
      <c r="EF34" s="342">
        <f t="shared" ref="EF34:EF39" si="49">DY34*DW34</f>
        <v>662.35</v>
      </c>
      <c r="EG34" s="342">
        <f t="shared" ref="EG34:EG39" si="50">DY34*DX34</f>
        <v>0</v>
      </c>
      <c r="EH34" s="342">
        <f t="shared" ref="EH34:EH39" si="51">IF(AH34=0,0,3000)</f>
        <v>0</v>
      </c>
      <c r="EI34" s="342">
        <f ca="1">IF(BL34=0,0,IF(Y34&lt;&gt;"Д/О",IF(BL34=0,6189.23,IF(BL34=1,6189.23,IF(BL34=2,6189.23,0))),0))</f>
        <v>0</v>
      </c>
      <c r="EJ34" s="342"/>
      <c r="EK34" s="342"/>
      <c r="EL34" s="342"/>
      <c r="EM34" s="342"/>
      <c r="EN34" s="342">
        <f ca="1">SUM(EC34:EM36)+DZ34+DZ35+DZ36</f>
        <v>3462.5288617886176</v>
      </c>
      <c r="EO34" s="342">
        <f ca="1">IF(($ES$1-EN34)&lt;0,0,$ES$1-EN34)</f>
        <v>0</v>
      </c>
      <c r="EP34" s="342">
        <f ca="1">EO34+EN34</f>
        <v>3462.5288617886176</v>
      </c>
      <c r="EQ34" s="342">
        <f ca="1">EP34*1.3</f>
        <v>4501.2875203252033</v>
      </c>
      <c r="ER34" s="343">
        <f ca="1">EQ34/1.13</f>
        <v>3983.4402834736316</v>
      </c>
      <c r="ES34" s="324"/>
      <c r="ET34" s="324"/>
      <c r="EU34" s="324"/>
    </row>
    <row r="35" spans="1:151" s="290" customFormat="1" ht="15.65" x14ac:dyDescent="0.3">
      <c r="A35" s="257">
        <f t="shared" ca="1" si="33"/>
        <v>123</v>
      </c>
      <c r="B35" s="257"/>
      <c r="C35" s="257">
        <f t="shared" ca="1" si="34"/>
        <v>10</v>
      </c>
      <c r="D35" s="257">
        <f t="shared" ca="1" si="35"/>
        <v>9</v>
      </c>
      <c r="E35" s="257">
        <f t="shared" ca="1" si="36"/>
        <v>10</v>
      </c>
      <c r="F35" s="260">
        <v>1</v>
      </c>
      <c r="G35" s="261"/>
      <c r="H35" s="260"/>
      <c r="I35" s="260"/>
      <c r="J35" s="437"/>
      <c r="K35" s="254" t="s">
        <v>958</v>
      </c>
      <c r="L35" s="254" t="str">
        <f>L34</f>
        <v>учителю</v>
      </c>
      <c r="M35" s="254"/>
      <c r="N35" s="254" t="str">
        <f>N34</f>
        <v>Н.И. Першина</v>
      </c>
      <c r="O35" s="254" t="s">
        <v>6</v>
      </c>
      <c r="P35" s="254" t="s">
        <v>542</v>
      </c>
      <c r="Q35" s="254" t="s">
        <v>5</v>
      </c>
      <c r="R35" s="254" t="s">
        <v>6</v>
      </c>
      <c r="S35" s="254" t="s">
        <v>8</v>
      </c>
      <c r="T35" s="260"/>
      <c r="U35" s="262">
        <v>203</v>
      </c>
      <c r="V35" s="273"/>
      <c r="W35" s="273"/>
      <c r="X35" s="275"/>
      <c r="Y35" s="273"/>
      <c r="Z35" s="273"/>
      <c r="AA35" s="275"/>
      <c r="AB35" s="275"/>
      <c r="AC35" s="275"/>
      <c r="AD35" s="275"/>
      <c r="AE35" s="275"/>
      <c r="AF35" s="274"/>
      <c r="AG35" s="273"/>
      <c r="AH35" s="273"/>
      <c r="AI35" s="273"/>
      <c r="AJ35" s="273"/>
      <c r="AK35" s="273"/>
      <c r="AL35" s="276"/>
      <c r="AM35" s="273"/>
      <c r="AN35" s="273"/>
      <c r="AO35" s="273"/>
      <c r="AP35" s="273"/>
      <c r="AQ35" s="273"/>
      <c r="AR35" s="273"/>
      <c r="AS35" s="273"/>
      <c r="AT35" s="273"/>
      <c r="AU35" s="273"/>
      <c r="AV35" s="273"/>
      <c r="AW35" s="273"/>
      <c r="AX35" s="351"/>
      <c r="AY35" s="273"/>
      <c r="AZ35" s="277"/>
      <c r="BA35" s="277"/>
      <c r="BB35" s="277"/>
      <c r="BC35" s="277"/>
      <c r="BD35" s="273"/>
      <c r="BE35" s="273"/>
      <c r="BF35" s="278">
        <f>BF34</f>
        <v>1</v>
      </c>
      <c r="BG35" s="277"/>
      <c r="BH35" s="273"/>
      <c r="BI35" s="273"/>
      <c r="BJ35" s="273"/>
      <c r="BK35" s="273"/>
      <c r="BL35" s="278"/>
      <c r="BM35" s="277"/>
      <c r="BN35" s="278"/>
      <c r="BO35" s="276"/>
      <c r="BP35" s="278"/>
      <c r="BQ35" s="278"/>
      <c r="BR35" s="278"/>
      <c r="BS35" s="273"/>
      <c r="BT35" s="273"/>
      <c r="BU35" s="273"/>
      <c r="BV35" s="276"/>
      <c r="BW35" s="277"/>
      <c r="BX35" s="277"/>
      <c r="BY35" s="277"/>
      <c r="BZ35" s="277"/>
      <c r="CA35" s="279"/>
      <c r="CB35" s="276"/>
      <c r="CC35" s="278"/>
      <c r="CD35" s="254"/>
      <c r="CE35" s="254" t="str">
        <f t="shared" si="37"/>
        <v/>
      </c>
      <c r="CF35" s="254"/>
      <c r="CG35" s="254"/>
      <c r="CH35" s="254"/>
      <c r="CI35" s="261"/>
      <c r="CJ35" s="254"/>
      <c r="CK35" s="254"/>
      <c r="CL35" s="254"/>
      <c r="CM35" s="254"/>
      <c r="CN35" s="254" t="s">
        <v>167</v>
      </c>
      <c r="CO35" s="259"/>
      <c r="CP35" s="259"/>
      <c r="CQ35" s="259"/>
      <c r="CR35" s="254"/>
      <c r="CS35" s="261"/>
      <c r="CT35" s="254"/>
      <c r="CU35" s="254"/>
      <c r="CV35" s="254"/>
      <c r="CW35" s="254"/>
      <c r="CX35" s="254"/>
      <c r="CY35" s="254"/>
      <c r="CZ35" s="263"/>
      <c r="DA35" s="263"/>
      <c r="DB35" s="263"/>
      <c r="DC35" s="254"/>
      <c r="DD35" s="254"/>
      <c r="DE35" s="254"/>
      <c r="DF35" s="254"/>
      <c r="DG35" s="254"/>
      <c r="DH35" s="254"/>
      <c r="DI35" s="254"/>
      <c r="DJ35" s="254"/>
      <c r="DK35" s="254"/>
      <c r="DL35" s="254"/>
      <c r="DM35" s="256">
        <v>0</v>
      </c>
      <c r="DN35" s="256">
        <f t="shared" si="38"/>
        <v>0</v>
      </c>
      <c r="DO35" s="256">
        <f t="shared" si="39"/>
        <v>0</v>
      </c>
      <c r="DP35" s="264">
        <f t="shared" si="40"/>
        <v>0</v>
      </c>
      <c r="DQ35" s="264">
        <f>IF(DP35=0.2,DQ34,0)</f>
        <v>0</v>
      </c>
      <c r="DR35" s="265"/>
      <c r="DS35" s="256"/>
      <c r="DT35" s="265">
        <f t="shared" si="41"/>
        <v>0</v>
      </c>
      <c r="DU35" s="265">
        <f t="shared" si="42"/>
        <v>0</v>
      </c>
      <c r="DV35" s="265">
        <f t="shared" si="43"/>
        <v>0</v>
      </c>
      <c r="DW35" s="265">
        <f t="shared" si="44"/>
        <v>0</v>
      </c>
      <c r="DX35" s="265"/>
      <c r="DY35" s="345">
        <f t="shared" si="45"/>
        <v>0</v>
      </c>
      <c r="DZ35" s="346">
        <f t="shared" ca="1" si="46"/>
        <v>0</v>
      </c>
      <c r="EA35" s="346">
        <f>DR35*DY34</f>
        <v>0</v>
      </c>
      <c r="EB35" s="346">
        <f>DY34*DS35</f>
        <v>0</v>
      </c>
      <c r="EC35" s="346">
        <f t="shared" si="47"/>
        <v>0</v>
      </c>
      <c r="ED35" s="346"/>
      <c r="EE35" s="346">
        <f t="shared" si="48"/>
        <v>0</v>
      </c>
      <c r="EF35" s="346">
        <f t="shared" si="49"/>
        <v>0</v>
      </c>
      <c r="EG35" s="346">
        <f t="shared" si="50"/>
        <v>0</v>
      </c>
      <c r="EH35" s="346">
        <f t="shared" si="51"/>
        <v>0</v>
      </c>
      <c r="EI35" s="346">
        <f>IF(BL35=0,0,IF(Y35&lt;&gt;"Д/О",IF(BL35=0,6189.23,IF(BL35=1,6189.23,IF(BL35=2,6189.23,0))),0))</f>
        <v>0</v>
      </c>
      <c r="EJ35" s="346"/>
      <c r="EK35" s="346"/>
      <c r="EL35" s="346"/>
      <c r="EM35" s="346"/>
      <c r="EN35" s="346"/>
      <c r="EO35" s="346"/>
      <c r="EP35" s="346"/>
      <c r="EQ35" s="346"/>
      <c r="ER35" s="346"/>
    </row>
    <row r="36" spans="1:151" s="290" customFormat="1" ht="16.3" thickBot="1" x14ac:dyDescent="0.35">
      <c r="A36" s="257">
        <f t="shared" ca="1" si="33"/>
        <v>123</v>
      </c>
      <c r="B36" s="257"/>
      <c r="C36" s="257">
        <f t="shared" ca="1" si="34"/>
        <v>10</v>
      </c>
      <c r="D36" s="257">
        <f t="shared" ca="1" si="35"/>
        <v>9</v>
      </c>
      <c r="E36" s="257">
        <f t="shared" ca="1" si="36"/>
        <v>10</v>
      </c>
      <c r="F36" s="260">
        <v>1</v>
      </c>
      <c r="G36" s="261"/>
      <c r="H36" s="260"/>
      <c r="I36" s="260"/>
      <c r="J36" s="437"/>
      <c r="K36" s="254" t="s">
        <v>958</v>
      </c>
      <c r="L36" s="254" t="str">
        <f>L35</f>
        <v>учителю</v>
      </c>
      <c r="M36" s="254"/>
      <c r="N36" s="254" t="str">
        <f>N34</f>
        <v>Н.И. Першина</v>
      </c>
      <c r="O36" s="254" t="s">
        <v>8</v>
      </c>
      <c r="P36" s="254" t="s">
        <v>542</v>
      </c>
      <c r="Q36" s="254" t="s">
        <v>5</v>
      </c>
      <c r="R36" s="254" t="s">
        <v>6</v>
      </c>
      <c r="S36" s="254" t="s">
        <v>8</v>
      </c>
      <c r="T36" s="260"/>
      <c r="U36" s="262">
        <v>203</v>
      </c>
      <c r="V36" s="273"/>
      <c r="W36" s="273"/>
      <c r="X36" s="275"/>
      <c r="Y36" s="273"/>
      <c r="Z36" s="273"/>
      <c r="AA36" s="275"/>
      <c r="AB36" s="275"/>
      <c r="AC36" s="275"/>
      <c r="AD36" s="275"/>
      <c r="AE36" s="275"/>
      <c r="AF36" s="274"/>
      <c r="AG36" s="273"/>
      <c r="AH36" s="273"/>
      <c r="AI36" s="273"/>
      <c r="AJ36" s="273"/>
      <c r="AK36" s="273"/>
      <c r="AL36" s="276"/>
      <c r="AM36" s="273"/>
      <c r="AN36" s="273"/>
      <c r="AO36" s="273"/>
      <c r="AP36" s="273"/>
      <c r="AQ36" s="273"/>
      <c r="AR36" s="273"/>
      <c r="AS36" s="273"/>
      <c r="AT36" s="273"/>
      <c r="AU36" s="273"/>
      <c r="AV36" s="273"/>
      <c r="AW36" s="273"/>
      <c r="AX36" s="351"/>
      <c r="AY36" s="273"/>
      <c r="AZ36" s="277"/>
      <c r="BA36" s="277"/>
      <c r="BB36" s="277"/>
      <c r="BC36" s="277"/>
      <c r="BD36" s="273"/>
      <c r="BE36" s="273"/>
      <c r="BF36" s="278">
        <f>BF34</f>
        <v>1</v>
      </c>
      <c r="BG36" s="277"/>
      <c r="BH36" s="273"/>
      <c r="BI36" s="273"/>
      <c r="BJ36" s="273"/>
      <c r="BK36" s="273"/>
      <c r="BL36" s="278"/>
      <c r="BM36" s="277"/>
      <c r="BN36" s="278"/>
      <c r="BO36" s="276"/>
      <c r="BP36" s="278"/>
      <c r="BQ36" s="278"/>
      <c r="BR36" s="278"/>
      <c r="BS36" s="273"/>
      <c r="BT36" s="273"/>
      <c r="BU36" s="273"/>
      <c r="BV36" s="276"/>
      <c r="BW36" s="277"/>
      <c r="BX36" s="277"/>
      <c r="BY36" s="277"/>
      <c r="BZ36" s="277"/>
      <c r="CA36" s="273"/>
      <c r="CB36" s="276"/>
      <c r="CC36" s="278"/>
      <c r="CD36" s="254"/>
      <c r="CE36" s="254" t="str">
        <f t="shared" si="37"/>
        <v/>
      </c>
      <c r="CF36" s="254"/>
      <c r="CG36" s="254"/>
      <c r="CH36" s="254"/>
      <c r="CI36" s="261"/>
      <c r="CJ36" s="254"/>
      <c r="CK36" s="254"/>
      <c r="CL36" s="254"/>
      <c r="CM36" s="254"/>
      <c r="CN36" s="254"/>
      <c r="CO36" s="259"/>
      <c r="CP36" s="259"/>
      <c r="CQ36" s="259"/>
      <c r="CR36" s="254"/>
      <c r="CS36" s="261"/>
      <c r="CT36" s="254"/>
      <c r="CU36" s="254"/>
      <c r="CV36" s="254"/>
      <c r="CW36" s="254"/>
      <c r="CX36" s="254"/>
      <c r="CY36" s="254"/>
      <c r="CZ36" s="263"/>
      <c r="DA36" s="263"/>
      <c r="DB36" s="263"/>
      <c r="DC36" s="254"/>
      <c r="DD36" s="254"/>
      <c r="DE36" s="254"/>
      <c r="DF36" s="254"/>
      <c r="DG36" s="254"/>
      <c r="DH36" s="254"/>
      <c r="DI36" s="254"/>
      <c r="DJ36" s="254"/>
      <c r="DK36" s="254"/>
      <c r="DL36" s="254"/>
      <c r="DM36" s="256">
        <v>0</v>
      </c>
      <c r="DN36" s="256">
        <f t="shared" si="38"/>
        <v>0</v>
      </c>
      <c r="DO36" s="256">
        <f t="shared" si="39"/>
        <v>0</v>
      </c>
      <c r="DP36" s="264">
        <f t="shared" si="40"/>
        <v>0</v>
      </c>
      <c r="DQ36" s="264">
        <f>IF(DP36=0.2,DQ34,0)</f>
        <v>0</v>
      </c>
      <c r="DR36" s="265"/>
      <c r="DS36" s="256"/>
      <c r="DT36" s="265">
        <f t="shared" si="41"/>
        <v>0</v>
      </c>
      <c r="DU36" s="265">
        <f t="shared" si="42"/>
        <v>0</v>
      </c>
      <c r="DV36" s="265">
        <f t="shared" si="43"/>
        <v>0</v>
      </c>
      <c r="DW36" s="265">
        <f t="shared" si="44"/>
        <v>0</v>
      </c>
      <c r="DX36" s="265"/>
      <c r="DY36" s="345">
        <f t="shared" si="45"/>
        <v>0</v>
      </c>
      <c r="DZ36" s="346">
        <f t="shared" ca="1" si="46"/>
        <v>0</v>
      </c>
      <c r="EA36" s="346">
        <f>DR36*DY34</f>
        <v>0</v>
      </c>
      <c r="EB36" s="346">
        <f>DY34*DS36</f>
        <v>0</v>
      </c>
      <c r="EC36" s="346">
        <f t="shared" si="47"/>
        <v>0</v>
      </c>
      <c r="ED36" s="346"/>
      <c r="EE36" s="346">
        <f t="shared" si="48"/>
        <v>0</v>
      </c>
      <c r="EF36" s="346">
        <f t="shared" si="49"/>
        <v>0</v>
      </c>
      <c r="EG36" s="346">
        <f t="shared" si="50"/>
        <v>0</v>
      </c>
      <c r="EH36" s="346">
        <f t="shared" si="51"/>
        <v>0</v>
      </c>
      <c r="EI36" s="346">
        <f>IF(BL36=0,0,IF(Y36&lt;&gt;"Д/О",IF(BL36=0,6189.23,IF(BL36=1,6189.23,IF(BL36=2,6189.23,0))),0))</f>
        <v>0</v>
      </c>
      <c r="EJ36" s="346"/>
      <c r="EK36" s="346"/>
      <c r="EL36" s="346"/>
      <c r="EM36" s="346"/>
      <c r="EN36" s="346"/>
      <c r="EO36" s="346"/>
      <c r="EP36" s="346"/>
      <c r="EQ36" s="346"/>
      <c r="ER36" s="346"/>
    </row>
    <row r="37" spans="1:151" s="370" customFormat="1" ht="188.45" thickBot="1" x14ac:dyDescent="0.35">
      <c r="A37" s="354">
        <f t="shared" ca="1" si="33"/>
        <v>123</v>
      </c>
      <c r="B37" s="354"/>
      <c r="C37" s="354">
        <f t="shared" ca="1" si="34"/>
        <v>10</v>
      </c>
      <c r="D37" s="354">
        <f t="shared" ca="1" si="35"/>
        <v>9</v>
      </c>
      <c r="E37" s="354">
        <f t="shared" ca="1" si="36"/>
        <v>10</v>
      </c>
      <c r="F37" s="356">
        <v>41</v>
      </c>
      <c r="G37" s="357">
        <v>42989</v>
      </c>
      <c r="H37" s="356">
        <f>CU37</f>
        <v>0</v>
      </c>
      <c r="I37" s="356">
        <v>271</v>
      </c>
      <c r="J37" s="438">
        <v>42979</v>
      </c>
      <c r="K37" s="354" t="s">
        <v>966</v>
      </c>
      <c r="L37" s="354" t="s">
        <v>1247</v>
      </c>
      <c r="M37" s="354"/>
      <c r="N37" s="354" t="s">
        <v>925</v>
      </c>
      <c r="O37" s="354" t="s">
        <v>251</v>
      </c>
      <c r="P37" s="354" t="s">
        <v>550</v>
      </c>
      <c r="Q37" s="354" t="s">
        <v>1224</v>
      </c>
      <c r="R37" s="354" t="s">
        <v>252</v>
      </c>
      <c r="S37" s="354" t="s">
        <v>253</v>
      </c>
      <c r="T37" s="356">
        <v>101</v>
      </c>
      <c r="U37" s="354">
        <v>322</v>
      </c>
      <c r="V37" s="358" t="s">
        <v>991</v>
      </c>
      <c r="W37" s="358" t="s">
        <v>255</v>
      </c>
      <c r="X37" s="359"/>
      <c r="Y37" s="358" t="s">
        <v>533</v>
      </c>
      <c r="Z37" s="358"/>
      <c r="AA37" s="359"/>
      <c r="AB37" s="359"/>
      <c r="AC37" s="359">
        <f>SUM(AA37:AA39)</f>
        <v>0</v>
      </c>
      <c r="AD37" s="359">
        <f>SUM(AB37:AB39)</f>
        <v>0</v>
      </c>
      <c r="AE37" s="359"/>
      <c r="AF37" s="360">
        <f>X37-AE37</f>
        <v>0</v>
      </c>
      <c r="AG37" s="358"/>
      <c r="AH37" s="358"/>
      <c r="AI37" s="358"/>
      <c r="AJ37" s="358"/>
      <c r="AK37" s="358"/>
      <c r="AL37" s="361">
        <v>34957</v>
      </c>
      <c r="AM37" s="358">
        <f ca="1">DATEDIF(AL37,TODAY(),"y")</f>
        <v>28</v>
      </c>
      <c r="AN37" s="358" t="s">
        <v>691</v>
      </c>
      <c r="AO37" s="358" t="s">
        <v>1015</v>
      </c>
      <c r="AP37" s="358">
        <v>3217</v>
      </c>
      <c r="AQ37" s="358" t="s">
        <v>738</v>
      </c>
      <c r="AR37" s="358"/>
      <c r="AS37" s="358" t="s">
        <v>1100</v>
      </c>
      <c r="AT37" s="361" t="s">
        <v>739</v>
      </c>
      <c r="AU37" s="358" t="s">
        <v>740</v>
      </c>
      <c r="AV37" s="358">
        <v>650033</v>
      </c>
      <c r="AW37" s="358" t="s">
        <v>1129</v>
      </c>
      <c r="AX37" s="362">
        <v>40983</v>
      </c>
      <c r="AY37" s="358" t="s">
        <v>478</v>
      </c>
      <c r="AZ37" s="363" t="s">
        <v>1130</v>
      </c>
      <c r="BA37" s="363" t="s">
        <v>1131</v>
      </c>
      <c r="BB37" s="363"/>
      <c r="BC37" s="363" t="s">
        <v>1132</v>
      </c>
      <c r="BD37" s="358" t="s">
        <v>596</v>
      </c>
      <c r="BE37" s="358" t="s">
        <v>339</v>
      </c>
      <c r="BF37" s="364">
        <f>IF(BE37="ВО",1,2)</f>
        <v>1</v>
      </c>
      <c r="BG37" s="363" t="s">
        <v>658</v>
      </c>
      <c r="BH37" s="358" t="s">
        <v>360</v>
      </c>
      <c r="BI37" s="358" t="s">
        <v>568</v>
      </c>
      <c r="BJ37" s="372" t="s">
        <v>1018</v>
      </c>
      <c r="BK37" s="361">
        <v>42916</v>
      </c>
      <c r="BL37" s="364">
        <f ca="1">DATEDIF(BK37,TODAY(),"y")</f>
        <v>6</v>
      </c>
      <c r="BM37" s="364" t="s">
        <v>639</v>
      </c>
      <c r="BN37" s="364"/>
      <c r="BO37" s="361"/>
      <c r="BP37" s="364"/>
      <c r="BQ37" s="364"/>
      <c r="BR37" s="364"/>
      <c r="BS37" s="358"/>
      <c r="BT37" s="358"/>
      <c r="BU37" s="358"/>
      <c r="BV37" s="361"/>
      <c r="BW37" s="363"/>
      <c r="BX37" s="363"/>
      <c r="BY37" s="363"/>
      <c r="BZ37" s="363"/>
      <c r="CA37" s="358" t="s">
        <v>475</v>
      </c>
      <c r="CB37" s="361">
        <v>43080</v>
      </c>
      <c r="CC37" s="364"/>
      <c r="CD37" s="354">
        <f ca="1">DATEDIF(CB37,TODAY(),"y")</f>
        <v>5</v>
      </c>
      <c r="CE37" s="354">
        <f t="shared" si="37"/>
        <v>3</v>
      </c>
      <c r="CF37" s="354">
        <v>1</v>
      </c>
      <c r="CG37" s="354" t="s">
        <v>1017</v>
      </c>
      <c r="CH37" s="354" t="s">
        <v>690</v>
      </c>
      <c r="CI37" s="357">
        <v>43243</v>
      </c>
      <c r="CJ37" s="371">
        <f ca="1">IF(CI37="","",DATEDIF(CI37,TODAY(),"y"))</f>
        <v>5</v>
      </c>
      <c r="CK37" s="354"/>
      <c r="CL37" s="354"/>
      <c r="CM37" s="354"/>
      <c r="CN37" s="354" t="s">
        <v>254</v>
      </c>
      <c r="CO37" s="355" t="s">
        <v>176</v>
      </c>
      <c r="CP37" s="355" t="s">
        <v>175</v>
      </c>
      <c r="CQ37" s="355" t="s">
        <v>240</v>
      </c>
      <c r="CR37" s="354" t="s">
        <v>256</v>
      </c>
      <c r="CS37" s="357">
        <v>42989</v>
      </c>
      <c r="CT37" s="354"/>
      <c r="CU37" s="354"/>
      <c r="CV37" s="354"/>
      <c r="CW37" s="354">
        <v>3</v>
      </c>
      <c r="CX37" s="354">
        <v>11</v>
      </c>
      <c r="CY37" s="354">
        <v>14</v>
      </c>
      <c r="CZ37" s="354"/>
      <c r="DA37" s="354"/>
      <c r="DB37" s="354"/>
      <c r="DC37" s="365">
        <f ca="1">IF(E37&gt;=12,A37+1,A37)</f>
        <v>123</v>
      </c>
      <c r="DD37" s="365">
        <f ca="1">IF(E37&gt;=12,(12-E37)*-1,E37)</f>
        <v>10</v>
      </c>
      <c r="DE37" s="365">
        <f ca="1">IF(D37&gt;30,D37-30,D37)</f>
        <v>9</v>
      </c>
      <c r="DF37" s="365"/>
      <c r="DG37" s="365"/>
      <c r="DH37" s="365"/>
      <c r="DI37" s="354" t="str">
        <f ca="1">DATEDIF(CS37,TODAY(),"y")&amp;"г."&amp;DATEDIF(CS37,TODAY(),"ym")&amp;"мес."&amp;DATEDIF(CS37,TODAY(),"md")&amp;"дн."</f>
        <v>6г.1мес.29дн.</v>
      </c>
      <c r="DJ37" s="354"/>
      <c r="DK37" s="354"/>
      <c r="DL37" s="354"/>
      <c r="DM37" s="366"/>
      <c r="DN37" s="366">
        <f t="shared" si="38"/>
        <v>0</v>
      </c>
      <c r="DO37" s="366">
        <f t="shared" si="39"/>
        <v>0</v>
      </c>
      <c r="DP37" s="367">
        <f t="shared" si="40"/>
        <v>0</v>
      </c>
      <c r="DQ37" s="367">
        <f>IF(BY37&gt;0,0.1,0)</f>
        <v>0</v>
      </c>
      <c r="DR37" s="368"/>
      <c r="DS37" s="366"/>
      <c r="DT37" s="368">
        <f t="shared" si="41"/>
        <v>0</v>
      </c>
      <c r="DU37" s="368">
        <f t="shared" si="42"/>
        <v>0</v>
      </c>
      <c r="DV37" s="368">
        <f t="shared" si="43"/>
        <v>0</v>
      </c>
      <c r="DW37" s="368">
        <f t="shared" si="44"/>
        <v>0</v>
      </c>
      <c r="DX37" s="368"/>
      <c r="DY37" s="369">
        <f t="shared" si="45"/>
        <v>0</v>
      </c>
      <c r="DZ37" s="369">
        <f t="shared" ca="1" si="46"/>
        <v>0</v>
      </c>
      <c r="EA37" s="369"/>
      <c r="EB37" s="369"/>
      <c r="EC37" s="369">
        <f t="shared" si="47"/>
        <v>0</v>
      </c>
      <c r="ED37" s="369"/>
      <c r="EE37" s="369">
        <f t="shared" si="48"/>
        <v>0</v>
      </c>
      <c r="EF37" s="369">
        <f t="shared" si="49"/>
        <v>0</v>
      </c>
      <c r="EG37" s="369">
        <f t="shared" si="50"/>
        <v>0</v>
      </c>
      <c r="EH37" s="369">
        <f t="shared" si="51"/>
        <v>0</v>
      </c>
      <c r="EI37" s="342" t="str">
        <f ca="1">IF(BL37&lt;3,6189.23,"")</f>
        <v/>
      </c>
      <c r="EJ37" s="369"/>
      <c r="EK37" s="369"/>
      <c r="EL37" s="369"/>
      <c r="EM37" s="369"/>
      <c r="EN37" s="369">
        <f ca="1">SUM(EC37:EM39)+DZ37+DZ38+DZ39</f>
        <v>0</v>
      </c>
      <c r="EO37" s="369"/>
      <c r="EP37" s="369">
        <f ca="1">EO37+EN37</f>
        <v>0</v>
      </c>
      <c r="EQ37" s="369">
        <f ca="1">EP37*1.3</f>
        <v>0</v>
      </c>
      <c r="ER37" s="369">
        <f ca="1">EQ37/1.13</f>
        <v>0</v>
      </c>
    </row>
    <row r="38" spans="1:151" s="289" customFormat="1" ht="15.65" x14ac:dyDescent="0.3">
      <c r="A38" s="257">
        <f t="shared" ca="1" si="33"/>
        <v>123</v>
      </c>
      <c r="B38" s="257"/>
      <c r="C38" s="257">
        <f t="shared" ca="1" si="34"/>
        <v>10</v>
      </c>
      <c r="D38" s="257">
        <f t="shared" ca="1" si="35"/>
        <v>9</v>
      </c>
      <c r="E38" s="257">
        <f t="shared" ca="1" si="36"/>
        <v>10</v>
      </c>
      <c r="F38" s="260">
        <v>41</v>
      </c>
      <c r="G38" s="261"/>
      <c r="H38" s="260"/>
      <c r="I38" s="260"/>
      <c r="J38" s="437"/>
      <c r="K38" s="254" t="s">
        <v>966</v>
      </c>
      <c r="L38" s="254" t="str">
        <f>L37</f>
        <v>педагогу-организатору</v>
      </c>
      <c r="M38" s="254"/>
      <c r="N38" s="254" t="str">
        <f>N37</f>
        <v>Е.Д. Бабичева</v>
      </c>
      <c r="O38" s="254" t="s">
        <v>252</v>
      </c>
      <c r="P38" s="254" t="s">
        <v>550</v>
      </c>
      <c r="Q38" s="254" t="s">
        <v>1224</v>
      </c>
      <c r="R38" s="254" t="s">
        <v>252</v>
      </c>
      <c r="S38" s="254" t="s">
        <v>253</v>
      </c>
      <c r="T38" s="260"/>
      <c r="U38" s="262">
        <v>322</v>
      </c>
      <c r="V38" s="273"/>
      <c r="W38" s="273"/>
      <c r="X38" s="275"/>
      <c r="Y38" s="273"/>
      <c r="Z38" s="273"/>
      <c r="AA38" s="275"/>
      <c r="AB38" s="275"/>
      <c r="AC38" s="275"/>
      <c r="AD38" s="275"/>
      <c r="AE38" s="275"/>
      <c r="AF38" s="274"/>
      <c r="AG38" s="273"/>
      <c r="AH38" s="273"/>
      <c r="AI38" s="273"/>
      <c r="AJ38" s="273"/>
      <c r="AK38" s="273"/>
      <c r="AL38" s="276"/>
      <c r="AM38" s="273"/>
      <c r="AN38" s="273"/>
      <c r="AO38" s="273"/>
      <c r="AP38" s="273"/>
      <c r="AQ38" s="273"/>
      <c r="AR38" s="273"/>
      <c r="AS38" s="273"/>
      <c r="AT38" s="273"/>
      <c r="AU38" s="273"/>
      <c r="AV38" s="273"/>
      <c r="AW38" s="273"/>
      <c r="AX38" s="351"/>
      <c r="AY38" s="273"/>
      <c r="AZ38" s="277"/>
      <c r="BA38" s="277"/>
      <c r="BB38" s="277"/>
      <c r="BC38" s="277"/>
      <c r="BD38" s="273"/>
      <c r="BE38" s="273"/>
      <c r="BF38" s="278">
        <f>BF37</f>
        <v>1</v>
      </c>
      <c r="BG38" s="277"/>
      <c r="BH38" s="273"/>
      <c r="BI38" s="273"/>
      <c r="BJ38" s="273"/>
      <c r="BK38" s="273"/>
      <c r="BL38" s="278"/>
      <c r="BM38" s="278"/>
      <c r="BN38" s="278"/>
      <c r="BO38" s="276"/>
      <c r="BP38" s="278"/>
      <c r="BQ38" s="278"/>
      <c r="BR38" s="278"/>
      <c r="BS38" s="273"/>
      <c r="BT38" s="273"/>
      <c r="BU38" s="273"/>
      <c r="BV38" s="276"/>
      <c r="BW38" s="277"/>
      <c r="BX38" s="277"/>
      <c r="BY38" s="277"/>
      <c r="BZ38" s="277"/>
      <c r="CA38" s="279"/>
      <c r="CB38" s="276"/>
      <c r="CC38" s="278"/>
      <c r="CD38" s="254"/>
      <c r="CE38" s="254" t="str">
        <f t="shared" si="37"/>
        <v/>
      </c>
      <c r="CF38" s="254"/>
      <c r="CG38" s="254"/>
      <c r="CH38" s="254"/>
      <c r="CI38" s="261"/>
      <c r="CJ38" s="254"/>
      <c r="CK38" s="254"/>
      <c r="CL38" s="254"/>
      <c r="CM38" s="254"/>
      <c r="CN38" s="254"/>
      <c r="CO38" s="259"/>
      <c r="CP38" s="259"/>
      <c r="CQ38" s="259"/>
      <c r="CR38" s="254"/>
      <c r="CS38" s="261"/>
      <c r="CT38" s="254"/>
      <c r="CU38" s="254"/>
      <c r="CV38" s="254"/>
      <c r="CW38" s="254"/>
      <c r="CX38" s="254"/>
      <c r="CY38" s="254"/>
      <c r="CZ38" s="263"/>
      <c r="DA38" s="263"/>
      <c r="DB38" s="263"/>
      <c r="DC38" s="254"/>
      <c r="DD38" s="254"/>
      <c r="DE38" s="254"/>
      <c r="DF38" s="254"/>
      <c r="DG38" s="254"/>
      <c r="DH38" s="254"/>
      <c r="DI38" s="254"/>
      <c r="DJ38" s="254"/>
      <c r="DK38" s="254"/>
      <c r="DL38" s="254"/>
      <c r="DM38" s="256">
        <v>0</v>
      </c>
      <c r="DN38" s="256">
        <f t="shared" si="38"/>
        <v>0</v>
      </c>
      <c r="DO38" s="256">
        <f t="shared" si="39"/>
        <v>0</v>
      </c>
      <c r="DP38" s="264">
        <f t="shared" si="40"/>
        <v>0</v>
      </c>
      <c r="DQ38" s="264">
        <f>IF(DP38=0.2,DQ37,0)</f>
        <v>0</v>
      </c>
      <c r="DR38" s="265"/>
      <c r="DS38" s="256"/>
      <c r="DT38" s="265">
        <f t="shared" si="41"/>
        <v>0</v>
      </c>
      <c r="DU38" s="265">
        <f t="shared" si="42"/>
        <v>0</v>
      </c>
      <c r="DV38" s="265">
        <f t="shared" si="43"/>
        <v>0</v>
      </c>
      <c r="DW38" s="265">
        <f t="shared" si="44"/>
        <v>0</v>
      </c>
      <c r="DX38" s="265"/>
      <c r="DY38" s="345">
        <f t="shared" si="45"/>
        <v>0</v>
      </c>
      <c r="DZ38" s="346">
        <f t="shared" ca="1" si="46"/>
        <v>0</v>
      </c>
      <c r="EA38" s="346">
        <f>DR38*DY37</f>
        <v>0</v>
      </c>
      <c r="EB38" s="346">
        <f>DY37*DS38</f>
        <v>0</v>
      </c>
      <c r="EC38" s="346">
        <f t="shared" si="47"/>
        <v>0</v>
      </c>
      <c r="ED38" s="346"/>
      <c r="EE38" s="346">
        <f t="shared" si="48"/>
        <v>0</v>
      </c>
      <c r="EF38" s="346">
        <f t="shared" si="49"/>
        <v>0</v>
      </c>
      <c r="EG38" s="346">
        <f t="shared" si="50"/>
        <v>0</v>
      </c>
      <c r="EH38" s="346">
        <f t="shared" si="51"/>
        <v>0</v>
      </c>
      <c r="EI38" s="344">
        <f>IF(BL38=0,0,IF(Y38&lt;&gt;"Д/О",IF(BL38=0,6189.23,IF(BL38=1,6189.23,IF(BL38=2,6189.23,0))),0))</f>
        <v>0</v>
      </c>
      <c r="EJ38" s="346"/>
      <c r="EK38" s="346"/>
      <c r="EL38" s="346"/>
      <c r="EM38" s="346"/>
      <c r="EN38" s="346"/>
      <c r="EO38" s="346"/>
      <c r="EP38" s="346"/>
      <c r="EQ38" s="346"/>
      <c r="ER38" s="346"/>
      <c r="ES38" s="290"/>
      <c r="ET38" s="290"/>
      <c r="EU38" s="290"/>
    </row>
    <row r="39" spans="1:151" s="290" customFormat="1" ht="15.65" x14ac:dyDescent="0.3">
      <c r="A39" s="257">
        <f t="shared" ca="1" si="33"/>
        <v>123</v>
      </c>
      <c r="B39" s="257"/>
      <c r="C39" s="257">
        <f t="shared" ca="1" si="34"/>
        <v>10</v>
      </c>
      <c r="D39" s="257">
        <f t="shared" ca="1" si="35"/>
        <v>9</v>
      </c>
      <c r="E39" s="257">
        <f t="shared" ca="1" si="36"/>
        <v>10</v>
      </c>
      <c r="F39" s="260">
        <v>41</v>
      </c>
      <c r="G39" s="261"/>
      <c r="H39" s="260"/>
      <c r="I39" s="260"/>
      <c r="J39" s="437"/>
      <c r="K39" s="254" t="s">
        <v>966</v>
      </c>
      <c r="L39" s="254" t="str">
        <f>L38</f>
        <v>педагогу-организатору</v>
      </c>
      <c r="M39" s="254"/>
      <c r="N39" s="254" t="str">
        <f>N37</f>
        <v>Е.Д. Бабичева</v>
      </c>
      <c r="O39" s="254" t="s">
        <v>253</v>
      </c>
      <c r="P39" s="254" t="s">
        <v>550</v>
      </c>
      <c r="Q39" s="254" t="s">
        <v>1224</v>
      </c>
      <c r="R39" s="254" t="s">
        <v>252</v>
      </c>
      <c r="S39" s="254" t="s">
        <v>253</v>
      </c>
      <c r="T39" s="260"/>
      <c r="U39" s="262">
        <v>322</v>
      </c>
      <c r="V39" s="273"/>
      <c r="W39" s="273"/>
      <c r="X39" s="275"/>
      <c r="Y39" s="273"/>
      <c r="Z39" s="273"/>
      <c r="AA39" s="275"/>
      <c r="AB39" s="275"/>
      <c r="AC39" s="275"/>
      <c r="AD39" s="275"/>
      <c r="AE39" s="275"/>
      <c r="AF39" s="274"/>
      <c r="AG39" s="273"/>
      <c r="AH39" s="273"/>
      <c r="AI39" s="273"/>
      <c r="AJ39" s="273"/>
      <c r="AK39" s="273"/>
      <c r="AL39" s="276"/>
      <c r="AM39" s="273"/>
      <c r="AN39" s="273"/>
      <c r="AO39" s="273"/>
      <c r="AP39" s="273"/>
      <c r="AQ39" s="273"/>
      <c r="AR39" s="273"/>
      <c r="AS39" s="273"/>
      <c r="AT39" s="273"/>
      <c r="AU39" s="273"/>
      <c r="AV39" s="273"/>
      <c r="AW39" s="273"/>
      <c r="AX39" s="351"/>
      <c r="AY39" s="273"/>
      <c r="AZ39" s="277"/>
      <c r="BA39" s="277"/>
      <c r="BB39" s="277"/>
      <c r="BC39" s="277"/>
      <c r="BD39" s="273"/>
      <c r="BE39" s="273"/>
      <c r="BF39" s="278">
        <f>BF37</f>
        <v>1</v>
      </c>
      <c r="BG39" s="277"/>
      <c r="BH39" s="273"/>
      <c r="BI39" s="273"/>
      <c r="BJ39" s="273"/>
      <c r="BK39" s="273"/>
      <c r="BL39" s="278"/>
      <c r="BM39" s="278"/>
      <c r="BN39" s="278"/>
      <c r="BO39" s="276"/>
      <c r="BP39" s="278"/>
      <c r="BQ39" s="278"/>
      <c r="BR39" s="278"/>
      <c r="BS39" s="273"/>
      <c r="BT39" s="273"/>
      <c r="BU39" s="273"/>
      <c r="BV39" s="276"/>
      <c r="BW39" s="277"/>
      <c r="BX39" s="277"/>
      <c r="BY39" s="277"/>
      <c r="BZ39" s="277"/>
      <c r="CA39" s="273"/>
      <c r="CB39" s="276"/>
      <c r="CC39" s="278"/>
      <c r="CD39" s="254"/>
      <c r="CE39" s="254" t="str">
        <f t="shared" si="37"/>
        <v/>
      </c>
      <c r="CF39" s="254"/>
      <c r="CG39" s="254"/>
      <c r="CH39" s="254"/>
      <c r="CI39" s="261"/>
      <c r="CJ39" s="254"/>
      <c r="CK39" s="254"/>
      <c r="CL39" s="254"/>
      <c r="CM39" s="254"/>
      <c r="CN39" s="254"/>
      <c r="CO39" s="259"/>
      <c r="CP39" s="259"/>
      <c r="CQ39" s="259"/>
      <c r="CR39" s="254"/>
      <c r="CS39" s="261"/>
      <c r="CT39" s="254"/>
      <c r="CU39" s="254"/>
      <c r="CV39" s="254"/>
      <c r="CW39" s="254"/>
      <c r="CX39" s="254"/>
      <c r="CY39" s="254"/>
      <c r="CZ39" s="263"/>
      <c r="DA39" s="263"/>
      <c r="DB39" s="263"/>
      <c r="DC39" s="254"/>
      <c r="DD39" s="254"/>
      <c r="DE39" s="254"/>
      <c r="DF39" s="254"/>
      <c r="DG39" s="254"/>
      <c r="DH39" s="254"/>
      <c r="DI39" s="254"/>
      <c r="DJ39" s="254"/>
      <c r="DK39" s="254"/>
      <c r="DL39" s="254"/>
      <c r="DM39" s="256">
        <v>0</v>
      </c>
      <c r="DN39" s="256">
        <f t="shared" si="38"/>
        <v>0</v>
      </c>
      <c r="DO39" s="256">
        <f t="shared" si="39"/>
        <v>0</v>
      </c>
      <c r="DP39" s="264">
        <f t="shared" si="40"/>
        <v>0</v>
      </c>
      <c r="DQ39" s="264">
        <f>IF(DP39=0.2,DQ37,0)</f>
        <v>0</v>
      </c>
      <c r="DR39" s="265"/>
      <c r="DS39" s="256"/>
      <c r="DT39" s="265">
        <f t="shared" si="41"/>
        <v>0</v>
      </c>
      <c r="DU39" s="265">
        <f t="shared" si="42"/>
        <v>0</v>
      </c>
      <c r="DV39" s="265">
        <f t="shared" si="43"/>
        <v>0</v>
      </c>
      <c r="DW39" s="265">
        <f t="shared" si="44"/>
        <v>0</v>
      </c>
      <c r="DX39" s="265"/>
      <c r="DY39" s="345">
        <f t="shared" si="45"/>
        <v>0</v>
      </c>
      <c r="DZ39" s="346">
        <f t="shared" ca="1" si="46"/>
        <v>0</v>
      </c>
      <c r="EA39" s="346">
        <f>DR39*DY37</f>
        <v>0</v>
      </c>
      <c r="EB39" s="346">
        <f>DY37*DS39</f>
        <v>0</v>
      </c>
      <c r="EC39" s="346">
        <f t="shared" si="47"/>
        <v>0</v>
      </c>
      <c r="ED39" s="346"/>
      <c r="EE39" s="346">
        <f t="shared" si="48"/>
        <v>0</v>
      </c>
      <c r="EF39" s="346">
        <f t="shared" si="49"/>
        <v>0</v>
      </c>
      <c r="EG39" s="346">
        <f t="shared" si="50"/>
        <v>0</v>
      </c>
      <c r="EH39" s="346">
        <f t="shared" si="51"/>
        <v>0</v>
      </c>
      <c r="EI39" s="346">
        <f>IF(BL39=0,0,IF(Y39&lt;&gt;"Д/О",IF(BL39=0,6189.23,IF(BL39=1,6189.23,IF(BL39=2,6189.23,0))),0))</f>
        <v>0</v>
      </c>
      <c r="EJ39" s="346"/>
      <c r="EK39" s="346"/>
      <c r="EL39" s="346"/>
      <c r="EM39" s="346"/>
      <c r="EN39" s="346"/>
      <c r="EO39" s="346"/>
      <c r="EP39" s="346"/>
      <c r="EQ39" s="346"/>
      <c r="ER39" s="346"/>
    </row>
  </sheetData>
  <dataValidations count="3">
    <dataValidation type="date" operator="notEqual" allowBlank="1" showInputMessage="1" showErrorMessage="1" sqref="CW5 CW12 CW18 DB34">
      <formula1>36892</formula1>
    </dataValidation>
    <dataValidation type="date" operator="greaterThan" allowBlank="1" showInputMessage="1" showErrorMessage="1" sqref="BF5:BH5 BF12:BH12 BF18:BH18 BK34:BM34 FM35:FN35 PI35:PJ35 ZE35:ZF35 AJA35:AJB35 ASW35:ASX35 BCS35:BCT35 BMO35:BMP35 BWK35:BWL35 CGG35:CGH35 CQC35:CQD35 CZY35:CZZ35 DJU35:DJV35 DTQ35:DTR35 EDM35:EDN35 ENI35:ENJ35 EXE35:EXF35 FHA35:FHB35 FQW35:FQX35 GAS35:GAT35 GKO35:GKP35 GUK35:GUL35 HEG35:HEH35 HOC35:HOD35 HXY35:HXZ35 IHU35:IHV35 IRQ35:IRR35 JBM35:JBN35 JLI35:JLJ35 JVE35:JVF35 KFA35:KFB35 KOW35:KOX35 KYS35:KYT35 LIO35:LIP35 LSK35:LSL35 MCG35:MCH35 MMC35:MMD35 MVY35:MVZ35 NFU35:NFV35 NPQ35:NPR35 NZM35:NZN35 OJI35:OJJ35 OTE35:OTF35 PDA35:PDB35 PMW35:PMX35 PWS35:PWT35 QGO35:QGP35 QQK35:QQL35 RAG35:RAH35 RKC35:RKD35 RTY35:RTZ35 SDU35:SDV35 SNQ35:SNR35 SXM35:SXN35 THI35:THJ35 TRE35:TRF35 UBA35:UBB35 UKW35:UKX35 UUS35:UUT35 VEO35:VEP35 VOK35:VOL35 VYG35:VYH35 WIC35:WID35">
      <formula1>1</formula1>
    </dataValidation>
    <dataValidation type="list" errorStyle="information" allowBlank="1" showInputMessage="1" showErrorMessage="1" errorTitle="Внимание" error="Возможно стоит выбрать значение из списка?" promptTitle="Обратите внимание" prompt="Значение для этой ячейки можно выбрать из выпадающего списка" sqref="AZ18 BE34">
      <formula1>obr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12</vt:i4>
      </vt:variant>
    </vt:vector>
  </HeadingPairs>
  <TitlesOfParts>
    <vt:vector size="30" baseType="lpstr">
      <vt:lpstr>расчет</vt:lpstr>
      <vt:lpstr>реекстр к папке ДИ</vt:lpstr>
      <vt:lpstr>штатное все</vt:lpstr>
      <vt:lpstr>кадры</vt:lpstr>
      <vt:lpstr>увол22-23</vt:lpstr>
      <vt:lpstr>увол6</vt:lpstr>
      <vt:lpstr>увол5</vt:lpstr>
      <vt:lpstr>увол4</vt:lpstr>
      <vt:lpstr>увол3</vt:lpstr>
      <vt:lpstr>увол2</vt:lpstr>
      <vt:lpstr>уволенные1</vt:lpstr>
      <vt:lpstr>список на питание</vt:lpstr>
      <vt:lpstr>доки к тариф</vt:lpstr>
      <vt:lpstr>доп. сведения</vt:lpstr>
      <vt:lpstr>Лист1</vt:lpstr>
      <vt:lpstr>Лист2</vt:lpstr>
      <vt:lpstr>T-61</vt:lpstr>
      <vt:lpstr>Отпуск</vt:lpstr>
      <vt:lpstr>'доки к тариф'!Заголовки_для_печати</vt:lpstr>
      <vt:lpstr>кадры!Заголовки_для_печати</vt:lpstr>
      <vt:lpstr>Отпуск!Заголовки_для_печати</vt:lpstr>
      <vt:lpstr>'доки к тариф'!Область_печати</vt:lpstr>
      <vt:lpstr>'доп. сведения'!Область_печати</vt:lpstr>
      <vt:lpstr>кадры!Область_печати</vt:lpstr>
      <vt:lpstr>Лист1!Область_печати</vt:lpstr>
      <vt:lpstr>Лист2!Область_печати</vt:lpstr>
      <vt:lpstr>Отпуск!Область_печати</vt:lpstr>
      <vt:lpstr>'реекстр к папке ДИ'!Область_печати</vt:lpstr>
      <vt:lpstr>'список на питание'!Область_печати</vt:lpstr>
      <vt:lpstr>'штатное все'!Область_печати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Анастасия</dc:creator>
  <cp:lastModifiedBy>Пользователь</cp:lastModifiedBy>
  <cp:lastPrinted>2023-10-02T07:25:50Z</cp:lastPrinted>
  <dcterms:created xsi:type="dcterms:W3CDTF">2018-08-17T05:34:59Z</dcterms:created>
  <dcterms:modified xsi:type="dcterms:W3CDTF">2023-11-08T23:36:05Z</dcterms:modified>
</cp:coreProperties>
</file>