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5"/>
  <workbookPr defaultThemeVersion="124226"/>
  <xr:revisionPtr revIDLastSave="1" documentId="11_DE0CF3B78229393057C11E7DAC0441D4B4565265" xr6:coauthVersionLast="47" xr6:coauthVersionMax="47" xr10:uidLastSave="{9495006D-36F3-4DC0-B878-45AD8991C785}"/>
  <bookViews>
    <workbookView xWindow="480" yWindow="150" windowWidth="22995" windowHeight="9525" firstSheet="2" activeTab="2" xr2:uid="{00000000-000D-0000-FFFF-FFFF00000000}"/>
  </bookViews>
  <sheets>
    <sheet name="Opdracht 1" sheetId="1" r:id="rId1"/>
    <sheet name="Opdracht 2" sheetId="2" r:id="rId2"/>
    <sheet name="Opdracht 3" sheetId="3" r:id="rId3"/>
    <sheet name="Opdracht 4" sheetId="4" r:id="rId4"/>
    <sheet name="Opdracht 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B2" i="4"/>
  <c r="I2" i="4" s="1"/>
  <c r="J2" i="4" s="1"/>
  <c r="B3" i="4"/>
  <c r="C3" i="4" s="1"/>
  <c r="B4" i="4"/>
  <c r="B10" i="1"/>
  <c r="G11" i="2"/>
  <c r="G10" i="2"/>
  <c r="G9" i="2"/>
  <c r="D11" i="2"/>
  <c r="D10" i="2"/>
  <c r="D9" i="2"/>
  <c r="B10" i="2"/>
  <c r="B11" i="2"/>
  <c r="B9" i="2"/>
  <c r="B23" i="1"/>
  <c r="I10" i="1"/>
  <c r="L4" i="1" s="1"/>
  <c r="M4" i="1" s="1"/>
  <c r="D20" i="1"/>
  <c r="B20" i="1"/>
  <c r="K7" i="1"/>
  <c r="I7" i="1"/>
  <c r="D7" i="1"/>
  <c r="E17" i="1" l="1"/>
  <c r="F17" i="1" s="1"/>
  <c r="B25" i="1"/>
  <c r="E4" i="2"/>
  <c r="H4" i="2" s="1"/>
  <c r="J4" i="2"/>
  <c r="J11" i="2" s="1"/>
  <c r="H11" i="2"/>
  <c r="D4" i="4" s="1"/>
  <c r="E11" i="2"/>
  <c r="E4" i="4"/>
  <c r="C2" i="4"/>
  <c r="I4" i="4"/>
  <c r="J4" i="4" s="1"/>
  <c r="I3" i="4"/>
  <c r="J3" i="4" s="1"/>
  <c r="J5" i="4" s="1"/>
  <c r="B5" i="4"/>
  <c r="C4" i="4"/>
  <c r="E3" i="2"/>
  <c r="I12" i="1"/>
  <c r="E3" i="1"/>
  <c r="F3" i="1" s="1"/>
  <c r="B12" i="1"/>
  <c r="E2" i="2"/>
  <c r="B7" i="1"/>
  <c r="E18" i="1"/>
  <c r="F18" i="1" s="1"/>
  <c r="E16" i="1"/>
  <c r="F16" i="1" s="1"/>
  <c r="E6" i="1"/>
  <c r="F6" i="1" s="1"/>
  <c r="E4" i="1"/>
  <c r="F4" i="1" s="1"/>
  <c r="L2" i="1"/>
  <c r="M2" i="1" s="1"/>
  <c r="L5" i="1"/>
  <c r="M5" i="1" s="1"/>
  <c r="L3" i="1"/>
  <c r="M3" i="1" s="1"/>
  <c r="E15" i="1"/>
  <c r="F15" i="1" s="1"/>
  <c r="E19" i="1"/>
  <c r="F19" i="1" s="1"/>
  <c r="E2" i="1"/>
  <c r="F2" i="1" s="1"/>
  <c r="E5" i="1"/>
  <c r="F5" i="1" s="1"/>
  <c r="L6" i="1"/>
  <c r="M6" i="1" s="1"/>
  <c r="E20" i="1"/>
  <c r="I5" i="4" l="1"/>
  <c r="C5" i="4"/>
  <c r="M7" i="1"/>
  <c r="I11" i="1" s="1"/>
  <c r="E10" i="2"/>
  <c r="H3" i="2"/>
  <c r="E7" i="1"/>
  <c r="H2" i="2"/>
  <c r="E9" i="2"/>
  <c r="F20" i="1"/>
  <c r="B24" i="1" s="1"/>
  <c r="L7" i="1"/>
  <c r="F7" i="1"/>
  <c r="B11" i="1" s="1"/>
  <c r="H10" i="2" l="1"/>
  <c r="D3" i="4" s="1"/>
  <c r="E3" i="4" s="1"/>
  <c r="J3" i="2"/>
  <c r="J10" i="2" s="1"/>
  <c r="J2" i="2"/>
  <c r="J9" i="2" s="1"/>
  <c r="H9" i="2"/>
  <c r="D2" i="4" s="1"/>
  <c r="E2" i="4" l="1"/>
  <c r="E5" i="4" s="1"/>
  <c r="D5" i="4"/>
  <c r="B9" i="4" l="1"/>
  <c r="B13" i="4"/>
  <c r="D14" i="4"/>
  <c r="E14" i="4" s="1"/>
  <c r="F14" i="4" s="1"/>
  <c r="H2" i="4"/>
  <c r="H3" i="4" l="1"/>
  <c r="K3" i="4" s="1"/>
  <c r="L3" i="4" s="1"/>
  <c r="H4" i="4"/>
  <c r="K4" i="4" s="1"/>
  <c r="L4" i="4" s="1"/>
  <c r="K2" i="4"/>
  <c r="H5" i="4"/>
  <c r="L2" i="4" l="1"/>
  <c r="L5" i="4" s="1"/>
  <c r="K5" i="4"/>
  <c r="B10" i="4" l="1"/>
  <c r="G14" i="4" s="1"/>
  <c r="H14" i="4" s="1"/>
  <c r="I14" i="4" s="1"/>
  <c r="B14" i="4" s="1"/>
</calcChain>
</file>

<file path=xl/sharedStrings.xml><?xml version="1.0" encoding="utf-8"?>
<sst xmlns="http://schemas.openxmlformats.org/spreadsheetml/2006/main" count="92" uniqueCount="38">
  <si>
    <t>Meting #</t>
  </si>
  <si>
    <t>t(10^-3ms)</t>
  </si>
  <si>
    <t>MF</t>
  </si>
  <si>
    <t>t-&lt;t&gt;</t>
  </si>
  <si>
    <t>(t-&lt;t&gt;)²</t>
  </si>
  <si>
    <t>±</t>
  </si>
  <si>
    <t xml:space="preserve">!!! Vermelden afleesfout &gt; MF !!! </t>
  </si>
  <si>
    <t>Som</t>
  </si>
  <si>
    <t>h</t>
  </si>
  <si>
    <t>(738±1)mm</t>
  </si>
  <si>
    <t>581±1</t>
  </si>
  <si>
    <t>&lt;t&gt;</t>
  </si>
  <si>
    <t>&lt;</t>
  </si>
  <si>
    <t>RF</t>
  </si>
  <si>
    <t>(278±1)mm</t>
  </si>
  <si>
    <t>h(mm)</t>
  </si>
  <si>
    <t>&lt;t&gt;(ms)</t>
  </si>
  <si>
    <t>t²(ms²)</t>
  </si>
  <si>
    <t>Omgezet naar hoofdeenheden:</t>
  </si>
  <si>
    <t>&lt;t&gt;(s)</t>
  </si>
  <si>
    <t>t²(s²)</t>
  </si>
  <si>
    <t>h(m)</t>
  </si>
  <si>
    <t>h²(m²)</t>
  </si>
  <si>
    <t>&lt;t&gt;²(s²)</t>
  </si>
  <si>
    <t>h*&lt;t&gt;²(m*s²)</t>
  </si>
  <si>
    <t>&lt;t&gt;²</t>
  </si>
  <si>
    <t>a</t>
  </si>
  <si>
    <t>h²</t>
  </si>
  <si>
    <t>&lt;t&gt;²-ah</t>
  </si>
  <si>
    <t>(&lt;t&gt;²-ah)²</t>
  </si>
  <si>
    <t>SOM</t>
  </si>
  <si>
    <t>a=</t>
  </si>
  <si>
    <t>MF(a)</t>
  </si>
  <si>
    <t>g</t>
  </si>
  <si>
    <t>a²</t>
  </si>
  <si>
    <t>2/a²</t>
  </si>
  <si>
    <t>2/a² *MF(a)</t>
  </si>
  <si>
    <t>(2/a² *MF(a))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</si>
</sst>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Valversnelling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kleinste kwadraten methode</c:name>
            <c:trendlineType val="linear"/>
            <c:backward val="0.30000000000000004"/>
            <c:intercept val="0"/>
            <c:dispRSqr val="0"/>
            <c:dispEq val="1"/>
            <c:trendlineLbl>
              <c:layout>
                <c:manualLayout>
                  <c:x val="-2.9934311646158732E-2"/>
                  <c:y val="-3.4884622473038327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'Opdracht 3'!$A$4</c:f>
                <c:numCache>
                  <c:formatCode>0.0000</c:formatCode>
                  <c:ptCount val="1"/>
                  <c:pt idx="0">
                    <c:v>7.7479999999999986E-4</c:v>
                  </c:pt>
                </c:numCache>
              </c:numRef>
            </c:plus>
            <c:minus>
              <c:numRef>
                <c:f>'Opdracht 3'!$A$4</c:f>
                <c:numCache>
                  <c:formatCode>0.0000</c:formatCode>
                  <c:ptCount val="1"/>
                  <c:pt idx="0">
                    <c:v>7.7479999999999986E-4</c:v>
                  </c:pt>
                </c:numCache>
              </c:numRef>
            </c:minus>
          </c:errBars>
          <c:xVal>
            <c:numRef>
              <c:f>'Opdracht 2'!$B$9:$B$11</c:f>
              <c:numCache>
                <c:formatCode>General</c:formatCode>
                <c:ptCount val="3"/>
                <c:pt idx="0">
                  <c:v>0.73799999999999999</c:v>
                </c:pt>
                <c:pt idx="1">
                  <c:v>0.58099999999999996</c:v>
                </c:pt>
                <c:pt idx="2">
                  <c:v>0.27800000000000002</c:v>
                </c:pt>
              </c:numCache>
            </c:numRef>
          </c:xVal>
          <c:yVal>
            <c:numRef>
              <c:f>'Opdracht 2'!$H$9:$H$11</c:f>
              <c:numCache>
                <c:formatCode>0.0000</c:formatCode>
                <c:ptCount val="3"/>
                <c:pt idx="0">
                  <c:v>0.15007875999999998</c:v>
                </c:pt>
                <c:pt idx="1">
                  <c:v>0.11778623999999999</c:v>
                </c:pt>
                <c:pt idx="2">
                  <c:v>5.6263839999999996E-2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B-4AF0-9395-421D2902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1728"/>
        <c:axId val="102282304"/>
      </c:scatterChart>
      <c:valAx>
        <c:axId val="1022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h(m)</a:t>
                </a:r>
              </a:p>
            </c:rich>
          </c:tx>
          <c:layout>
            <c:manualLayout>
              <c:xMode val="edge"/>
              <c:yMode val="edge"/>
              <c:x val="0.38962095363079607"/>
              <c:y val="0.9064581510644502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2282304"/>
        <c:crosses val="autoZero"/>
        <c:crossBetween val="midCat"/>
      </c:valAx>
      <c:valAx>
        <c:axId val="10228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t²(s²)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7395268299795856"/>
            </c:manualLayout>
          </c:layout>
          <c:overlay val="0"/>
        </c:title>
        <c:numFmt formatCode="0.0000" sourceLinked="1"/>
        <c:majorTickMark val="none"/>
        <c:minorTickMark val="none"/>
        <c:tickLblPos val="nextTo"/>
        <c:crossAx val="102281728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9</xdr:row>
      <xdr:rowOff>190499</xdr:rowOff>
    </xdr:from>
    <xdr:to>
      <xdr:col>18</xdr:col>
      <xdr:colOff>447674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workbookViewId="0">
      <selection activeCell="A11" sqref="A11:B11"/>
    </sheetView>
  </sheetViews>
  <sheetFormatPr defaultRowHeight="15"/>
  <cols>
    <col min="1" max="1" width="8.85546875" style="1" bestFit="1" customWidth="1"/>
    <col min="2" max="2" width="12.7109375" style="2" bestFit="1" customWidth="1"/>
    <col min="3" max="3" width="2" style="2" bestFit="1" customWidth="1"/>
    <col min="4" max="8" width="9.140625" style="2"/>
    <col min="9" max="9" width="10.42578125" style="2" bestFit="1" customWidth="1"/>
    <col min="10" max="10" width="2" style="2" bestFit="1" customWidth="1"/>
    <col min="11" max="16384" width="9.140625" style="2"/>
  </cols>
  <sheetData>
    <row r="1" spans="1:21" s="1" customFormat="1">
      <c r="A1" s="9" t="s">
        <v>0</v>
      </c>
      <c r="B1" s="1" t="s">
        <v>1</v>
      </c>
      <c r="D1" s="1" t="s">
        <v>2</v>
      </c>
      <c r="E1" s="1" t="s">
        <v>3</v>
      </c>
      <c r="F1" s="1" t="s">
        <v>4</v>
      </c>
      <c r="H1" s="9" t="s">
        <v>0</v>
      </c>
      <c r="I1" s="1" t="s">
        <v>1</v>
      </c>
      <c r="K1" s="1" t="s">
        <v>2</v>
      </c>
      <c r="L1" s="1" t="s">
        <v>3</v>
      </c>
      <c r="M1" s="1" t="s">
        <v>4</v>
      </c>
    </row>
    <row r="2" spans="1:21">
      <c r="A2" s="10">
        <v>1</v>
      </c>
      <c r="B2" s="3">
        <v>387</v>
      </c>
      <c r="C2" s="3" t="s">
        <v>5</v>
      </c>
      <c r="D2" s="3">
        <v>1</v>
      </c>
      <c r="E2" s="3">
        <f>B2-$B$10</f>
        <v>-0.39999999999997726</v>
      </c>
      <c r="F2" s="3">
        <f>E2^2</f>
        <v>0.15999999999998182</v>
      </c>
      <c r="H2" s="10">
        <v>1</v>
      </c>
      <c r="I2" s="3">
        <v>343</v>
      </c>
      <c r="J2" s="3" t="s">
        <v>5</v>
      </c>
      <c r="K2" s="3">
        <v>1</v>
      </c>
      <c r="L2" s="3">
        <f>I2-$I$10</f>
        <v>-0.19999999999998863</v>
      </c>
      <c r="M2" s="3">
        <f>L2^2</f>
        <v>3.9999999999995456E-2</v>
      </c>
      <c r="O2" s="26" t="s">
        <v>6</v>
      </c>
      <c r="P2" s="27"/>
      <c r="Q2" s="27"/>
      <c r="R2" s="27"/>
      <c r="S2" s="27"/>
      <c r="T2" s="27"/>
      <c r="U2" s="27"/>
    </row>
    <row r="3" spans="1:21">
      <c r="A3" s="9">
        <v>2</v>
      </c>
      <c r="B3" s="2">
        <v>388</v>
      </c>
      <c r="C3" s="2" t="s">
        <v>5</v>
      </c>
      <c r="D3" s="2">
        <v>1</v>
      </c>
      <c r="E3" s="2">
        <f t="shared" ref="E3:E6" si="0">B3-$B$10</f>
        <v>0.60000000000002274</v>
      </c>
      <c r="F3" s="2">
        <f t="shared" ref="F3:F6" si="1">E3^2</f>
        <v>0.3600000000000273</v>
      </c>
      <c r="H3" s="9">
        <v>2</v>
      </c>
      <c r="I3" s="2">
        <v>343</v>
      </c>
      <c r="K3" s="2">
        <v>1</v>
      </c>
      <c r="L3" s="2">
        <f t="shared" ref="L3:L6" si="2">I3-$I$10</f>
        <v>-0.19999999999998863</v>
      </c>
      <c r="M3" s="2">
        <f t="shared" ref="M3:M6" si="3">L3^2</f>
        <v>3.9999999999995456E-2</v>
      </c>
      <c r="O3" s="27"/>
      <c r="P3" s="27"/>
      <c r="Q3" s="27"/>
      <c r="R3" s="27"/>
      <c r="S3" s="27"/>
      <c r="T3" s="27"/>
      <c r="U3" s="27"/>
    </row>
    <row r="4" spans="1:21">
      <c r="A4" s="9">
        <v>3</v>
      </c>
      <c r="B4" s="2">
        <v>387</v>
      </c>
      <c r="C4" s="2" t="s">
        <v>5</v>
      </c>
      <c r="D4" s="2">
        <v>1</v>
      </c>
      <c r="E4" s="2">
        <f t="shared" si="0"/>
        <v>-0.39999999999997726</v>
      </c>
      <c r="F4" s="2">
        <f t="shared" si="1"/>
        <v>0.15999999999998182</v>
      </c>
      <c r="H4" s="9">
        <v>3</v>
      </c>
      <c r="I4" s="2">
        <v>344</v>
      </c>
      <c r="K4" s="2">
        <v>1</v>
      </c>
      <c r="L4" s="2">
        <f t="shared" si="2"/>
        <v>0.80000000000001137</v>
      </c>
      <c r="M4" s="2">
        <f t="shared" si="3"/>
        <v>0.64000000000001822</v>
      </c>
      <c r="O4" s="27"/>
      <c r="P4" s="27"/>
      <c r="Q4" s="27"/>
      <c r="R4" s="27"/>
      <c r="S4" s="27"/>
      <c r="T4" s="27"/>
      <c r="U4" s="27"/>
    </row>
    <row r="5" spans="1:21">
      <c r="A5" s="9">
        <v>4</v>
      </c>
      <c r="B5" s="2">
        <v>387</v>
      </c>
      <c r="C5" s="2" t="s">
        <v>5</v>
      </c>
      <c r="D5" s="2">
        <v>1</v>
      </c>
      <c r="E5" s="2">
        <f t="shared" si="0"/>
        <v>-0.39999999999997726</v>
      </c>
      <c r="F5" s="2">
        <f t="shared" si="1"/>
        <v>0.15999999999998182</v>
      </c>
      <c r="H5" s="9">
        <v>4</v>
      </c>
      <c r="I5" s="2">
        <v>342</v>
      </c>
      <c r="K5" s="2">
        <v>1</v>
      </c>
      <c r="L5" s="2">
        <f t="shared" si="2"/>
        <v>-1.1999999999999886</v>
      </c>
      <c r="M5" s="2">
        <f t="shared" si="3"/>
        <v>1.4399999999999726</v>
      </c>
      <c r="O5" s="27"/>
      <c r="P5" s="27"/>
      <c r="Q5" s="27"/>
      <c r="R5" s="27"/>
      <c r="S5" s="27"/>
      <c r="T5" s="27"/>
      <c r="U5" s="27"/>
    </row>
    <row r="6" spans="1:21">
      <c r="A6" s="9">
        <v>5</v>
      </c>
      <c r="B6" s="2">
        <v>388</v>
      </c>
      <c r="C6" s="2" t="s">
        <v>5</v>
      </c>
      <c r="D6" s="2">
        <v>1</v>
      </c>
      <c r="E6" s="2">
        <f t="shared" si="0"/>
        <v>0.60000000000002274</v>
      </c>
      <c r="F6" s="2">
        <f t="shared" si="1"/>
        <v>0.3600000000000273</v>
      </c>
      <c r="H6" s="9">
        <v>5</v>
      </c>
      <c r="I6" s="2">
        <v>344</v>
      </c>
      <c r="K6" s="2">
        <v>1</v>
      </c>
      <c r="L6" s="2">
        <f t="shared" si="2"/>
        <v>0.80000000000001137</v>
      </c>
      <c r="M6" s="2">
        <f t="shared" si="3"/>
        <v>0.64000000000001822</v>
      </c>
      <c r="O6" s="27"/>
      <c r="P6" s="27"/>
      <c r="Q6" s="27"/>
      <c r="R6" s="27"/>
      <c r="S6" s="27"/>
      <c r="T6" s="27"/>
      <c r="U6" s="27"/>
    </row>
    <row r="7" spans="1:21">
      <c r="A7" s="10" t="s">
        <v>7</v>
      </c>
      <c r="B7" s="3">
        <f>SUM(B2:B6)</f>
        <v>1937</v>
      </c>
      <c r="C7" s="3"/>
      <c r="D7" s="3">
        <f t="shared" ref="D7" si="4">SUM(D2:D6)</f>
        <v>5</v>
      </c>
      <c r="E7" s="3">
        <f>SUM(E2:E6)</f>
        <v>1.1368683772161603E-13</v>
      </c>
      <c r="F7" s="3">
        <f t="shared" ref="F7" si="5">SUM(F2:F6)</f>
        <v>1.2000000000000002</v>
      </c>
      <c r="H7" s="10" t="s">
        <v>7</v>
      </c>
      <c r="I7" s="3">
        <f>SUM(I2:I6)</f>
        <v>1716</v>
      </c>
      <c r="J7" s="3"/>
      <c r="K7" s="3">
        <f t="shared" ref="K7" si="6">SUM(K2:K6)</f>
        <v>5</v>
      </c>
      <c r="L7" s="3">
        <f>SUM(L2:L6)</f>
        <v>5.6843418860808015E-14</v>
      </c>
      <c r="M7" s="3">
        <f t="shared" ref="M7" si="7">SUM(M2:M6)</f>
        <v>2.8</v>
      </c>
      <c r="O7" s="27"/>
      <c r="P7" s="27"/>
      <c r="Q7" s="27"/>
      <c r="R7" s="27"/>
      <c r="S7" s="27"/>
      <c r="T7" s="27"/>
      <c r="U7" s="27"/>
    </row>
    <row r="8" spans="1:21">
      <c r="H8" s="1"/>
      <c r="O8" s="27"/>
      <c r="P8" s="27"/>
      <c r="Q8" s="27"/>
      <c r="R8" s="27"/>
      <c r="S8" s="27"/>
      <c r="T8" s="27"/>
      <c r="U8" s="27"/>
    </row>
    <row r="9" spans="1:21">
      <c r="A9" s="1" t="s">
        <v>8</v>
      </c>
      <c r="B9" s="2" t="s">
        <v>9</v>
      </c>
      <c r="H9" s="1" t="s">
        <v>8</v>
      </c>
      <c r="I9" s="2" t="s">
        <v>10</v>
      </c>
      <c r="O9" s="27"/>
      <c r="P9" s="27"/>
      <c r="Q9" s="27"/>
      <c r="R9" s="27"/>
      <c r="S9" s="27"/>
      <c r="T9" s="27"/>
      <c r="U9" s="27"/>
    </row>
    <row r="10" spans="1:21">
      <c r="A10" s="1" t="s">
        <v>11</v>
      </c>
      <c r="B10" s="4">
        <f>AVERAGE(B2:B6)</f>
        <v>387.4</v>
      </c>
      <c r="C10" s="4"/>
      <c r="H10" s="1" t="s">
        <v>11</v>
      </c>
      <c r="I10" s="4">
        <f>AVERAGE(I2:I6)</f>
        <v>343.2</v>
      </c>
      <c r="J10" s="4"/>
      <c r="O10" s="27"/>
      <c r="P10" s="27"/>
      <c r="Q10" s="27"/>
      <c r="R10" s="27"/>
      <c r="S10" s="27"/>
      <c r="T10" s="27"/>
      <c r="U10" s="27"/>
    </row>
    <row r="11" spans="1:21">
      <c r="A11" s="1" t="s">
        <v>2</v>
      </c>
      <c r="B11" s="2">
        <f>SQRT(F7/20)</f>
        <v>0.24494897427831783</v>
      </c>
      <c r="D11" s="2" t="s">
        <v>12</v>
      </c>
      <c r="E11" s="2">
        <v>1</v>
      </c>
      <c r="H11" s="1" t="s">
        <v>2</v>
      </c>
      <c r="I11" s="2">
        <f>SQRT(M7/20)</f>
        <v>0.37416573867739411</v>
      </c>
      <c r="K11" s="2" t="s">
        <v>12</v>
      </c>
      <c r="L11" s="2">
        <v>1</v>
      </c>
      <c r="O11" s="27"/>
      <c r="P11" s="27"/>
      <c r="Q11" s="27"/>
      <c r="R11" s="27"/>
      <c r="S11" s="27"/>
      <c r="T11" s="27"/>
      <c r="U11" s="27"/>
    </row>
    <row r="12" spans="1:21">
      <c r="A12" s="1" t="s">
        <v>13</v>
      </c>
      <c r="B12" s="2">
        <f>E11/B10</f>
        <v>2.5813113061435209E-3</v>
      </c>
      <c r="H12" s="1" t="s">
        <v>13</v>
      </c>
      <c r="I12" s="2">
        <f>L11/I10</f>
        <v>2.913752913752914E-3</v>
      </c>
    </row>
    <row r="13" spans="1:21">
      <c r="H13" s="1"/>
    </row>
    <row r="14" spans="1:21" s="1" customFormat="1">
      <c r="A14" s="9" t="s">
        <v>0</v>
      </c>
      <c r="B14" s="1" t="s">
        <v>1</v>
      </c>
      <c r="D14" s="1" t="s">
        <v>2</v>
      </c>
      <c r="E14" s="1" t="s">
        <v>3</v>
      </c>
      <c r="F14" s="1" t="s">
        <v>4</v>
      </c>
    </row>
    <row r="15" spans="1:21">
      <c r="A15" s="10">
        <v>1</v>
      </c>
      <c r="B15" s="3">
        <v>237</v>
      </c>
      <c r="C15" s="3"/>
      <c r="D15" s="3">
        <v>1</v>
      </c>
      <c r="E15" s="3">
        <f>B15-$B$23</f>
        <v>-0.19999999999998863</v>
      </c>
      <c r="F15" s="3">
        <f>E15^2</f>
        <v>3.9999999999995456E-2</v>
      </c>
    </row>
    <row r="16" spans="1:21">
      <c r="A16" s="9">
        <v>2</v>
      </c>
      <c r="B16" s="2">
        <v>238</v>
      </c>
      <c r="D16" s="2">
        <v>1</v>
      </c>
      <c r="E16" s="2">
        <f t="shared" ref="E16:E19" si="8">B16-$B$23</f>
        <v>0.80000000000001137</v>
      </c>
      <c r="F16" s="2">
        <f t="shared" ref="F16:F19" si="9">E16^2</f>
        <v>0.64000000000001822</v>
      </c>
    </row>
    <row r="17" spans="1:6">
      <c r="A17" s="9">
        <v>3</v>
      </c>
      <c r="B17" s="2">
        <v>239</v>
      </c>
      <c r="D17" s="2">
        <v>1</v>
      </c>
      <c r="E17" s="2">
        <f t="shared" si="8"/>
        <v>1.8000000000000114</v>
      </c>
      <c r="F17" s="2">
        <f t="shared" si="9"/>
        <v>3.2400000000000411</v>
      </c>
    </row>
    <row r="18" spans="1:6">
      <c r="A18" s="9">
        <v>4</v>
      </c>
      <c r="B18" s="2">
        <v>237</v>
      </c>
      <c r="D18" s="2">
        <v>1</v>
      </c>
      <c r="E18" s="2">
        <f t="shared" si="8"/>
        <v>-0.19999999999998863</v>
      </c>
      <c r="F18" s="2">
        <f t="shared" si="9"/>
        <v>3.9999999999995456E-2</v>
      </c>
    </row>
    <row r="19" spans="1:6">
      <c r="A19" s="9">
        <v>5</v>
      </c>
      <c r="B19" s="2">
        <v>235</v>
      </c>
      <c r="D19" s="2">
        <v>1</v>
      </c>
      <c r="E19" s="2">
        <f t="shared" si="8"/>
        <v>-2.1999999999999886</v>
      </c>
      <c r="F19" s="2">
        <f t="shared" si="9"/>
        <v>4.8399999999999501</v>
      </c>
    </row>
    <row r="20" spans="1:6">
      <c r="A20" s="10" t="s">
        <v>7</v>
      </c>
      <c r="B20" s="3">
        <f>SUM(B15:B19)</f>
        <v>1186</v>
      </c>
      <c r="C20" s="3"/>
      <c r="D20" s="3">
        <f t="shared" ref="D20" si="10">SUM(D15:D19)</f>
        <v>5</v>
      </c>
      <c r="E20" s="3">
        <f>SUM(E15:E19)</f>
        <v>5.6843418860808015E-14</v>
      </c>
      <c r="F20" s="3">
        <f t="shared" ref="F20" si="11">SUM(F15:F19)</f>
        <v>8.8000000000000007</v>
      </c>
    </row>
    <row r="22" spans="1:6">
      <c r="A22" s="1" t="s">
        <v>8</v>
      </c>
      <c r="B22" s="2" t="s">
        <v>14</v>
      </c>
    </row>
    <row r="23" spans="1:6">
      <c r="A23" s="1" t="s">
        <v>11</v>
      </c>
      <c r="B23" s="4">
        <f>AVERAGE(B15:B19)</f>
        <v>237.2</v>
      </c>
      <c r="C23" s="4"/>
    </row>
    <row r="24" spans="1:6">
      <c r="A24" s="1" t="s">
        <v>2</v>
      </c>
      <c r="B24" s="2">
        <f>SQRT(F20/20)</f>
        <v>0.66332495807108005</v>
      </c>
      <c r="D24" s="2" t="s">
        <v>12</v>
      </c>
      <c r="E24" s="2">
        <v>1</v>
      </c>
    </row>
    <row r="25" spans="1:6">
      <c r="A25" s="1" t="s">
        <v>13</v>
      </c>
      <c r="B25" s="2">
        <f>E24/B23</f>
        <v>4.2158516020236085E-3</v>
      </c>
    </row>
  </sheetData>
  <mergeCells count="1">
    <mergeCell ref="O2:U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J9" sqref="J9:J11"/>
    </sheetView>
  </sheetViews>
  <sheetFormatPr defaultRowHeight="15"/>
  <cols>
    <col min="1" max="2" width="9.140625" style="2"/>
    <col min="3" max="3" width="2" style="2" bestFit="1" customWidth="1"/>
    <col min="4" max="4" width="6.140625" style="2" customWidth="1"/>
    <col min="5" max="5" width="9.140625" style="2"/>
    <col min="6" max="6" width="2" style="2" bestFit="1" customWidth="1"/>
    <col min="7" max="8" width="9.140625" style="2"/>
    <col min="9" max="9" width="2" style="2" bestFit="1" customWidth="1"/>
    <col min="10" max="16384" width="9.140625" style="2"/>
  </cols>
  <sheetData>
    <row r="1" spans="1:10" s="1" customFormat="1">
      <c r="A1" s="12" t="s">
        <v>0</v>
      </c>
      <c r="B1" s="28" t="s">
        <v>15</v>
      </c>
      <c r="C1" s="28"/>
      <c r="D1" s="28"/>
      <c r="E1" s="28" t="s">
        <v>16</v>
      </c>
      <c r="F1" s="28"/>
      <c r="G1" s="28"/>
      <c r="H1" s="28" t="s">
        <v>17</v>
      </c>
      <c r="I1" s="28"/>
      <c r="J1" s="28"/>
    </row>
    <row r="2" spans="1:10">
      <c r="A2" s="11">
        <v>1</v>
      </c>
      <c r="B2" s="2">
        <v>738</v>
      </c>
      <c r="C2" s="2" t="s">
        <v>5</v>
      </c>
      <c r="D2" s="2">
        <v>1</v>
      </c>
      <c r="E2" s="4">
        <f>'Opdracht 1'!B10</f>
        <v>387.4</v>
      </c>
      <c r="F2" s="2" t="s">
        <v>5</v>
      </c>
      <c r="G2" s="2">
        <v>1</v>
      </c>
      <c r="H2" s="4">
        <f>E2^2</f>
        <v>150078.75999999998</v>
      </c>
      <c r="I2" s="2" t="s">
        <v>5</v>
      </c>
      <c r="J2" s="2">
        <f>H2*SQRT(4*'Opdracht 1'!B12^2)</f>
        <v>774.79999999999984</v>
      </c>
    </row>
    <row r="3" spans="1:10">
      <c r="A3" s="11">
        <v>2</v>
      </c>
      <c r="B3" s="2">
        <v>581</v>
      </c>
      <c r="C3" s="2" t="s">
        <v>5</v>
      </c>
      <c r="D3" s="2">
        <v>1</v>
      </c>
      <c r="E3" s="4">
        <f>'Opdracht 1'!I10</f>
        <v>343.2</v>
      </c>
      <c r="F3" s="2" t="s">
        <v>5</v>
      </c>
      <c r="G3" s="2">
        <v>1</v>
      </c>
      <c r="H3" s="4">
        <f t="shared" ref="H3:H4" si="0">E3^2</f>
        <v>117786.23999999999</v>
      </c>
      <c r="I3" s="2" t="s">
        <v>5</v>
      </c>
      <c r="J3" s="2">
        <f>H3*SQRT(4*'Opdracht 1'!I12^2)</f>
        <v>686.4</v>
      </c>
    </row>
    <row r="4" spans="1:10">
      <c r="A4" s="11">
        <v>3</v>
      </c>
      <c r="B4" s="2">
        <v>278</v>
      </c>
      <c r="C4" s="2" t="s">
        <v>5</v>
      </c>
      <c r="D4" s="2">
        <v>1</v>
      </c>
      <c r="E4" s="4">
        <f>'Opdracht 1'!B23</f>
        <v>237.2</v>
      </c>
      <c r="F4" s="2" t="s">
        <v>5</v>
      </c>
      <c r="G4" s="2">
        <v>1</v>
      </c>
      <c r="H4" s="4">
        <f t="shared" si="0"/>
        <v>56263.839999999997</v>
      </c>
      <c r="I4" s="2" t="s">
        <v>5</v>
      </c>
      <c r="J4" s="2">
        <f>H4*SQRT(4*'Opdracht 1'!B25^2)</f>
        <v>474.39999999999992</v>
      </c>
    </row>
    <row r="6" spans="1:10">
      <c r="A6" s="32" t="s">
        <v>18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ht="15.75" thickBot="1"/>
    <row r="8" spans="1:10">
      <c r="A8" s="12" t="s">
        <v>0</v>
      </c>
      <c r="B8" s="28" t="s">
        <v>15</v>
      </c>
      <c r="C8" s="28"/>
      <c r="D8" s="28"/>
      <c r="E8" s="28" t="s">
        <v>19</v>
      </c>
      <c r="F8" s="28"/>
      <c r="G8" s="28"/>
      <c r="H8" s="29" t="s">
        <v>20</v>
      </c>
      <c r="I8" s="30"/>
      <c r="J8" s="31"/>
    </row>
    <row r="9" spans="1:10">
      <c r="A9" s="11">
        <v>1</v>
      </c>
      <c r="B9" s="2">
        <f>B2/1000</f>
        <v>0.73799999999999999</v>
      </c>
      <c r="C9" s="2" t="s">
        <v>5</v>
      </c>
      <c r="D9" s="2">
        <f>D2/1000</f>
        <v>1E-3</v>
      </c>
      <c r="E9" s="2">
        <f>E2/1000</f>
        <v>0.38739999999999997</v>
      </c>
      <c r="F9" s="2" t="s">
        <v>5</v>
      </c>
      <c r="G9" s="2">
        <f>G2/1000</f>
        <v>1E-3</v>
      </c>
      <c r="H9" s="13">
        <f>H2/1000000</f>
        <v>0.15007875999999998</v>
      </c>
      <c r="I9" s="14" t="s">
        <v>5</v>
      </c>
      <c r="J9" s="15">
        <f>J2/1000000</f>
        <v>7.7479999999999986E-4</v>
      </c>
    </row>
    <row r="10" spans="1:10">
      <c r="A10" s="11">
        <v>2</v>
      </c>
      <c r="B10" s="2">
        <f t="shared" ref="B10:D11" si="1">B3/1000</f>
        <v>0.58099999999999996</v>
      </c>
      <c r="C10" s="2" t="s">
        <v>5</v>
      </c>
      <c r="D10" s="2">
        <f t="shared" si="1"/>
        <v>1E-3</v>
      </c>
      <c r="E10" s="2">
        <f t="shared" ref="E10" si="2">E3/1000</f>
        <v>0.34320000000000001</v>
      </c>
      <c r="F10" s="2" t="s">
        <v>5</v>
      </c>
      <c r="G10" s="2">
        <f t="shared" ref="G10:H10" si="3">G3/1000</f>
        <v>1E-3</v>
      </c>
      <c r="H10" s="13">
        <f t="shared" ref="H10:H11" si="4">H3/1000000</f>
        <v>0.11778623999999999</v>
      </c>
      <c r="I10" s="14" t="s">
        <v>5</v>
      </c>
      <c r="J10" s="15">
        <f t="shared" ref="J10:J11" si="5">J3/1000000</f>
        <v>6.8639999999999999E-4</v>
      </c>
    </row>
    <row r="11" spans="1:10" ht="15.75" thickBot="1">
      <c r="A11" s="11">
        <v>3</v>
      </c>
      <c r="B11" s="2">
        <f t="shared" si="1"/>
        <v>0.27800000000000002</v>
      </c>
      <c r="C11" s="2" t="s">
        <v>5</v>
      </c>
      <c r="D11" s="2">
        <f t="shared" si="1"/>
        <v>1E-3</v>
      </c>
      <c r="E11" s="2">
        <f t="shared" ref="E11" si="6">E4/1000</f>
        <v>0.23719999999999999</v>
      </c>
      <c r="F11" s="2" t="s">
        <v>5</v>
      </c>
      <c r="G11" s="2">
        <f t="shared" ref="G11:H11" si="7">G4/1000</f>
        <v>1E-3</v>
      </c>
      <c r="H11" s="16">
        <f t="shared" si="4"/>
        <v>5.6263839999999996E-2</v>
      </c>
      <c r="I11" s="17" t="s">
        <v>5</v>
      </c>
      <c r="J11" s="18">
        <f t="shared" si="5"/>
        <v>4.7439999999999993E-4</v>
      </c>
    </row>
  </sheetData>
  <mergeCells count="7">
    <mergeCell ref="B1:D1"/>
    <mergeCell ref="E1:G1"/>
    <mergeCell ref="H1:J1"/>
    <mergeCell ref="B8:D8"/>
    <mergeCell ref="E8:G8"/>
    <mergeCell ref="H8:J8"/>
    <mergeCell ref="A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6"/>
  <sheetViews>
    <sheetView tabSelected="1" workbookViewId="0">
      <selection activeCell="T8" sqref="T8"/>
    </sheetView>
  </sheetViews>
  <sheetFormatPr defaultRowHeight="15"/>
  <sheetData>
    <row r="4" spans="1:1">
      <c r="A4" s="25">
        <v>7.7479999999999986E-4</v>
      </c>
    </row>
    <row r="5" spans="1:1">
      <c r="A5" s="25">
        <v>6.8639999999999999E-4</v>
      </c>
    </row>
    <row r="6" spans="1:1">
      <c r="A6" s="25">
        <v>4.7439999999999993E-4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workbookViewId="0">
      <selection activeCell="D13" sqref="D13:I14"/>
    </sheetView>
  </sheetViews>
  <sheetFormatPr defaultRowHeight="15"/>
  <cols>
    <col min="1" max="1" width="9.140625" style="5"/>
    <col min="2" max="4" width="9.140625" style="6"/>
    <col min="5" max="5" width="12.28515625" style="6" bestFit="1" customWidth="1"/>
    <col min="6" max="7" width="9.140625" style="6"/>
    <col min="8" max="8" width="12" style="6" bestFit="1" customWidth="1"/>
    <col min="9" max="9" width="12.7109375" style="6" bestFit="1" customWidth="1"/>
    <col min="10" max="11" width="9.140625" style="6"/>
    <col min="12" max="12" width="11" style="6" bestFit="1" customWidth="1"/>
    <col min="13" max="16384" width="9.140625" style="6"/>
  </cols>
  <sheetData>
    <row r="1" spans="1:12" s="5" customFormat="1">
      <c r="A1" s="19"/>
      <c r="B1" s="5" t="s">
        <v>21</v>
      </c>
      <c r="C1" s="5" t="s">
        <v>22</v>
      </c>
      <c r="D1" s="5" t="s">
        <v>23</v>
      </c>
      <c r="E1" s="5" t="s">
        <v>24</v>
      </c>
      <c r="G1" s="5" t="s">
        <v>25</v>
      </c>
      <c r="H1" s="5" t="s">
        <v>26</v>
      </c>
      <c r="I1" s="5" t="s">
        <v>8</v>
      </c>
      <c r="J1" s="5" t="s">
        <v>27</v>
      </c>
      <c r="K1" s="5" t="s">
        <v>28</v>
      </c>
      <c r="L1" s="5" t="s">
        <v>29</v>
      </c>
    </row>
    <row r="2" spans="1:12">
      <c r="A2" s="20"/>
      <c r="B2" s="7">
        <f>738*(10^(-3))</f>
        <v>0.73799999999999999</v>
      </c>
      <c r="C2" s="7">
        <f>B2^2</f>
        <v>0.54464400000000002</v>
      </c>
      <c r="D2" s="21">
        <f>'Opdracht 2'!H9</f>
        <v>0.15007875999999998</v>
      </c>
      <c r="E2" s="7">
        <f>B2*D2</f>
        <v>0.11075812487999998</v>
      </c>
      <c r="G2" s="21">
        <v>0.15007875999999998</v>
      </c>
      <c r="H2" s="7">
        <f>$B$9</f>
        <v>0.20305941791932997</v>
      </c>
      <c r="I2" s="7">
        <f>B2</f>
        <v>0.73799999999999999</v>
      </c>
      <c r="J2" s="7">
        <f>I2^2</f>
        <v>0.54464400000000002</v>
      </c>
      <c r="K2" s="7">
        <f>G2-(H2*I2)</f>
        <v>2.2090957553447255E-4</v>
      </c>
      <c r="L2" s="7">
        <f>K2^2</f>
        <v>4.880104056282083E-8</v>
      </c>
    </row>
    <row r="3" spans="1:12">
      <c r="A3" s="19"/>
      <c r="B3" s="6">
        <f>581*(10^(-3))</f>
        <v>0.58099999999999996</v>
      </c>
      <c r="C3" s="6">
        <f t="shared" ref="C3:C4" si="0">B3^2</f>
        <v>0.33756099999999994</v>
      </c>
      <c r="D3" s="8">
        <f>'Opdracht 2'!H10</f>
        <v>0.11778623999999999</v>
      </c>
      <c r="E3" s="6">
        <f t="shared" ref="E3:E4" si="1">B3*D3</f>
        <v>6.8433805439999981E-2</v>
      </c>
      <c r="G3" s="8">
        <v>0.11778623999999999</v>
      </c>
      <c r="H3" s="6">
        <f>$B$9</f>
        <v>0.20305941791932997</v>
      </c>
      <c r="I3" s="6">
        <f>B3</f>
        <v>0.58099999999999996</v>
      </c>
      <c r="J3" s="6">
        <f t="shared" ref="J3:J4" si="2">I3^2</f>
        <v>0.33756099999999994</v>
      </c>
      <c r="K3" s="6">
        <f t="shared" ref="K3:K4" si="3">G3-(H3*I3)</f>
        <v>-1.9128181113071963E-4</v>
      </c>
      <c r="L3" s="6">
        <f t="shared" ref="L3:L4" si="4">K3^2</f>
        <v>3.6588731269448295E-8</v>
      </c>
    </row>
    <row r="4" spans="1:12">
      <c r="A4" s="19"/>
      <c r="B4" s="6">
        <f>278*(10^(-3))</f>
        <v>0.27800000000000002</v>
      </c>
      <c r="C4" s="6">
        <f t="shared" si="0"/>
        <v>7.7284000000000019E-2</v>
      </c>
      <c r="D4" s="8">
        <f>'Opdracht 2'!H11</f>
        <v>5.6263839999999996E-2</v>
      </c>
      <c r="E4" s="6">
        <f t="shared" si="1"/>
        <v>1.5641347520000001E-2</v>
      </c>
      <c r="G4" s="22">
        <v>5.6263839999999996E-2</v>
      </c>
      <c r="H4" s="23">
        <f>$B$9</f>
        <v>0.20305941791932997</v>
      </c>
      <c r="I4" s="23">
        <f>B4</f>
        <v>0.27800000000000002</v>
      </c>
      <c r="J4" s="23">
        <f t="shared" si="2"/>
        <v>7.7284000000000019E-2</v>
      </c>
      <c r="K4" s="23">
        <f t="shared" si="3"/>
        <v>-1.8667818157373783E-4</v>
      </c>
      <c r="L4" s="23">
        <f t="shared" si="4"/>
        <v>3.4848743475677435E-8</v>
      </c>
    </row>
    <row r="5" spans="1:12">
      <c r="A5" s="19" t="s">
        <v>30</v>
      </c>
      <c r="B5" s="7">
        <f>SUM(B2:B4)</f>
        <v>1.597</v>
      </c>
      <c r="C5" s="7">
        <f t="shared" ref="C5:E5" si="5">SUM(C2:C4)</f>
        <v>0.95948899999999993</v>
      </c>
      <c r="D5" s="7">
        <f t="shared" si="5"/>
        <v>0.32412883999999997</v>
      </c>
      <c r="E5" s="7">
        <f t="shared" si="5"/>
        <v>0.19483327783999999</v>
      </c>
      <c r="F5" s="5" t="s">
        <v>30</v>
      </c>
      <c r="G5" s="6">
        <f>SUM(G2:G4)</f>
        <v>0.32412883999999997</v>
      </c>
      <c r="H5" s="6">
        <f t="shared" ref="H5:L5" si="6">SUM(H2:H4)</f>
        <v>0.60917825375798995</v>
      </c>
      <c r="I5" s="6">
        <f t="shared" si="6"/>
        <v>1.597</v>
      </c>
      <c r="J5" s="6">
        <f t="shared" si="6"/>
        <v>0.95948899999999993</v>
      </c>
      <c r="K5" s="6">
        <f t="shared" si="6"/>
        <v>-1.5705041716998491E-4</v>
      </c>
      <c r="L5" s="6">
        <f t="shared" si="6"/>
        <v>1.2023851530794657E-7</v>
      </c>
    </row>
    <row r="9" spans="1:12">
      <c r="A9" s="5" t="s">
        <v>31</v>
      </c>
      <c r="B9" s="6">
        <f>E5/C5</f>
        <v>0.20305941791932997</v>
      </c>
    </row>
    <row r="10" spans="1:12">
      <c r="A10" s="5" t="s">
        <v>32</v>
      </c>
      <c r="B10" s="6">
        <f>SQRT(L5/(2*I5))</f>
        <v>1.9402350536706572E-4</v>
      </c>
    </row>
    <row r="13" spans="1:12">
      <c r="A13" s="5" t="s">
        <v>33</v>
      </c>
      <c r="B13" s="6">
        <f>2/B9</f>
        <v>9.8493338575142868</v>
      </c>
      <c r="D13" s="24" t="s">
        <v>26</v>
      </c>
      <c r="E13" s="24" t="s">
        <v>34</v>
      </c>
      <c r="F13" s="24" t="s">
        <v>35</v>
      </c>
      <c r="G13" s="24" t="s">
        <v>32</v>
      </c>
      <c r="H13" s="24" t="s">
        <v>36</v>
      </c>
      <c r="I13" s="24" t="s">
        <v>37</v>
      </c>
    </row>
    <row r="14" spans="1:12">
      <c r="A14" s="5" t="s">
        <v>2</v>
      </c>
      <c r="B14" s="6">
        <f>SQRT(I14)</f>
        <v>9.4110497318801289E-3</v>
      </c>
      <c r="D14" s="6">
        <f>$B$9</f>
        <v>0.20305941791932997</v>
      </c>
      <c r="E14" s="6">
        <f>D14^2</f>
        <v>4.1233127205737102E-2</v>
      </c>
      <c r="F14" s="6">
        <f>2/E14</f>
        <v>48.504688718388635</v>
      </c>
      <c r="G14" s="6">
        <f>B10</f>
        <v>1.9402350536706572E-4</v>
      </c>
      <c r="H14" s="6">
        <f>F14*G14</f>
        <v>9.4110497318801289E-3</v>
      </c>
      <c r="I14" s="6">
        <f>H14^2</f>
        <v>8.8567857055921046E-5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Jeroen</dc:creator>
  <cp:keywords/>
  <dc:description/>
  <cp:lastModifiedBy>Ilias Taouili</cp:lastModifiedBy>
  <cp:revision/>
  <dcterms:created xsi:type="dcterms:W3CDTF">2012-03-15T13:07:54Z</dcterms:created>
  <dcterms:modified xsi:type="dcterms:W3CDTF">2023-04-26T11:02:20Z</dcterms:modified>
  <cp:category/>
  <cp:contentStatus/>
</cp:coreProperties>
</file>