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405"/>
  <workbookPr defaultThemeVersion="124226"/>
  <xr:revisionPtr revIDLastSave="0" documentId="11_791BC59EA51EFC35F4E036DDCE2400E6844F0585" xr6:coauthVersionLast="47" xr6:coauthVersionMax="47" xr10:uidLastSave="{00000000-0000-0000-0000-000000000000}"/>
  <bookViews>
    <workbookView xWindow="480" yWindow="150" windowWidth="22995" windowHeight="9525" firstSheet="3" activeTab="3" xr2:uid="{00000000-000D-0000-FFFF-FFFF00000000}"/>
  </bookViews>
  <sheets>
    <sheet name="Opdaracht 1 &amp; 2" sheetId="1" r:id="rId1"/>
    <sheet name="Dynamisch" sheetId="3" r:id="rId2"/>
    <sheet name="dynamisch 2" sheetId="4" r:id="rId3"/>
    <sheet name="Sheet2" sheetId="2" r:id="rId4"/>
  </sheets>
  <calcPr calcId="145621"/>
</workbook>
</file>

<file path=xl/calcChain.xml><?xml version="1.0" encoding="utf-8"?>
<calcChain xmlns="http://schemas.openxmlformats.org/spreadsheetml/2006/main">
  <c r="C8" i="2" l="1"/>
  <c r="C9" i="2"/>
  <c r="D6" i="2"/>
  <c r="E6" i="2"/>
  <c r="F6" i="2"/>
  <c r="C6" i="2"/>
  <c r="F4" i="2"/>
  <c r="F3" i="2"/>
  <c r="E4" i="2"/>
  <c r="E3" i="2"/>
  <c r="D4" i="2"/>
  <c r="D3" i="2"/>
  <c r="C4" i="2"/>
  <c r="C3" i="2"/>
  <c r="I4" i="2"/>
  <c r="H9" i="4"/>
  <c r="H8" i="4"/>
  <c r="H4" i="4"/>
  <c r="H3" i="4"/>
  <c r="H2" i="4"/>
  <c r="B5" i="4"/>
  <c r="E5" i="4"/>
  <c r="D5" i="3"/>
  <c r="B7" i="3"/>
  <c r="B5" i="3"/>
  <c r="D3" i="3"/>
  <c r="B3" i="3"/>
  <c r="X3" i="1"/>
  <c r="X2" i="1"/>
  <c r="R4" i="1"/>
  <c r="R5" i="1"/>
  <c r="R6" i="1"/>
  <c r="R7" i="1"/>
  <c r="R3" i="1"/>
  <c r="P2" i="1"/>
  <c r="Q2" i="1"/>
  <c r="P3" i="1"/>
  <c r="Q3" i="1"/>
  <c r="P4" i="1"/>
  <c r="Q4" i="1"/>
  <c r="P5" i="1"/>
  <c r="Q5" i="1"/>
  <c r="P6" i="1"/>
  <c r="Q6" i="1"/>
  <c r="P7" i="1"/>
  <c r="Q7" i="1"/>
  <c r="O8" i="1"/>
  <c r="Q8" i="1"/>
  <c r="N8" i="1"/>
  <c r="N5" i="1"/>
  <c r="N4" i="1"/>
  <c r="N3" i="1"/>
  <c r="F5" i="1"/>
  <c r="F4" i="1"/>
  <c r="F3" i="1"/>
  <c r="I4" i="1"/>
  <c r="I5" i="1"/>
  <c r="I6" i="1"/>
  <c r="I7" i="1"/>
  <c r="I3" i="1"/>
  <c r="P8" i="1" l="1"/>
  <c r="U2" i="1" s="1"/>
  <c r="R2" i="1" s="1"/>
  <c r="R8" i="1" l="1"/>
  <c r="U3" i="1" s="1"/>
</calcChain>
</file>

<file path=xl/sharedStrings.xml><?xml version="1.0" encoding="utf-8"?>
<sst xmlns="http://schemas.openxmlformats.org/spreadsheetml/2006/main" count="84" uniqueCount="53">
  <si>
    <t>meting</t>
  </si>
  <si>
    <t>lengte (m)</t>
  </si>
  <si>
    <t># schijfjes</t>
  </si>
  <si>
    <t>Massa (kg)</t>
  </si>
  <si>
    <r>
      <rPr>
        <b/>
        <sz val="11"/>
        <color theme="1"/>
        <rFont val="Symbol"/>
        <family val="1"/>
        <charset val="2"/>
      </rPr>
      <t>D</t>
    </r>
    <r>
      <rPr>
        <b/>
        <sz val="11"/>
        <color theme="1"/>
        <rFont val="Calibri"/>
        <family val="2"/>
      </rPr>
      <t>l</t>
    </r>
  </si>
  <si>
    <t>mi</t>
  </si>
  <si>
    <r>
      <rPr>
        <b/>
        <sz val="11"/>
        <color theme="1"/>
        <rFont val="Symbol"/>
        <family val="1"/>
        <charset val="2"/>
      </rPr>
      <t>D</t>
    </r>
    <r>
      <rPr>
        <b/>
        <sz val="11"/>
        <color theme="1"/>
        <rFont val="Calibri"/>
        <family val="2"/>
      </rPr>
      <t>li</t>
    </r>
  </si>
  <si>
    <r>
      <t>mi ·</t>
    </r>
    <r>
      <rPr>
        <b/>
        <sz val="11"/>
        <color theme="1"/>
        <rFont val="Symbol"/>
        <family val="1"/>
        <charset val="2"/>
      </rPr>
      <t>D</t>
    </r>
    <r>
      <rPr>
        <b/>
        <sz val="11"/>
        <color theme="1"/>
        <rFont val="Calibri"/>
        <family val="2"/>
      </rPr>
      <t>li (kg·m)</t>
    </r>
  </si>
  <si>
    <t>mi² (kg²)</t>
  </si>
  <si>
    <r>
      <rPr>
        <b/>
        <sz val="11"/>
        <color theme="1"/>
        <rFont val="Symbol"/>
        <family val="1"/>
        <charset val="2"/>
      </rPr>
      <t>(D</t>
    </r>
    <r>
      <rPr>
        <b/>
        <sz val="11"/>
        <color theme="1"/>
        <rFont val="Calibri"/>
        <family val="2"/>
      </rPr>
      <t>li-a·mi)²(m²)</t>
    </r>
  </si>
  <si>
    <t>Veerconstante:</t>
  </si>
  <si>
    <t>k=g/a</t>
  </si>
  <si>
    <t>met g=9,81 m/s²</t>
  </si>
  <si>
    <t>l0</t>
  </si>
  <si>
    <t>±</t>
  </si>
  <si>
    <t>met a=</t>
  </si>
  <si>
    <t>=</t>
  </si>
  <si>
    <t>in N/m</t>
  </si>
  <si>
    <t>MFa</t>
  </si>
  <si>
    <t>MFk</t>
  </si>
  <si>
    <t>SOM</t>
  </si>
  <si>
    <t>M(kg)</t>
  </si>
  <si>
    <t>wegens onze perfecte skills …</t>
  </si>
  <si>
    <t>2 blokjes</t>
  </si>
  <si>
    <t xml:space="preserve">± </t>
  </si>
  <si>
    <t>1/3 veer</t>
  </si>
  <si>
    <t>(verwaarloosbaar)</t>
  </si>
  <si>
    <t>schaal</t>
  </si>
  <si>
    <t>MFM=</t>
  </si>
  <si>
    <t>meting #</t>
  </si>
  <si>
    <t>tijd T20 (s)</t>
  </si>
  <si>
    <t>(T-&lt;T&gt;)² (s²)</t>
  </si>
  <si>
    <t>met &lt;T20&gt;=</t>
  </si>
  <si>
    <t>MF=</t>
  </si>
  <si>
    <t>S=</t>
  </si>
  <si>
    <t>kleinder dan afleesfout, --&gt; 0,02</t>
  </si>
  <si>
    <t xml:space="preserve">Tijd voor 1 periode: </t>
  </si>
  <si>
    <t>T1=</t>
  </si>
  <si>
    <t>s</t>
  </si>
  <si>
    <t>MFT1=</t>
  </si>
  <si>
    <r>
      <t xml:space="preserve"> </t>
    </r>
    <r>
      <rPr>
        <b/>
        <sz val="11"/>
        <color rgb="FF000000"/>
        <rFont val="Calibri"/>
        <family val="2"/>
        <scheme val="minor"/>
      </rPr>
      <t>Variabele</t>
    </r>
  </si>
  <si>
    <t>Partieel afgeleide</t>
  </si>
  <si>
    <t>PA ingevuld</t>
  </si>
  <si>
    <t>MF</t>
  </si>
  <si>
    <t>PA . MF</t>
  </si>
  <si>
    <t>(PA.MF)²</t>
  </si>
  <si>
    <t>(kg/s²)</t>
  </si>
  <si>
    <t>(kg/s²)²</t>
  </si>
  <si>
    <t>M</t>
  </si>
  <si>
    <t>M=</t>
  </si>
  <si>
    <t>kg</t>
  </si>
  <si>
    <t>T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</si>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</sst>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"/>
    <numFmt numFmtId="166" formatCode="0.000000"/>
    <numFmt numFmtId="167" formatCode="0.0"/>
  </numFmts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Symbol"/>
      <family val="1"/>
      <charset val="2"/>
    </font>
    <font>
      <b/>
      <sz val="11"/>
      <color theme="1"/>
      <name val="Calibri"/>
      <family val="2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left" vertical="center"/>
    </xf>
    <xf numFmtId="165" fontId="0" fillId="0" borderId="4" xfId="0" applyNumberForma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167" fontId="0" fillId="0" borderId="0" xfId="0" applyNumberFormat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5" fontId="0" fillId="0" borderId="9" xfId="0" applyNumberFormat="1" applyBorder="1" applyAlignment="1">
      <alignment horizontal="center" vertical="center"/>
    </xf>
    <xf numFmtId="165" fontId="0" fillId="0" borderId="7" xfId="0" applyNumberForma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65" fontId="0" fillId="0" borderId="15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65" fontId="0" fillId="0" borderId="4" xfId="0" applyNumberFormat="1" applyBorder="1" applyAlignment="1">
      <alignment horizontal="center" vertical="center"/>
    </xf>
    <xf numFmtId="165" fontId="0" fillId="0" borderId="8" xfId="0" applyNumberFormat="1" applyBorder="1" applyAlignment="1">
      <alignment horizontal="center" vertical="center"/>
    </xf>
    <xf numFmtId="165" fontId="0" fillId="0" borderId="25" xfId="0" applyNumberForma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165" fontId="0" fillId="0" borderId="27" xfId="0" applyNumberForma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165" fontId="0" fillId="0" borderId="5" xfId="0" applyNumberFormat="1" applyBorder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6" fontId="0" fillId="0" borderId="5" xfId="0" applyNumberForma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165" fontId="0" fillId="0" borderId="31" xfId="0" applyNumberForma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165" fontId="0" fillId="0" borderId="30" xfId="0" applyNumberForma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2" fontId="0" fillId="0" borderId="35" xfId="0" applyNumberFormat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3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Verband l(m) en m(kg)</c:v>
          </c:tx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0.24342001064299953"/>
                  <c:y val="-1.3655279057165607E-2"/>
                </c:manualLayout>
              </c:layout>
              <c:numFmt formatCode="General" sourceLinked="0"/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'Opdaracht 1 &amp; 2'!$H$2:$H$7</c:f>
                <c:numCache>
                  <c:formatCode>0.0000</c:formatCode>
                  <c:ptCount val="6"/>
                  <c:pt idx="0">
                    <c:v>0</c:v>
                  </c:pt>
                  <c:pt idx="1">
                    <c:v>2.9999999999999997E-4</c:v>
                  </c:pt>
                  <c:pt idx="2">
                    <c:v>2.0000000000000001E-4</c:v>
                  </c:pt>
                  <c:pt idx="3">
                    <c:v>4.0000000000000002E-4</c:v>
                  </c:pt>
                  <c:pt idx="4">
                    <c:v>2.9999999999999997E-4</c:v>
                  </c:pt>
                  <c:pt idx="5">
                    <c:v>2.9999999999999997E-4</c:v>
                  </c:pt>
                </c:numCache>
              </c:numRef>
            </c:plus>
            <c:minus>
              <c:numRef>
                <c:f>'Opdaracht 1 &amp; 2'!$H$2:$H$7</c:f>
                <c:numCache>
                  <c:formatCode>0.0000</c:formatCode>
                  <c:ptCount val="6"/>
                  <c:pt idx="0">
                    <c:v>0</c:v>
                  </c:pt>
                  <c:pt idx="1">
                    <c:v>2.9999999999999997E-4</c:v>
                  </c:pt>
                  <c:pt idx="2">
                    <c:v>2.0000000000000001E-4</c:v>
                  </c:pt>
                  <c:pt idx="3">
                    <c:v>4.0000000000000002E-4</c:v>
                  </c:pt>
                  <c:pt idx="4">
                    <c:v>2.9999999999999997E-4</c:v>
                  </c:pt>
                  <c:pt idx="5">
                    <c:v>2.9999999999999997E-4</c:v>
                  </c:pt>
                </c:numCache>
              </c:numRef>
            </c:minus>
          </c:errBars>
          <c:errBars>
            <c:errDir val="x"/>
            <c:errBarType val="both"/>
            <c:errValType val="cust"/>
            <c:noEndCap val="0"/>
            <c:plus>
              <c:numRef>
                <c:f>'Opdaracht 1 &amp; 2'!$H$2:$H$7</c:f>
                <c:numCache>
                  <c:formatCode>0.0000</c:formatCode>
                  <c:ptCount val="6"/>
                  <c:pt idx="0">
                    <c:v>0</c:v>
                  </c:pt>
                  <c:pt idx="1">
                    <c:v>2.9999999999999997E-4</c:v>
                  </c:pt>
                  <c:pt idx="2">
                    <c:v>2.0000000000000001E-4</c:v>
                  </c:pt>
                  <c:pt idx="3">
                    <c:v>4.0000000000000002E-4</c:v>
                  </c:pt>
                  <c:pt idx="4">
                    <c:v>2.9999999999999997E-4</c:v>
                  </c:pt>
                  <c:pt idx="5">
                    <c:v>2.9999999999999997E-4</c:v>
                  </c:pt>
                </c:numCache>
              </c:numRef>
            </c:plus>
            <c:minus>
              <c:numRef>
                <c:f>'Opdaracht 1 &amp; 2'!$H$2:$H$7</c:f>
                <c:numCache>
                  <c:formatCode>0.0000</c:formatCode>
                  <c:ptCount val="6"/>
                  <c:pt idx="0">
                    <c:v>0</c:v>
                  </c:pt>
                  <c:pt idx="1">
                    <c:v>2.9999999999999997E-4</c:v>
                  </c:pt>
                  <c:pt idx="2">
                    <c:v>2.0000000000000001E-4</c:v>
                  </c:pt>
                  <c:pt idx="3">
                    <c:v>4.0000000000000002E-4</c:v>
                  </c:pt>
                  <c:pt idx="4">
                    <c:v>2.9999999999999997E-4</c:v>
                  </c:pt>
                  <c:pt idx="5">
                    <c:v>2.9999999999999997E-4</c:v>
                  </c:pt>
                </c:numCache>
              </c:numRef>
            </c:minus>
          </c:errBars>
          <c:xVal>
            <c:numRef>
              <c:f>'Opdaracht 1 &amp; 2'!$F$2:$F$7</c:f>
              <c:numCache>
                <c:formatCode>0.0000</c:formatCode>
                <c:ptCount val="6"/>
                <c:pt idx="0">
                  <c:v>0</c:v>
                </c:pt>
                <c:pt idx="1">
                  <c:v>0.02</c:v>
                </c:pt>
                <c:pt idx="2">
                  <c:v>0.05</c:v>
                </c:pt>
                <c:pt idx="3">
                  <c:v>0.08</c:v>
                </c:pt>
                <c:pt idx="4">
                  <c:v>0.1</c:v>
                </c:pt>
                <c:pt idx="5">
                  <c:v>0.15</c:v>
                </c:pt>
              </c:numCache>
            </c:numRef>
          </c:xVal>
          <c:yVal>
            <c:numRef>
              <c:f>'Opdaracht 1 &amp; 2'!$I$2:$I$7</c:f>
              <c:numCache>
                <c:formatCode>General</c:formatCode>
                <c:ptCount val="6"/>
                <c:pt idx="0">
                  <c:v>0</c:v>
                </c:pt>
                <c:pt idx="1">
                  <c:v>8.0000000000000071E-3</c:v>
                </c:pt>
                <c:pt idx="2">
                  <c:v>2.1000000000000019E-2</c:v>
                </c:pt>
                <c:pt idx="3">
                  <c:v>3.3999999999999975E-2</c:v>
                </c:pt>
                <c:pt idx="4">
                  <c:v>4.1999999999999982E-2</c:v>
                </c:pt>
                <c:pt idx="5">
                  <c:v>6.3E-2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DC-4ACE-B22D-E094B5ECFF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17344"/>
        <c:axId val="42017920"/>
      </c:scatterChart>
      <c:valAx>
        <c:axId val="42017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BE"/>
                  <a:t>m (kg)                                                                 Foutvlaggen niet zichtbaar: te klein</a:t>
                </a:r>
              </a:p>
            </c:rich>
          </c:tx>
          <c:layout>
            <c:manualLayout>
              <c:xMode val="edge"/>
              <c:yMode val="edge"/>
              <c:x val="0.25584201459353662"/>
              <c:y val="0.89179890177806864"/>
            </c:manualLayout>
          </c:layout>
          <c:overlay val="0"/>
        </c:title>
        <c:numFmt formatCode="0.0000" sourceLinked="1"/>
        <c:majorTickMark val="none"/>
        <c:minorTickMark val="none"/>
        <c:tickLblPos val="nextTo"/>
        <c:crossAx val="42017920"/>
        <c:crosses val="autoZero"/>
        <c:crossBetween val="midCat"/>
      </c:valAx>
      <c:valAx>
        <c:axId val="420179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nl-BE"/>
                  <a:t>l (m)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42017344"/>
        <c:crosses val="autoZero"/>
        <c:crossBetween val="midCat"/>
      </c:valAx>
    </c:plotArea>
    <c:legend>
      <c:legendPos val="r"/>
      <c:legendEntry>
        <c:idx val="1"/>
        <c:delete val="1"/>
      </c:legendEntry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BE"/>
              <a:t>Veerconstante k (N/m)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Dynamisch</c:v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Sheet2!$D$22</c:f>
                <c:numCache>
                  <c:formatCode>0.00</c:formatCode>
                  <c:ptCount val="1"/>
                  <c:pt idx="0">
                    <c:v>7.5055502485573952E-2</c:v>
                  </c:pt>
                </c:numCache>
              </c:numRef>
            </c:plus>
            <c:minus>
              <c:numRef>
                <c:f>Sheet2!$D$22</c:f>
                <c:numCache>
                  <c:formatCode>0.00</c:formatCode>
                  <c:ptCount val="1"/>
                  <c:pt idx="0">
                    <c:v>7.5055502485573952E-2</c:v>
                  </c:pt>
                </c:numCache>
              </c:numRef>
            </c:minus>
          </c:errBars>
          <c:xVal>
            <c:numLit>
              <c:formatCode>General</c:formatCode>
              <c:ptCount val="1"/>
              <c:pt idx="0">
                <c:v>1</c:v>
              </c:pt>
            </c:numLit>
          </c:xVal>
          <c:yVal>
            <c:numRef>
              <c:f>Sheet2!$C$20</c:f>
              <c:numCache>
                <c:formatCode>General</c:formatCode>
                <c:ptCount val="1"/>
                <c:pt idx="0">
                  <c:v>23.3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8C-46EF-8E9A-F1C16B944D68}"/>
            </c:ext>
          </c:extLst>
        </c:ser>
        <c:ser>
          <c:idx val="1"/>
          <c:order val="1"/>
          <c:tx>
            <c:v>Statisch</c:v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Sheet2!$C$22</c:f>
                <c:numCache>
                  <c:formatCode>0.0</c:formatCode>
                  <c:ptCount val="1"/>
                  <c:pt idx="0">
                    <c:v>0.13048831051968093</c:v>
                  </c:pt>
                </c:numCache>
              </c:numRef>
            </c:plus>
            <c:minus>
              <c:numRef>
                <c:f>Sheet2!$C$22</c:f>
                <c:numCache>
                  <c:formatCode>0.0</c:formatCode>
                  <c:ptCount val="1"/>
                  <c:pt idx="0">
                    <c:v>0.13048831051968093</c:v>
                  </c:pt>
                </c:numCache>
              </c:numRef>
            </c:minus>
          </c:errBars>
          <c:xVal>
            <c:numLit>
              <c:formatCode>General</c:formatCode>
              <c:ptCount val="1"/>
              <c:pt idx="0">
                <c:v>2</c:v>
              </c:pt>
            </c:numLit>
          </c:xVal>
          <c:yVal>
            <c:numRef>
              <c:f>Sheet2!$D$19</c:f>
              <c:numCache>
                <c:formatCode>0.00</c:formatCode>
                <c:ptCount val="1"/>
                <c:pt idx="0">
                  <c:v>23.325255972696251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8C-46EF-8E9A-F1C16B944D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236224"/>
        <c:axId val="56235648"/>
      </c:scatterChart>
      <c:valAx>
        <c:axId val="56236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BE"/>
                  <a:t>1= Dynamisch</a:t>
                </a:r>
                <a:br>
                  <a:rPr lang="nl-BE"/>
                </a:br>
                <a:r>
                  <a:rPr lang="nl-BE"/>
                  <a:t>2= Statisch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56235648"/>
        <c:crosses val="autoZero"/>
        <c:crossBetween val="midCat"/>
      </c:valAx>
      <c:valAx>
        <c:axId val="562356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nl-BE"/>
                  <a:t>k</a:t>
                </a:r>
                <a:r>
                  <a:rPr lang="nl-BE" baseline="0"/>
                  <a:t> </a:t>
                </a:r>
              </a:p>
              <a:p>
                <a:pPr>
                  <a:defRPr/>
                </a:pPr>
                <a:r>
                  <a:rPr lang="nl-BE" baseline="0"/>
                  <a:t>(N/m)</a:t>
                </a:r>
                <a:endParaRPr lang="nl-BE"/>
              </a:p>
            </c:rich>
          </c:tx>
          <c:layout>
            <c:manualLayout>
              <c:xMode val="edge"/>
              <c:yMode val="edge"/>
              <c:x val="2.2222222222222223E-2"/>
              <c:y val="0.38974737532808401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562362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10</xdr:row>
      <xdr:rowOff>128586</xdr:rowOff>
    </xdr:from>
    <xdr:to>
      <xdr:col>12</xdr:col>
      <xdr:colOff>523875</xdr:colOff>
      <xdr:row>25</xdr:row>
      <xdr:rowOff>133349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16</xdr:row>
      <xdr:rowOff>33337</xdr:rowOff>
    </xdr:from>
    <xdr:to>
      <xdr:col>13</xdr:col>
      <xdr:colOff>114300</xdr:colOff>
      <xdr:row>30</xdr:row>
      <xdr:rowOff>109537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133350</xdr:colOff>
      <xdr:row>16</xdr:row>
      <xdr:rowOff>0</xdr:rowOff>
    </xdr:from>
    <xdr:to>
      <xdr:col>1</xdr:col>
      <xdr:colOff>419100</xdr:colOff>
      <xdr:row>17</xdr:row>
      <xdr:rowOff>76200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0100" y="3152775"/>
          <a:ext cx="28575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17</xdr:row>
      <xdr:rowOff>123825</xdr:rowOff>
    </xdr:from>
    <xdr:to>
      <xdr:col>1</xdr:col>
      <xdr:colOff>561975</xdr:colOff>
      <xdr:row>19</xdr:row>
      <xdr:rowOff>104775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0" y="3467100"/>
          <a:ext cx="561975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8"/>
  <sheetViews>
    <sheetView topLeftCell="Q1" workbookViewId="0">
      <selection activeCell="X15" sqref="X15"/>
    </sheetView>
  </sheetViews>
  <sheetFormatPr defaultRowHeight="15"/>
  <cols>
    <col min="1" max="2" width="9.140625" style="1"/>
    <col min="3" max="3" width="2" style="1" bestFit="1" customWidth="1"/>
    <col min="4" max="4" width="9.140625" style="1"/>
    <col min="5" max="5" width="9.7109375" style="1" bestFit="1" customWidth="1"/>
    <col min="6" max="6" width="9.140625" style="1"/>
    <col min="7" max="7" width="2" style="1" bestFit="1" customWidth="1"/>
    <col min="8" max="9" width="9.140625" style="1"/>
    <col min="10" max="10" width="2" style="1" bestFit="1" customWidth="1"/>
    <col min="11" max="11" width="9.140625" style="1"/>
    <col min="12" max="13" width="8.85546875" style="1" customWidth="1"/>
    <col min="14" max="15" width="9.140625" style="1"/>
    <col min="16" max="16" width="13.140625" style="1" bestFit="1" customWidth="1"/>
    <col min="17" max="17" width="8.5703125" style="1" bestFit="1" customWidth="1"/>
    <col min="18" max="18" width="14.42578125" style="1" bestFit="1" customWidth="1"/>
    <col min="19" max="20" width="9.140625" style="1"/>
    <col min="21" max="21" width="12" style="1" bestFit="1" customWidth="1"/>
    <col min="22" max="22" width="9.140625" style="1"/>
    <col min="23" max="23" width="14.7109375" style="1" bestFit="1" customWidth="1"/>
    <col min="24" max="24" width="9.140625" style="1"/>
    <col min="25" max="25" width="15.28515625" style="1" bestFit="1" customWidth="1"/>
    <col min="26" max="16384" width="9.140625" style="1"/>
  </cols>
  <sheetData>
    <row r="1" spans="1:25" s="2" customFormat="1" ht="16.5" thickTop="1" thickBot="1">
      <c r="A1" s="23" t="s">
        <v>0</v>
      </c>
      <c r="B1" s="64" t="s">
        <v>1</v>
      </c>
      <c r="C1" s="64"/>
      <c r="D1" s="65"/>
      <c r="E1" s="24" t="s">
        <v>2</v>
      </c>
      <c r="F1" s="66" t="s">
        <v>3</v>
      </c>
      <c r="G1" s="64"/>
      <c r="H1" s="65"/>
      <c r="I1" s="67" t="s">
        <v>4</v>
      </c>
      <c r="J1" s="67"/>
      <c r="K1" s="68"/>
      <c r="M1" s="44"/>
      <c r="N1" s="45" t="s">
        <v>5</v>
      </c>
      <c r="O1" s="46" t="s">
        <v>6</v>
      </c>
      <c r="P1" s="47" t="s">
        <v>7</v>
      </c>
      <c r="Q1" s="47" t="s">
        <v>8</v>
      </c>
      <c r="R1" s="48" t="s">
        <v>9</v>
      </c>
      <c r="W1" s="2" t="s">
        <v>10</v>
      </c>
      <c r="X1" s="2" t="s">
        <v>11</v>
      </c>
      <c r="Y1" s="2" t="s">
        <v>12</v>
      </c>
    </row>
    <row r="2" spans="1:25" s="2" customFormat="1" ht="15.75" thickTop="1">
      <c r="A2" s="25" t="s">
        <v>13</v>
      </c>
      <c r="B2" s="6">
        <v>0.25700000000000001</v>
      </c>
      <c r="C2" s="1" t="s">
        <v>14</v>
      </c>
      <c r="D2" s="10">
        <v>1E-3</v>
      </c>
      <c r="E2" s="20">
        <v>0</v>
      </c>
      <c r="F2" s="21">
        <v>0</v>
      </c>
      <c r="G2" s="1" t="s">
        <v>14</v>
      </c>
      <c r="H2" s="22">
        <v>0</v>
      </c>
      <c r="I2" s="5">
        <v>0</v>
      </c>
      <c r="J2" s="5" t="s">
        <v>14</v>
      </c>
      <c r="K2" s="26">
        <v>1E-3</v>
      </c>
      <c r="M2" s="42">
        <v>0</v>
      </c>
      <c r="N2" s="22">
        <v>0</v>
      </c>
      <c r="O2" s="40">
        <v>0</v>
      </c>
      <c r="P2" s="20">
        <f>N2*O2</f>
        <v>0</v>
      </c>
      <c r="Q2" s="38">
        <f>N2^2</f>
        <v>0</v>
      </c>
      <c r="R2" s="36">
        <f>(O2-($U$2*N2))</f>
        <v>0</v>
      </c>
      <c r="T2" s="2" t="s">
        <v>15</v>
      </c>
      <c r="U2" s="13">
        <f>P8/Q8</f>
        <v>0.42057416267942577</v>
      </c>
      <c r="W2" s="2" t="s">
        <v>16</v>
      </c>
      <c r="X2" s="11">
        <f>9.81/U2</f>
        <v>23.325255972696251</v>
      </c>
      <c r="Y2" s="2" t="s">
        <v>17</v>
      </c>
    </row>
    <row r="3" spans="1:25">
      <c r="A3" s="25">
        <v>1</v>
      </c>
      <c r="B3" s="6">
        <v>0.26500000000000001</v>
      </c>
      <c r="C3" s="1" t="s">
        <v>14</v>
      </c>
      <c r="D3" s="10">
        <v>1E-3</v>
      </c>
      <c r="E3" s="20">
        <v>2</v>
      </c>
      <c r="F3" s="21">
        <f>20*10^(-3)</f>
        <v>0.02</v>
      </c>
      <c r="G3" s="1" t="s">
        <v>14</v>
      </c>
      <c r="H3" s="22">
        <v>2.9999999999999997E-4</v>
      </c>
      <c r="I3" s="1">
        <f>B3-$B$2</f>
        <v>8.0000000000000071E-3</v>
      </c>
      <c r="J3" s="5" t="s">
        <v>14</v>
      </c>
      <c r="K3" s="27">
        <v>1E-3</v>
      </c>
      <c r="M3" s="42">
        <v>1</v>
      </c>
      <c r="N3" s="22">
        <f>20*10^(-3)</f>
        <v>0.02</v>
      </c>
      <c r="O3" s="20">
        <v>8.0000000000000071E-3</v>
      </c>
      <c r="P3" s="20">
        <f t="shared" ref="P3:P7" si="0">N3*O3</f>
        <v>1.6000000000000015E-4</v>
      </c>
      <c r="Q3" s="38">
        <f t="shared" ref="Q3:Q7" si="1">N3^2</f>
        <v>4.0000000000000002E-4</v>
      </c>
      <c r="R3" s="36">
        <f>(O3-($U$2*N3))^2</f>
        <v>1.6931846798378481E-7</v>
      </c>
      <c r="T3" s="2" t="s">
        <v>18</v>
      </c>
      <c r="U3" s="6">
        <f>SQRT((R8)/(4*Q8))</f>
        <v>1.3533144137541035E-3</v>
      </c>
      <c r="W3" s="2" t="s">
        <v>19</v>
      </c>
      <c r="X3" s="12">
        <f>(X2*U3)/U2</f>
        <v>7.5055502485573952E-2</v>
      </c>
    </row>
    <row r="4" spans="1:25">
      <c r="A4" s="25">
        <v>2</v>
      </c>
      <c r="B4" s="6">
        <v>0.27800000000000002</v>
      </c>
      <c r="C4" s="1" t="s">
        <v>14</v>
      </c>
      <c r="D4" s="10">
        <v>1E-3</v>
      </c>
      <c r="E4" s="20">
        <v>1</v>
      </c>
      <c r="F4" s="21">
        <f>50*10^(-3)</f>
        <v>0.05</v>
      </c>
      <c r="G4" s="1" t="s">
        <v>14</v>
      </c>
      <c r="H4" s="22">
        <v>2.0000000000000001E-4</v>
      </c>
      <c r="I4" s="1">
        <f t="shared" ref="I4:I7" si="2">B4-$B$2</f>
        <v>2.1000000000000019E-2</v>
      </c>
      <c r="J4" s="5" t="s">
        <v>14</v>
      </c>
      <c r="K4" s="27">
        <v>1E-3</v>
      </c>
      <c r="M4" s="42">
        <v>2</v>
      </c>
      <c r="N4" s="22">
        <f>50*10^(-3)</f>
        <v>0.05</v>
      </c>
      <c r="O4" s="20">
        <v>2.1000000000000019E-2</v>
      </c>
      <c r="P4" s="20">
        <f t="shared" si="0"/>
        <v>1.050000000000001E-3</v>
      </c>
      <c r="Q4" s="38">
        <f t="shared" si="1"/>
        <v>2.5000000000000005E-3</v>
      </c>
      <c r="R4" s="36">
        <f t="shared" ref="R4:R7" si="3">(O4-($U$2*N4))^2</f>
        <v>8.241569561124093E-10</v>
      </c>
    </row>
    <row r="5" spans="1:25">
      <c r="A5" s="25">
        <v>3</v>
      </c>
      <c r="B5" s="6">
        <v>0.29099999999999998</v>
      </c>
      <c r="C5" s="1" t="s">
        <v>14</v>
      </c>
      <c r="D5" s="10">
        <v>1E-3</v>
      </c>
      <c r="E5" s="20">
        <v>4</v>
      </c>
      <c r="F5" s="21">
        <f>80*10^(-3)</f>
        <v>0.08</v>
      </c>
      <c r="G5" s="1" t="s">
        <v>14</v>
      </c>
      <c r="H5" s="22">
        <v>4.0000000000000002E-4</v>
      </c>
      <c r="I5" s="1">
        <f t="shared" si="2"/>
        <v>3.3999999999999975E-2</v>
      </c>
      <c r="J5" s="5" t="s">
        <v>14</v>
      </c>
      <c r="K5" s="27">
        <v>1E-3</v>
      </c>
      <c r="M5" s="42">
        <v>3</v>
      </c>
      <c r="N5" s="22">
        <f>80*10^(-3)</f>
        <v>0.08</v>
      </c>
      <c r="O5" s="20">
        <v>3.3999999999999975E-2</v>
      </c>
      <c r="P5" s="20">
        <f t="shared" si="0"/>
        <v>2.719999999999998E-3</v>
      </c>
      <c r="Q5" s="38">
        <f t="shared" si="1"/>
        <v>6.4000000000000003E-3</v>
      </c>
      <c r="R5" s="36">
        <f t="shared" si="3"/>
        <v>1.253634303243826E-7</v>
      </c>
    </row>
    <row r="6" spans="1:25">
      <c r="A6" s="25">
        <v>4</v>
      </c>
      <c r="B6" s="6">
        <v>0.29899999999999999</v>
      </c>
      <c r="C6" s="1" t="s">
        <v>14</v>
      </c>
      <c r="D6" s="10">
        <v>1E-3</v>
      </c>
      <c r="E6" s="20">
        <v>2</v>
      </c>
      <c r="F6" s="21">
        <v>0.1</v>
      </c>
      <c r="G6" s="1" t="s">
        <v>14</v>
      </c>
      <c r="H6" s="22">
        <v>2.9999999999999997E-4</v>
      </c>
      <c r="I6" s="1">
        <f t="shared" si="2"/>
        <v>4.1999999999999982E-2</v>
      </c>
      <c r="J6" s="5" t="s">
        <v>14</v>
      </c>
      <c r="K6" s="27">
        <v>1E-3</v>
      </c>
      <c r="M6" s="42">
        <v>4</v>
      </c>
      <c r="N6" s="22">
        <v>0.1</v>
      </c>
      <c r="O6" s="20">
        <v>4.1999999999999982E-2</v>
      </c>
      <c r="P6" s="20">
        <f t="shared" si="0"/>
        <v>4.199999999999998E-3</v>
      </c>
      <c r="Q6" s="38">
        <f t="shared" si="1"/>
        <v>1.0000000000000002E-2</v>
      </c>
      <c r="R6" s="36">
        <f t="shared" si="3"/>
        <v>3.2966278244560114E-9</v>
      </c>
    </row>
    <row r="7" spans="1:25" ht="15.75" thickBot="1">
      <c r="A7" s="28">
        <v>5</v>
      </c>
      <c r="B7" s="29">
        <v>0.32</v>
      </c>
      <c r="C7" s="30" t="s">
        <v>14</v>
      </c>
      <c r="D7" s="31">
        <v>1E-3</v>
      </c>
      <c r="E7" s="32">
        <v>3</v>
      </c>
      <c r="F7" s="33">
        <v>0.15</v>
      </c>
      <c r="G7" s="30" t="s">
        <v>14</v>
      </c>
      <c r="H7" s="34">
        <v>2.9999999999999997E-4</v>
      </c>
      <c r="I7" s="30">
        <f t="shared" si="2"/>
        <v>6.3E-2</v>
      </c>
      <c r="J7" s="51" t="s">
        <v>14</v>
      </c>
      <c r="K7" s="35">
        <v>1E-3</v>
      </c>
      <c r="M7" s="43">
        <v>5</v>
      </c>
      <c r="N7" s="41">
        <v>0.15</v>
      </c>
      <c r="O7" s="49">
        <v>6.3E-2</v>
      </c>
      <c r="P7" s="49">
        <f t="shared" si="0"/>
        <v>9.4500000000000001E-3</v>
      </c>
      <c r="Q7" s="39">
        <f t="shared" si="1"/>
        <v>2.2499999999999999E-2</v>
      </c>
      <c r="R7" s="50">
        <f t="shared" si="3"/>
        <v>7.4174126050194522E-9</v>
      </c>
    </row>
    <row r="8" spans="1:25" ht="16.5" thickTop="1" thickBot="1">
      <c r="M8" s="43" t="s">
        <v>20</v>
      </c>
      <c r="N8" s="41">
        <f>SUM(N2:N7)</f>
        <v>0.4</v>
      </c>
      <c r="O8" s="39">
        <f t="shared" ref="O8:R8" si="4">SUM(O2:O7)</f>
        <v>0.16799999999999998</v>
      </c>
      <c r="P8" s="39">
        <f t="shared" si="4"/>
        <v>1.7579999999999998E-2</v>
      </c>
      <c r="Q8" s="39">
        <f t="shared" si="4"/>
        <v>4.1800000000000004E-2</v>
      </c>
      <c r="R8" s="37">
        <f t="shared" si="4"/>
        <v>3.0622009569375527E-7</v>
      </c>
    </row>
  </sheetData>
  <mergeCells count="3">
    <mergeCell ref="B1:D1"/>
    <mergeCell ref="F1:H1"/>
    <mergeCell ref="I1:K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9"/>
  <sheetViews>
    <sheetView workbookViewId="0">
      <selection activeCell="E31" sqref="E31"/>
    </sheetView>
  </sheetViews>
  <sheetFormatPr defaultRowHeight="15"/>
  <cols>
    <col min="1" max="2" width="9.140625" style="2"/>
    <col min="3" max="3" width="2.42578125" style="1" bestFit="1" customWidth="1"/>
    <col min="4" max="4" width="12" style="1" bestFit="1" customWidth="1"/>
    <col min="5" max="5" width="17.42578125" style="1" bestFit="1" customWidth="1"/>
    <col min="6" max="16384" width="9.140625" style="1"/>
  </cols>
  <sheetData>
    <row r="1" spans="1:12" s="2" customFormat="1" ht="15.75" thickBot="1">
      <c r="A1" s="44"/>
      <c r="B1" s="69" t="s">
        <v>21</v>
      </c>
      <c r="C1" s="69"/>
      <c r="D1" s="70"/>
      <c r="L1" s="2" t="s">
        <v>22</v>
      </c>
    </row>
    <row r="2" spans="1:12">
      <c r="A2" s="42" t="s">
        <v>23</v>
      </c>
      <c r="B2" s="7">
        <v>0.1</v>
      </c>
      <c r="C2" s="1" t="s">
        <v>24</v>
      </c>
      <c r="D2" s="52">
        <v>2.9999999999999997E-4</v>
      </c>
    </row>
    <row r="3" spans="1:12">
      <c r="A3" s="42" t="s">
        <v>25</v>
      </c>
      <c r="B3" s="53">
        <f>0.0053/3</f>
        <v>1.7666666666666666E-3</v>
      </c>
      <c r="C3" s="1" t="s">
        <v>24</v>
      </c>
      <c r="D3" s="54">
        <f>0.00001/3</f>
        <v>3.3333333333333337E-6</v>
      </c>
      <c r="E3" s="1" t="s">
        <v>26</v>
      </c>
    </row>
    <row r="4" spans="1:12" ht="15.75" thickBot="1">
      <c r="A4" s="42" t="s">
        <v>27</v>
      </c>
      <c r="B4" s="7">
        <v>0.01</v>
      </c>
      <c r="C4" s="1" t="s">
        <v>24</v>
      </c>
      <c r="D4" s="52">
        <v>2.0000000000000001E-4</v>
      </c>
    </row>
    <row r="5" spans="1:12" ht="15.75" thickBot="1">
      <c r="A5" s="44" t="s">
        <v>20</v>
      </c>
      <c r="B5" s="56">
        <f>SUM(B2:B4)</f>
        <v>0.11176666666666667</v>
      </c>
      <c r="C5" s="57" t="s">
        <v>24</v>
      </c>
      <c r="D5" s="58">
        <f>B7</f>
        <v>3.6057053555595901E-4</v>
      </c>
    </row>
    <row r="7" spans="1:12">
      <c r="A7" s="2" t="s">
        <v>28</v>
      </c>
      <c r="B7" s="8">
        <f>SQRT(D2^2+(D3^2)+D4^2)</f>
        <v>3.6057053555595901E-4</v>
      </c>
    </row>
    <row r="9" spans="1:12">
      <c r="H9" s="2"/>
    </row>
  </sheetData>
  <mergeCells count="1">
    <mergeCell ref="B1: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1"/>
  <sheetViews>
    <sheetView workbookViewId="0">
      <selection activeCell="F7" sqref="F7:H9"/>
    </sheetView>
  </sheetViews>
  <sheetFormatPr defaultRowHeight="15"/>
  <cols>
    <col min="1" max="1" width="8.7109375" style="2" bestFit="1" customWidth="1"/>
    <col min="2" max="2" width="10.140625" style="1" bestFit="1" customWidth="1"/>
    <col min="3" max="3" width="2" style="1" bestFit="1" customWidth="1"/>
    <col min="4" max="4" width="10.140625" style="1" customWidth="1"/>
    <col min="5" max="5" width="11.28515625" style="1" bestFit="1" customWidth="1"/>
    <col min="6" max="8" width="9.140625" style="1"/>
    <col min="9" max="9" width="29.85546875" style="1" bestFit="1" customWidth="1"/>
    <col min="10" max="16384" width="9.140625" style="1"/>
  </cols>
  <sheetData>
    <row r="1" spans="1:9" s="2" customFormat="1" ht="15.75" thickBot="1">
      <c r="A1" s="44" t="s">
        <v>29</v>
      </c>
      <c r="B1" s="71" t="s">
        <v>30</v>
      </c>
      <c r="C1" s="69"/>
      <c r="D1" s="72"/>
      <c r="E1" s="55" t="s">
        <v>31</v>
      </c>
      <c r="G1" s="1"/>
    </row>
    <row r="2" spans="1:9">
      <c r="A2" s="42">
        <v>1</v>
      </c>
      <c r="B2" s="60">
        <v>8.7119999999999997</v>
      </c>
      <c r="C2" s="1" t="s">
        <v>14</v>
      </c>
      <c r="D2" s="62">
        <v>0.02</v>
      </c>
      <c r="E2" s="36">
        <v>0</v>
      </c>
      <c r="G2" s="2" t="s">
        <v>32</v>
      </c>
      <c r="H2" s="12">
        <f>AVERAGE(B2:B4)</f>
        <v>8.7119999999999997</v>
      </c>
    </row>
    <row r="3" spans="1:9">
      <c r="A3" s="42">
        <v>2</v>
      </c>
      <c r="B3" s="60">
        <v>8.7119999999999997</v>
      </c>
      <c r="C3" s="1" t="s">
        <v>14</v>
      </c>
      <c r="D3" s="10">
        <v>0.02</v>
      </c>
      <c r="E3" s="36">
        <v>0</v>
      </c>
      <c r="G3" s="2" t="s">
        <v>33</v>
      </c>
      <c r="H3" s="1">
        <f>SQRT(E5/6)</f>
        <v>0</v>
      </c>
    </row>
    <row r="4" spans="1:9" ht="15.75" thickBot="1">
      <c r="A4" s="42">
        <v>3</v>
      </c>
      <c r="B4" s="60">
        <v>8.7119999999999997</v>
      </c>
      <c r="C4" s="1" t="s">
        <v>14</v>
      </c>
      <c r="D4" s="10">
        <v>0.02</v>
      </c>
      <c r="E4" s="36">
        <v>0</v>
      </c>
      <c r="G4" s="2" t="s">
        <v>34</v>
      </c>
      <c r="H4" s="1">
        <f>SQRT(E5/2)</f>
        <v>0</v>
      </c>
      <c r="I4" s="1" t="s">
        <v>35</v>
      </c>
    </row>
    <row r="5" spans="1:9" ht="15.75" thickBot="1">
      <c r="A5" s="44" t="s">
        <v>20</v>
      </c>
      <c r="B5" s="61">
        <f>SUM(B2:B4)</f>
        <v>26.135999999999999</v>
      </c>
      <c r="C5" s="57"/>
      <c r="D5" s="63"/>
      <c r="E5" s="59">
        <f>SUM(E2:E4)</f>
        <v>0</v>
      </c>
      <c r="G5" s="2"/>
    </row>
    <row r="7" spans="1:9">
      <c r="F7" s="73" t="s">
        <v>36</v>
      </c>
      <c r="G7" s="73"/>
    </row>
    <row r="8" spans="1:9">
      <c r="G8" s="1" t="s">
        <v>37</v>
      </c>
      <c r="H8" s="6">
        <f>H2/20</f>
        <v>0.43559999999999999</v>
      </c>
      <c r="I8" s="14" t="s">
        <v>38</v>
      </c>
    </row>
    <row r="9" spans="1:9">
      <c r="G9" s="1" t="s">
        <v>39</v>
      </c>
      <c r="H9" s="6">
        <f>H8*((0.02)/(H2))</f>
        <v>1E-3</v>
      </c>
    </row>
    <row r="11" spans="1:9">
      <c r="D11" s="9"/>
    </row>
  </sheetData>
  <mergeCells count="2">
    <mergeCell ref="B1:D1"/>
    <mergeCell ref="F7:G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2"/>
  <sheetViews>
    <sheetView tabSelected="1" topLeftCell="A16" workbookViewId="0">
      <selection activeCell="C9" sqref="C9"/>
    </sheetView>
  </sheetViews>
  <sheetFormatPr defaultRowHeight="15"/>
  <cols>
    <col min="1" max="1" width="10" style="1" bestFit="1" customWidth="1"/>
    <col min="2" max="2" width="17" style="1" bestFit="1" customWidth="1"/>
    <col min="3" max="3" width="12.28515625" style="1" bestFit="1" customWidth="1"/>
    <col min="4" max="4" width="11.5703125" style="1" bestFit="1" customWidth="1"/>
    <col min="5" max="5" width="12.28515625" style="1" bestFit="1" customWidth="1"/>
    <col min="6" max="6" width="10.5703125" style="1" bestFit="1" customWidth="1"/>
    <col min="7" max="7" width="9.140625" style="1"/>
    <col min="8" max="8" width="4" style="1" bestFit="1" customWidth="1"/>
    <col min="9" max="9" width="7" style="1" bestFit="1" customWidth="1"/>
    <col min="10" max="10" width="3" style="1" bestFit="1" customWidth="1"/>
    <col min="11" max="16384" width="9.140625" style="1"/>
  </cols>
  <sheetData>
    <row r="1" spans="1:10">
      <c r="A1" s="76" t="s">
        <v>40</v>
      </c>
      <c r="B1" s="78" t="s">
        <v>41</v>
      </c>
      <c r="C1" s="78" t="s">
        <v>42</v>
      </c>
      <c r="D1" s="78" t="s">
        <v>43</v>
      </c>
      <c r="E1" s="17" t="s">
        <v>44</v>
      </c>
      <c r="F1" s="17" t="s">
        <v>45</v>
      </c>
    </row>
    <row r="2" spans="1:10" ht="15.75" thickBot="1">
      <c r="A2" s="77"/>
      <c r="B2" s="79"/>
      <c r="C2" s="79"/>
      <c r="D2" s="79"/>
      <c r="E2" s="18" t="s">
        <v>46</v>
      </c>
      <c r="F2" s="18" t="s">
        <v>47</v>
      </c>
    </row>
    <row r="3" spans="1:10" ht="21" customHeight="1" thickBot="1">
      <c r="A3" s="16" t="s">
        <v>48</v>
      </c>
      <c r="B3" s="3"/>
      <c r="C3" s="4">
        <f>(4*3.141593^2)/(I4^2)</f>
        <v>208.05784233623069</v>
      </c>
      <c r="D3" s="15">
        <f>Dynamisch!D5</f>
        <v>3.6057053555595901E-4</v>
      </c>
      <c r="E3" s="3">
        <f>C3*D3</f>
        <v>7.5019527637791988E-2</v>
      </c>
      <c r="F3" s="3">
        <f>E3^2</f>
        <v>5.6279295269974364E-3</v>
      </c>
      <c r="H3" s="2" t="s">
        <v>49</v>
      </c>
      <c r="I3" s="7">
        <v>0.11176666666666667</v>
      </c>
      <c r="J3" s="1" t="s">
        <v>50</v>
      </c>
    </row>
    <row r="4" spans="1:10">
      <c r="A4" s="78" t="s">
        <v>51</v>
      </c>
      <c r="B4" s="74"/>
      <c r="C4" s="74">
        <f>(-8*3.141593^2*I3)/(I4^3)</f>
        <v>-106.76736231303666</v>
      </c>
      <c r="D4" s="74">
        <f>'dynamisch 2'!H9</f>
        <v>1E-3</v>
      </c>
      <c r="E4" s="74">
        <f>D4*C4</f>
        <v>-0.10676736231303666</v>
      </c>
      <c r="F4" s="74">
        <f>E4^2</f>
        <v>1.1399269655283241E-2</v>
      </c>
      <c r="H4" s="2" t="s">
        <v>37</v>
      </c>
      <c r="I4" s="1">
        <f>'dynamisch 2'!H8</f>
        <v>0.43559999999999999</v>
      </c>
      <c r="J4" s="1" t="s">
        <v>38</v>
      </c>
    </row>
    <row r="5" spans="1:10" ht="15.75" thickBot="1">
      <c r="A5" s="79"/>
      <c r="B5" s="75"/>
      <c r="C5" s="75"/>
      <c r="D5" s="75"/>
      <c r="E5" s="75"/>
      <c r="F5" s="75"/>
    </row>
    <row r="6" spans="1:10" ht="15.75" thickBot="1">
      <c r="A6" s="16" t="s">
        <v>20</v>
      </c>
      <c r="B6" s="3"/>
      <c r="C6" s="3">
        <f>SUM(C3:C5)</f>
        <v>101.29048002319404</v>
      </c>
      <c r="D6" s="3">
        <f t="shared" ref="D6:F6" si="0">SUM(D3:D5)</f>
        <v>1.3605705355559591E-3</v>
      </c>
      <c r="E6" s="3">
        <f t="shared" si="0"/>
        <v>-3.1747834675244668E-2</v>
      </c>
      <c r="F6" s="3">
        <f t="shared" si="0"/>
        <v>1.7027199182280676E-2</v>
      </c>
    </row>
    <row r="8" spans="1:10">
      <c r="A8" s="1" t="s">
        <v>52</v>
      </c>
      <c r="B8" s="1" t="s">
        <v>16</v>
      </c>
      <c r="C8" s="19">
        <f>(4*3.141593^2*I3)/I4^2</f>
        <v>23.253931511779381</v>
      </c>
    </row>
    <row r="9" spans="1:10">
      <c r="A9" s="1" t="s">
        <v>19</v>
      </c>
      <c r="B9" s="1" t="s">
        <v>16</v>
      </c>
      <c r="C9" s="19">
        <f>SQRT(F6)</f>
        <v>0.13048831051968093</v>
      </c>
    </row>
    <row r="19" spans="3:4">
      <c r="D19" s="12">
        <v>23.325255972696251</v>
      </c>
    </row>
    <row r="20" spans="3:4">
      <c r="C20" s="1">
        <v>23.3</v>
      </c>
    </row>
    <row r="21" spans="3:4">
      <c r="C21" s="19"/>
    </row>
    <row r="22" spans="3:4">
      <c r="C22" s="19">
        <v>0.13048831051968093</v>
      </c>
      <c r="D22" s="12">
        <v>7.5055502485573952E-2</v>
      </c>
    </row>
  </sheetData>
  <mergeCells count="10">
    <mergeCell ref="E4:E5"/>
    <mergeCell ref="F4:F5"/>
    <mergeCell ref="A1:A2"/>
    <mergeCell ref="B1:B2"/>
    <mergeCell ref="C1:C2"/>
    <mergeCell ref="D1:D2"/>
    <mergeCell ref="A4:A5"/>
    <mergeCell ref="B4:B5"/>
    <mergeCell ref="D4:D5"/>
    <mergeCell ref="C4:C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Jeroen</dc:creator>
  <cp:keywords/>
  <dc:description/>
  <cp:lastModifiedBy>Ilias Taouili</cp:lastModifiedBy>
  <cp:revision/>
  <dcterms:created xsi:type="dcterms:W3CDTF">2012-04-25T13:43:32Z</dcterms:created>
  <dcterms:modified xsi:type="dcterms:W3CDTF">2023-04-12T13:29:22Z</dcterms:modified>
  <cp:category/>
  <cp:contentStatus/>
</cp:coreProperties>
</file>