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22995" windowHeight="9525" activeTab="3"/>
  </bookViews>
  <sheets>
    <sheet name="Odracht 1" sheetId="1" r:id="rId1"/>
    <sheet name="Opdracht 2" sheetId="2" r:id="rId2"/>
    <sheet name="Opdarcht 4" sheetId="3" r:id="rId3"/>
    <sheet name="Sheet1" sheetId="4" r:id="rId4"/>
  </sheets>
  <calcPr calcId="145621"/>
  <fileRecoveryPr repairLoad="1"/>
</workbook>
</file>

<file path=xl/calcChain.xml><?xml version="1.0" encoding="utf-8"?>
<calcChain xmlns="http://schemas.openxmlformats.org/spreadsheetml/2006/main">
  <c r="K5" i="4" l="1"/>
  <c r="K6" i="4"/>
  <c r="S3" i="3"/>
  <c r="S2" i="3"/>
  <c r="R2" i="3"/>
  <c r="R3" i="3"/>
  <c r="J3" i="3"/>
  <c r="H3" i="3"/>
  <c r="I3" i="3"/>
  <c r="K3" i="3"/>
  <c r="L3" i="3"/>
  <c r="M3" i="3"/>
  <c r="P3" i="3" s="1"/>
  <c r="N3" i="3"/>
  <c r="O3" i="3"/>
  <c r="M2" i="3"/>
  <c r="L2" i="3"/>
  <c r="K2" i="3"/>
  <c r="I2" i="3"/>
  <c r="H2" i="3"/>
  <c r="P2" i="3"/>
  <c r="O2" i="3"/>
  <c r="N2" i="3"/>
  <c r="B12" i="3"/>
  <c r="E3" i="3"/>
  <c r="E2" i="3"/>
  <c r="C3" i="3"/>
  <c r="D7" i="3"/>
  <c r="D6" i="3"/>
  <c r="H3" i="2"/>
  <c r="H12" i="2"/>
  <c r="I12" i="2" l="1"/>
  <c r="J12" i="2" s="1"/>
  <c r="K12" i="2" s="1"/>
  <c r="I3" i="2"/>
  <c r="I5" i="2" s="1"/>
  <c r="J13" i="2"/>
  <c r="K13" i="2" s="1"/>
  <c r="N12" i="2"/>
  <c r="J11" i="2"/>
  <c r="K11" i="2" s="1"/>
  <c r="N3" i="2"/>
  <c r="K2" i="2"/>
  <c r="J4" i="2"/>
  <c r="K4" i="2" s="1"/>
  <c r="J2" i="2"/>
  <c r="B10" i="2"/>
  <c r="B6" i="2"/>
  <c r="B5" i="2"/>
  <c r="B3" i="2"/>
  <c r="B2" i="2"/>
  <c r="J20" i="1"/>
  <c r="M16" i="1" s="1"/>
  <c r="N16" i="1" s="1"/>
  <c r="L18" i="1"/>
  <c r="J18" i="1"/>
  <c r="I14" i="2" l="1"/>
  <c r="J3" i="2"/>
  <c r="K3" i="2" s="1"/>
  <c r="K14" i="2"/>
  <c r="I16" i="2" s="1"/>
  <c r="N15" i="2" s="1"/>
  <c r="J14" i="2"/>
  <c r="K5" i="2"/>
  <c r="I7" i="2" s="1"/>
  <c r="N6" i="2" s="1"/>
  <c r="M17" i="1"/>
  <c r="N17" i="1" s="1"/>
  <c r="M15" i="1"/>
  <c r="N15" i="1" s="1"/>
  <c r="J9" i="1"/>
  <c r="M6" i="1" s="1"/>
  <c r="N6" i="1" s="1"/>
  <c r="L7" i="1"/>
  <c r="J7" i="1"/>
  <c r="B20" i="1"/>
  <c r="E16" i="1" s="1"/>
  <c r="F16" i="1" s="1"/>
  <c r="D18" i="1"/>
  <c r="B18" i="1"/>
  <c r="D7" i="1"/>
  <c r="B7" i="1"/>
  <c r="B9" i="1"/>
  <c r="E6" i="1" s="1"/>
  <c r="F6" i="1" s="1"/>
  <c r="J5" i="2" l="1"/>
  <c r="N18" i="1"/>
  <c r="J21" i="1" s="1"/>
  <c r="M18" i="1"/>
  <c r="M4" i="1"/>
  <c r="N4" i="1" s="1"/>
  <c r="N7" i="1" s="1"/>
  <c r="J10" i="1" s="1"/>
  <c r="M5" i="1"/>
  <c r="N5" i="1" s="1"/>
  <c r="E17" i="1"/>
  <c r="F17" i="1" s="1"/>
  <c r="E15" i="1"/>
  <c r="F15" i="1" s="1"/>
  <c r="E18" i="1"/>
  <c r="E4" i="1"/>
  <c r="E5" i="1"/>
  <c r="F5" i="1" s="1"/>
  <c r="F18" i="1" l="1"/>
  <c r="B21" i="1" s="1"/>
  <c r="M7" i="1"/>
  <c r="F4" i="1"/>
  <c r="F7" i="1" s="1"/>
  <c r="B10" i="1" s="1"/>
  <c r="E7" i="1"/>
</calcChain>
</file>

<file path=xl/sharedStrings.xml><?xml version="1.0" encoding="utf-8"?>
<sst xmlns="http://schemas.openxmlformats.org/spreadsheetml/2006/main" count="131" uniqueCount="50">
  <si>
    <t>t(s)</t>
  </si>
  <si>
    <t>&lt;t&gt;</t>
  </si>
  <si>
    <t>meting#</t>
  </si>
  <si>
    <t>Som</t>
  </si>
  <si>
    <t>t-&lt;t&gt;</t>
  </si>
  <si>
    <t>(t-&lt;t&gt;)²</t>
  </si>
  <si>
    <t>MF</t>
  </si>
  <si>
    <t>±</t>
  </si>
  <si>
    <t xml:space="preserve">Stof: </t>
  </si>
  <si>
    <t>Water</t>
  </si>
  <si>
    <t>Temp:</t>
  </si>
  <si>
    <t>±0,5</t>
  </si>
  <si>
    <t>H.E.C 0,5%</t>
  </si>
  <si>
    <t>P</t>
  </si>
  <si>
    <t>N</t>
  </si>
  <si>
    <t>RF</t>
  </si>
  <si>
    <t>RF²</t>
  </si>
  <si>
    <t>x</t>
  </si>
  <si>
    <t xml:space="preserve">N </t>
  </si>
  <si>
    <t>T</t>
  </si>
  <si>
    <t>&lt; afleesfout --&gt;</t>
  </si>
  <si>
    <t xml:space="preserve"> </t>
  </si>
  <si>
    <t>MF=</t>
  </si>
  <si>
    <t>k</t>
  </si>
  <si>
    <t>t</t>
  </si>
  <si>
    <t>k1(HEC)</t>
  </si>
  <si>
    <t>k2(HEC)</t>
  </si>
  <si>
    <t>tau</t>
  </si>
  <si>
    <t>visc</t>
  </si>
  <si>
    <t>temp</t>
  </si>
  <si>
    <t>MFk</t>
  </si>
  <si>
    <t>Mftau</t>
  </si>
  <si>
    <t>Mfrho</t>
  </si>
  <si>
    <t>RFk</t>
  </si>
  <si>
    <t>Rftau</t>
  </si>
  <si>
    <t>Rfrho</t>
  </si>
  <si>
    <t>RFk²</t>
  </si>
  <si>
    <t>Rftau²</t>
  </si>
  <si>
    <t>Rfrho²</t>
  </si>
  <si>
    <t>Rfmu</t>
  </si>
  <si>
    <t>Mfmu</t>
  </si>
  <si>
    <t>viscositeit 1</t>
  </si>
  <si>
    <t>viscositeit 2</t>
  </si>
  <si>
    <t>visco hec</t>
  </si>
  <si>
    <t>visco h2o</t>
  </si>
  <si>
    <t>tem hec</t>
  </si>
  <si>
    <t>temp h2o</t>
  </si>
  <si>
    <t>viscositeit H.E.C.</t>
  </si>
  <si>
    <r>
      <t>viscositeit H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</si>
  <si>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FOUTVLAGGEN niet zichtbaar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</si>
</sst>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0000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Verdana"/>
      <family val="2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0" fillId="2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94542564649538"/>
          <c:y val="0.18355929040343621"/>
          <c:w val="0.79237569407409736"/>
          <c:h val="0.76182206244308792"/>
        </c:manualLayout>
      </c:layout>
      <c:lineChart>
        <c:grouping val="standard"/>
        <c:varyColors val="0"/>
        <c:ser>
          <c:idx val="2"/>
          <c:order val="0"/>
          <c:errBars>
            <c:errDir val="y"/>
            <c:errBarType val="both"/>
            <c:errValType val="fixedVal"/>
            <c:noEndCap val="0"/>
            <c:val val="1E-8"/>
          </c:errBars>
          <c:cat>
            <c:numRef>
              <c:f>'Opdracht 2'!$Q$4:$Q$5</c:f>
              <c:numCache>
                <c:formatCode>General</c:formatCode>
                <c:ptCount val="2"/>
                <c:pt idx="0">
                  <c:v>29.5</c:v>
                </c:pt>
                <c:pt idx="1">
                  <c:v>43.5</c:v>
                </c:pt>
              </c:numCache>
            </c:numRef>
          </c:cat>
          <c:val>
            <c:numRef>
              <c:f>'Opdracht 2'!$P$4:$P$5</c:f>
              <c:numCache>
                <c:formatCode>General</c:formatCode>
                <c:ptCount val="2"/>
                <c:pt idx="0">
                  <c:v>2.617366029245178E-7</c:v>
                </c:pt>
                <c:pt idx="1">
                  <c:v>2.2987887065556967E-7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305728"/>
        <c:axId val="92169920"/>
      </c:lineChart>
      <c:catAx>
        <c:axId val="473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169920"/>
        <c:crosses val="autoZero"/>
        <c:auto val="1"/>
        <c:lblAlgn val="ctr"/>
        <c:lblOffset val="100"/>
        <c:noMultiLvlLbl val="0"/>
      </c:catAx>
      <c:valAx>
        <c:axId val="9216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k(m²/s²)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0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32195975503062"/>
          <c:y val="0.19480351414406533"/>
          <c:w val="0.65880402449693787"/>
          <c:h val="0.59104512977544477"/>
        </c:manualLayout>
      </c:layout>
      <c:scatterChart>
        <c:scatterStyle val="lineMarker"/>
        <c:varyColors val="0"/>
        <c:ser>
          <c:idx val="0"/>
          <c:order val="0"/>
          <c:tx>
            <c:v>water</c:v>
          </c:tx>
          <c:spPr>
            <a:ln w="28575">
              <a:noFill/>
            </a:ln>
          </c:spPr>
          <c:marker>
            <c:symbol val="diamond"/>
            <c:size val="3"/>
          </c:marker>
          <c:dLbls>
            <c:delete val="1"/>
          </c:dLbls>
          <c:xVal>
            <c:numRef>
              <c:f>(Sheet1!$I$5,Sheet1!$I$8)</c:f>
              <c:numCache>
                <c:formatCode>General</c:formatCode>
                <c:ptCount val="2"/>
                <c:pt idx="0">
                  <c:v>29.5</c:v>
                </c:pt>
                <c:pt idx="1">
                  <c:v>43.5</c:v>
                </c:pt>
              </c:numCache>
            </c:numRef>
          </c:xVal>
          <c:yVal>
            <c:numRef>
              <c:f>Sheet1!$K$5:$K$6</c:f>
              <c:numCache>
                <c:formatCode>General</c:formatCode>
                <c:ptCount val="2"/>
                <c:pt idx="0">
                  <c:v>8.0849999999999997E-4</c:v>
                </c:pt>
                <c:pt idx="1">
                  <c:v>6.1549999999999994E-4</c:v>
                </c:pt>
              </c:numCache>
            </c:numRef>
          </c:yVal>
          <c:smooth val="0"/>
        </c:ser>
        <c:ser>
          <c:idx val="1"/>
          <c:order val="1"/>
          <c:tx>
            <c:v>H.E.C.</c:v>
          </c:tx>
          <c:spPr>
            <a:ln w="28575">
              <a:noFill/>
            </a:ln>
          </c:spPr>
          <c:marker>
            <c:symbol val="diamond"/>
            <c:size val="3"/>
          </c:marker>
          <c:dLbls>
            <c:delete val="1"/>
          </c:dLbls>
          <c:xVal>
            <c:numRef>
              <c:f>Sheet1!$I$6:$I$7</c:f>
              <c:numCache>
                <c:formatCode>General</c:formatCode>
                <c:ptCount val="2"/>
                <c:pt idx="0">
                  <c:v>33</c:v>
                </c:pt>
                <c:pt idx="1">
                  <c:v>42.5</c:v>
                </c:pt>
              </c:numCache>
            </c:numRef>
          </c:xVal>
          <c:yVal>
            <c:numRef>
              <c:f>Sheet1!$J$5:$J$6</c:f>
              <c:numCache>
                <c:formatCode>0.00000</c:formatCode>
                <c:ptCount val="2"/>
                <c:pt idx="0">
                  <c:v>5.5294506142225981E-3</c:v>
                </c:pt>
                <c:pt idx="1">
                  <c:v>3.8808196919847401E-3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0378880"/>
        <c:axId val="100378304"/>
      </c:scatterChart>
      <c:valAx>
        <c:axId val="1003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temperatuur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78304"/>
        <c:crosses val="autoZero"/>
        <c:crossBetween val="midCat"/>
      </c:valAx>
      <c:valAx>
        <c:axId val="10037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Viscositeit (m²/s²)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7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12</xdr:col>
      <xdr:colOff>428625</xdr:colOff>
      <xdr:row>3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381000"/>
          <a:ext cx="4286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428625</xdr:colOff>
      <xdr:row>12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381000"/>
          <a:ext cx="4286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17</xdr:row>
      <xdr:rowOff>42861</xdr:rowOff>
    </xdr:from>
    <xdr:to>
      <xdr:col>17</xdr:col>
      <xdr:colOff>114300</xdr:colOff>
      <xdr:row>41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10</xdr:row>
      <xdr:rowOff>33337</xdr:rowOff>
    </xdr:from>
    <xdr:to>
      <xdr:col>9</xdr:col>
      <xdr:colOff>371474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G24" sqref="G24"/>
    </sheetView>
  </sheetViews>
  <sheetFormatPr defaultRowHeight="15" x14ac:dyDescent="0.25"/>
  <cols>
    <col min="1" max="1" width="9.140625" style="1"/>
    <col min="2" max="2" width="9.140625" style="2"/>
    <col min="3" max="3" width="2" style="2" bestFit="1" customWidth="1"/>
    <col min="4" max="10" width="9.140625" style="2"/>
    <col min="11" max="11" width="2" style="2" bestFit="1" customWidth="1"/>
    <col min="12" max="16" width="9.140625" style="2"/>
    <col min="17" max="17" width="5.5703125" style="2" bestFit="1" customWidth="1"/>
    <col min="18" max="18" width="10.140625" style="2" bestFit="1" customWidth="1"/>
    <col min="19" max="19" width="6.5703125" style="2" bestFit="1" customWidth="1"/>
    <col min="20" max="20" width="5" style="2" bestFit="1" customWidth="1"/>
    <col min="21" max="21" width="4.5703125" style="2" bestFit="1" customWidth="1"/>
    <col min="22" max="16384" width="9.140625" style="2"/>
  </cols>
  <sheetData>
    <row r="1" spans="1:15" s="1" customFormat="1" x14ac:dyDescent="0.25">
      <c r="A1" s="15" t="s">
        <v>8</v>
      </c>
      <c r="B1" s="40" t="s">
        <v>9</v>
      </c>
      <c r="C1" s="40"/>
      <c r="D1" s="40"/>
      <c r="E1" s="18" t="s">
        <v>10</v>
      </c>
      <c r="F1" s="18">
        <v>29.5</v>
      </c>
      <c r="G1" s="19" t="s">
        <v>11</v>
      </c>
      <c r="I1" s="15" t="s">
        <v>8</v>
      </c>
      <c r="J1" s="40" t="s">
        <v>9</v>
      </c>
      <c r="K1" s="40"/>
      <c r="L1" s="40"/>
      <c r="M1" s="18" t="s">
        <v>10</v>
      </c>
      <c r="N1" s="18">
        <v>43.5</v>
      </c>
      <c r="O1" s="19" t="s">
        <v>11</v>
      </c>
    </row>
    <row r="2" spans="1:15" x14ac:dyDescent="0.25">
      <c r="A2" s="10"/>
      <c r="B2" s="5"/>
      <c r="C2" s="5"/>
      <c r="D2" s="5"/>
      <c r="E2" s="5"/>
      <c r="F2" s="5"/>
      <c r="G2" s="9"/>
      <c r="I2" s="10"/>
      <c r="J2" s="5"/>
      <c r="K2" s="5"/>
      <c r="L2" s="5"/>
      <c r="M2" s="5"/>
      <c r="N2" s="5"/>
      <c r="O2" s="9"/>
    </row>
    <row r="3" spans="1:15" s="1" customFormat="1" x14ac:dyDescent="0.25">
      <c r="A3" s="8" t="s">
        <v>2</v>
      </c>
      <c r="B3" s="38" t="s">
        <v>0</v>
      </c>
      <c r="C3" s="39"/>
      <c r="D3" s="39"/>
      <c r="E3" s="4" t="s">
        <v>4</v>
      </c>
      <c r="F3" s="4" t="s">
        <v>5</v>
      </c>
      <c r="G3" s="14"/>
      <c r="I3" s="8" t="s">
        <v>2</v>
      </c>
      <c r="J3" s="41" t="s">
        <v>0</v>
      </c>
      <c r="K3" s="41"/>
      <c r="L3" s="41"/>
      <c r="M3" s="4" t="s">
        <v>4</v>
      </c>
      <c r="N3" s="4" t="s">
        <v>5</v>
      </c>
      <c r="O3" s="14"/>
    </row>
    <row r="4" spans="1:15" x14ac:dyDescent="0.25">
      <c r="A4" s="7">
        <v>1</v>
      </c>
      <c r="B4" s="3">
        <v>3</v>
      </c>
      <c r="C4" s="3" t="s">
        <v>7</v>
      </c>
      <c r="D4" s="3">
        <v>0.1</v>
      </c>
      <c r="E4" s="3">
        <f>B4-$B$9</f>
        <v>-6.666666666666643E-2</v>
      </c>
      <c r="F4" s="3">
        <f>E4^2</f>
        <v>4.4444444444444132E-3</v>
      </c>
      <c r="G4" s="9"/>
      <c r="I4" s="7">
        <v>1</v>
      </c>
      <c r="J4" s="3">
        <v>2.6</v>
      </c>
      <c r="K4" s="3" t="s">
        <v>7</v>
      </c>
      <c r="L4" s="3">
        <v>0.1</v>
      </c>
      <c r="M4" s="3">
        <f>J4-$J$9</f>
        <v>-0.10000000000000053</v>
      </c>
      <c r="N4" s="3">
        <f>M4^2</f>
        <v>1.0000000000000106E-2</v>
      </c>
      <c r="O4" s="9"/>
    </row>
    <row r="5" spans="1:15" x14ac:dyDescent="0.25">
      <c r="A5" s="8">
        <v>2</v>
      </c>
      <c r="B5" s="5">
        <v>3.1</v>
      </c>
      <c r="C5" s="5" t="s">
        <v>7</v>
      </c>
      <c r="D5" s="5">
        <v>0.1</v>
      </c>
      <c r="E5" s="5">
        <f>B5-$B$9</f>
        <v>3.3333333333333659E-2</v>
      </c>
      <c r="F5" s="5">
        <f>E5^2</f>
        <v>1.1111111111111328E-3</v>
      </c>
      <c r="G5" s="9"/>
      <c r="I5" s="8">
        <v>2</v>
      </c>
      <c r="J5" s="5">
        <v>2.8</v>
      </c>
      <c r="K5" s="5" t="s">
        <v>7</v>
      </c>
      <c r="L5" s="5">
        <v>0.1</v>
      </c>
      <c r="M5" s="5">
        <f>J5-$J$9</f>
        <v>9.9999999999999201E-2</v>
      </c>
      <c r="N5" s="5">
        <f t="shared" ref="N5:N6" si="0">M5^2</f>
        <v>9.9999999999998406E-3</v>
      </c>
      <c r="O5" s="9"/>
    </row>
    <row r="6" spans="1:15" x14ac:dyDescent="0.25">
      <c r="A6" s="17">
        <v>3</v>
      </c>
      <c r="B6" s="6">
        <v>3.1</v>
      </c>
      <c r="C6" s="6" t="s">
        <v>7</v>
      </c>
      <c r="D6" s="6">
        <v>0.1</v>
      </c>
      <c r="E6" s="6">
        <f>B6-$B$9</f>
        <v>3.3333333333333659E-2</v>
      </c>
      <c r="F6" s="6">
        <f>E6^2</f>
        <v>1.1111111111111328E-3</v>
      </c>
      <c r="G6" s="9"/>
      <c r="I6" s="8">
        <v>3</v>
      </c>
      <c r="J6" s="5">
        <v>2.7</v>
      </c>
      <c r="K6" s="5" t="s">
        <v>7</v>
      </c>
      <c r="L6" s="5">
        <v>0.1</v>
      </c>
      <c r="M6" s="5">
        <f>J6-$J$9</f>
        <v>0</v>
      </c>
      <c r="N6" s="5">
        <f t="shared" si="0"/>
        <v>0</v>
      </c>
      <c r="O6" s="9"/>
    </row>
    <row r="7" spans="1:15" x14ac:dyDescent="0.25">
      <c r="A7" s="8" t="s">
        <v>3</v>
      </c>
      <c r="B7" s="5">
        <f>SUM(B4:B6)</f>
        <v>9.1999999999999993</v>
      </c>
      <c r="C7" s="5"/>
      <c r="D7" s="5">
        <f>SUM(D4:D6)</f>
        <v>0.30000000000000004</v>
      </c>
      <c r="E7" s="5">
        <f>SUM(E4:E6)</f>
        <v>8.8817841970012523E-16</v>
      </c>
      <c r="F7" s="5">
        <f>SUM(F4:F6)</f>
        <v>6.6666666666666792E-3</v>
      </c>
      <c r="G7" s="9"/>
      <c r="I7" s="7" t="s">
        <v>3</v>
      </c>
      <c r="J7" s="3">
        <f>SUM(J4:J6)</f>
        <v>8.1000000000000014</v>
      </c>
      <c r="K7" s="3"/>
      <c r="L7" s="3">
        <f>SUM(L4:L6)</f>
        <v>0.30000000000000004</v>
      </c>
      <c r="M7" s="3">
        <f>SUM(M4:M6)</f>
        <v>-1.3322676295501878E-15</v>
      </c>
      <c r="N7" s="3">
        <f>SUM(N4:N6)</f>
        <v>1.9999999999999948E-2</v>
      </c>
      <c r="O7" s="9"/>
    </row>
    <row r="8" spans="1:15" x14ac:dyDescent="0.25">
      <c r="A8" s="10"/>
      <c r="B8" s="5"/>
      <c r="C8" s="5"/>
      <c r="D8" s="5"/>
      <c r="E8" s="5"/>
      <c r="F8" s="5"/>
      <c r="G8" s="9"/>
      <c r="I8" s="10"/>
      <c r="J8" s="5"/>
      <c r="K8" s="5"/>
      <c r="L8" s="5"/>
      <c r="M8" s="5"/>
      <c r="N8" s="5"/>
      <c r="O8" s="9"/>
    </row>
    <row r="9" spans="1:15" x14ac:dyDescent="0.25">
      <c r="A9" s="10" t="s">
        <v>1</v>
      </c>
      <c r="B9" s="35">
        <f>(SUM(B4:B6)/COUNTA(B4:B6))</f>
        <v>3.0666666666666664</v>
      </c>
      <c r="C9" s="5"/>
      <c r="D9" s="5"/>
      <c r="E9" s="5"/>
      <c r="F9" s="5"/>
      <c r="G9" s="9"/>
      <c r="I9" s="10" t="s">
        <v>1</v>
      </c>
      <c r="J9" s="33">
        <f>(SUM(J4:J6)/COUNTA(J4:J6))</f>
        <v>2.7000000000000006</v>
      </c>
      <c r="K9" s="5"/>
      <c r="L9" s="5"/>
      <c r="M9" s="5"/>
      <c r="N9" s="5"/>
      <c r="O9" s="9"/>
    </row>
    <row r="10" spans="1:15" ht="15.75" thickBot="1" x14ac:dyDescent="0.3">
      <c r="A10" s="11" t="s">
        <v>6</v>
      </c>
      <c r="B10" s="36">
        <f>SQRT((F7/(COUNTA(B4:B6*(COUNTA(B4:B6)-1)))))</f>
        <v>8.1649658092772678E-2</v>
      </c>
      <c r="C10" s="12"/>
      <c r="D10" s="37" t="s">
        <v>20</v>
      </c>
      <c r="E10" s="37"/>
      <c r="F10" s="12">
        <v>0.1</v>
      </c>
      <c r="G10" s="13"/>
      <c r="I10" s="11" t="s">
        <v>6</v>
      </c>
      <c r="J10" s="34">
        <f>SQRT((N7/(COUNTA(J4:J6*(COUNTA(J4:J6)-1)))))</f>
        <v>0.14142135623730931</v>
      </c>
      <c r="K10" s="12"/>
      <c r="L10" s="12"/>
      <c r="M10" s="12"/>
      <c r="N10" s="12"/>
      <c r="O10" s="13"/>
    </row>
    <row r="11" spans="1:15" ht="15.75" thickBot="1" x14ac:dyDescent="0.3"/>
    <row r="12" spans="1:15" s="1" customFormat="1" x14ac:dyDescent="0.25">
      <c r="A12" s="15" t="s">
        <v>8</v>
      </c>
      <c r="B12" s="40" t="s">
        <v>12</v>
      </c>
      <c r="C12" s="40"/>
      <c r="D12" s="40"/>
      <c r="E12" s="18" t="s">
        <v>10</v>
      </c>
      <c r="F12" s="18">
        <v>33</v>
      </c>
      <c r="G12" s="19" t="s">
        <v>11</v>
      </c>
      <c r="I12" s="15" t="s">
        <v>8</v>
      </c>
      <c r="J12" s="40" t="s">
        <v>12</v>
      </c>
      <c r="K12" s="40"/>
      <c r="L12" s="40"/>
      <c r="M12" s="18" t="s">
        <v>10</v>
      </c>
      <c r="N12" s="18">
        <v>42.5</v>
      </c>
      <c r="O12" s="19" t="s">
        <v>11</v>
      </c>
    </row>
    <row r="13" spans="1:15" x14ac:dyDescent="0.25">
      <c r="A13" s="10"/>
      <c r="B13" s="5"/>
      <c r="C13" s="5"/>
      <c r="D13" s="5"/>
      <c r="E13" s="5"/>
      <c r="F13" s="5"/>
      <c r="G13" s="9"/>
      <c r="I13" s="10"/>
      <c r="J13" s="5"/>
      <c r="K13" s="5"/>
      <c r="L13" s="5"/>
      <c r="M13" s="5"/>
      <c r="N13" s="5"/>
      <c r="O13" s="9"/>
    </row>
    <row r="14" spans="1:15" x14ac:dyDescent="0.25">
      <c r="A14" s="8" t="s">
        <v>2</v>
      </c>
      <c r="B14" s="38" t="s">
        <v>0</v>
      </c>
      <c r="C14" s="39"/>
      <c r="D14" s="39"/>
      <c r="E14" s="4" t="s">
        <v>4</v>
      </c>
      <c r="F14" s="4" t="s">
        <v>5</v>
      </c>
      <c r="G14" s="9"/>
      <c r="I14" s="8" t="s">
        <v>2</v>
      </c>
      <c r="J14" s="42" t="s">
        <v>0</v>
      </c>
      <c r="K14" s="41"/>
      <c r="L14" s="41"/>
      <c r="M14" s="4" t="s">
        <v>4</v>
      </c>
      <c r="N14" s="4" t="s">
        <v>5</v>
      </c>
      <c r="O14" s="9"/>
    </row>
    <row r="15" spans="1:15" x14ac:dyDescent="0.25">
      <c r="A15" s="7">
        <v>1</v>
      </c>
      <c r="B15" s="3">
        <v>21</v>
      </c>
      <c r="C15" s="3" t="s">
        <v>7</v>
      </c>
      <c r="D15" s="3">
        <v>0.1</v>
      </c>
      <c r="E15" s="3">
        <f>B15-$B$20</f>
        <v>-0.16666666666666785</v>
      </c>
      <c r="F15" s="3">
        <f>E15^2</f>
        <v>2.7777777777778172E-2</v>
      </c>
      <c r="G15" s="9"/>
      <c r="I15" s="7">
        <v>1</v>
      </c>
      <c r="J15" s="3">
        <v>16.899999999999999</v>
      </c>
      <c r="K15" s="3" t="s">
        <v>7</v>
      </c>
      <c r="L15" s="3">
        <v>0.1</v>
      </c>
      <c r="M15" s="3">
        <f>J15-$J$20</f>
        <v>-6.6666666666669983E-2</v>
      </c>
      <c r="N15" s="3">
        <f>M15^2</f>
        <v>4.4444444444448868E-3</v>
      </c>
      <c r="O15" s="9"/>
    </row>
    <row r="16" spans="1:15" x14ac:dyDescent="0.25">
      <c r="A16" s="8">
        <v>2</v>
      </c>
      <c r="B16" s="5">
        <v>21.4</v>
      </c>
      <c r="C16" s="5" t="s">
        <v>7</v>
      </c>
      <c r="D16" s="5">
        <v>0.1</v>
      </c>
      <c r="E16" s="5">
        <f>B16-$B$20</f>
        <v>0.23333333333333073</v>
      </c>
      <c r="F16" s="5">
        <f>E16^2</f>
        <v>5.4444444444443227E-2</v>
      </c>
      <c r="G16" s="9"/>
      <c r="I16" s="8">
        <v>2</v>
      </c>
      <c r="J16" s="5">
        <v>17.3</v>
      </c>
      <c r="K16" s="5" t="s">
        <v>7</v>
      </c>
      <c r="L16" s="5">
        <v>0.1</v>
      </c>
      <c r="M16" s="5">
        <f t="shared" ref="M16:M17" si="1">J16-$J$20</f>
        <v>0.33333333333333215</v>
      </c>
      <c r="N16" s="5">
        <f>M16^2</f>
        <v>0.11111111111111033</v>
      </c>
      <c r="O16" s="9"/>
    </row>
    <row r="17" spans="1:15" x14ac:dyDescent="0.25">
      <c r="A17" s="17">
        <v>3</v>
      </c>
      <c r="B17" s="6">
        <v>21.1</v>
      </c>
      <c r="C17" s="6" t="s">
        <v>7</v>
      </c>
      <c r="D17" s="6">
        <v>0.1</v>
      </c>
      <c r="E17" s="6">
        <f>B17-$B$20</f>
        <v>-6.666666666666643E-2</v>
      </c>
      <c r="F17" s="6">
        <f>E17^2</f>
        <v>4.4444444444444132E-3</v>
      </c>
      <c r="G17" s="9"/>
      <c r="I17" s="8">
        <v>3</v>
      </c>
      <c r="J17" s="5">
        <v>16.7</v>
      </c>
      <c r="K17" s="5" t="s">
        <v>7</v>
      </c>
      <c r="L17" s="5">
        <v>0.1</v>
      </c>
      <c r="M17" s="5">
        <f t="shared" si="1"/>
        <v>-0.26666666666666927</v>
      </c>
      <c r="N17" s="5">
        <f>M17^2</f>
        <v>7.1111111111112499E-2</v>
      </c>
      <c r="O17" s="9"/>
    </row>
    <row r="18" spans="1:15" x14ac:dyDescent="0.25">
      <c r="A18" s="8" t="s">
        <v>3</v>
      </c>
      <c r="B18" s="5">
        <f>SUM(B15:B17)</f>
        <v>63.5</v>
      </c>
      <c r="C18" s="5"/>
      <c r="D18" s="5">
        <f>SUM(D15:D17)</f>
        <v>0.30000000000000004</v>
      </c>
      <c r="E18" s="5">
        <f>SUM(E15:E17)</f>
        <v>-3.5527136788005009E-15</v>
      </c>
      <c r="F18" s="5">
        <f>SUM(F15:F17)</f>
        <v>8.6666666666665809E-2</v>
      </c>
      <c r="G18" s="9"/>
      <c r="I18" s="7" t="s">
        <v>3</v>
      </c>
      <c r="J18" s="3">
        <f>SUM(J15:J17)</f>
        <v>50.900000000000006</v>
      </c>
      <c r="K18" s="3"/>
      <c r="L18" s="3">
        <f>SUM(L15:L17)</f>
        <v>0.30000000000000004</v>
      </c>
      <c r="M18" s="3">
        <f>SUM(M15:M17)</f>
        <v>-7.1054273576010019E-15</v>
      </c>
      <c r="N18" s="3">
        <f>SUM(N15:N17)</f>
        <v>0.1866666666666677</v>
      </c>
      <c r="O18" s="9"/>
    </row>
    <row r="19" spans="1:15" x14ac:dyDescent="0.25">
      <c r="A19" s="10"/>
      <c r="B19" s="5"/>
      <c r="C19" s="5"/>
      <c r="D19" s="5"/>
      <c r="E19" s="5"/>
      <c r="F19" s="5"/>
      <c r="G19" s="9"/>
      <c r="I19" s="10"/>
      <c r="J19" s="5"/>
      <c r="K19" s="5"/>
      <c r="L19" s="5"/>
      <c r="M19" s="5"/>
      <c r="N19" s="5"/>
      <c r="O19" s="9"/>
    </row>
    <row r="20" spans="1:15" x14ac:dyDescent="0.25">
      <c r="A20" s="10" t="s">
        <v>1</v>
      </c>
      <c r="B20" s="33">
        <f>(SUM(B15:B17)/COUNTA(B15:B17))</f>
        <v>21.166666666666668</v>
      </c>
      <c r="C20" s="5"/>
      <c r="D20" s="5"/>
      <c r="E20" s="5"/>
      <c r="F20" s="5"/>
      <c r="G20" s="9"/>
      <c r="I20" s="10" t="s">
        <v>1</v>
      </c>
      <c r="J20" s="33">
        <f>(SUM(J15:J17)/COUNTA(J15:J17))</f>
        <v>16.966666666666669</v>
      </c>
      <c r="K20" s="5"/>
      <c r="L20" s="5"/>
      <c r="M20" s="5"/>
      <c r="N20" s="5"/>
      <c r="O20" s="9"/>
    </row>
    <row r="21" spans="1:15" ht="15.75" thickBot="1" x14ac:dyDescent="0.3">
      <c r="A21" s="11" t="s">
        <v>6</v>
      </c>
      <c r="B21" s="34">
        <f>SQRT((F18/(COUNTA(B15:B17*(COUNTA(B15:B17)-1)))))</f>
        <v>0.29439202887759341</v>
      </c>
      <c r="C21" s="12"/>
      <c r="D21" s="12"/>
      <c r="E21" s="12"/>
      <c r="F21" s="12"/>
      <c r="G21" s="13"/>
      <c r="I21" s="11" t="s">
        <v>6</v>
      </c>
      <c r="J21" s="34">
        <f>SQRT((N18/(COUNTA(J15:J17*(COUNTA(J15:J17)-1)))))</f>
        <v>0.43204937989385855</v>
      </c>
      <c r="K21" s="12"/>
      <c r="L21" s="12"/>
      <c r="M21" s="12"/>
      <c r="N21" s="12"/>
      <c r="O21" s="13"/>
    </row>
  </sheetData>
  <mergeCells count="9">
    <mergeCell ref="J1:L1"/>
    <mergeCell ref="J3:L3"/>
    <mergeCell ref="J12:L12"/>
    <mergeCell ref="J14:L14"/>
    <mergeCell ref="D10:E10"/>
    <mergeCell ref="B3:D3"/>
    <mergeCell ref="B1:D1"/>
    <mergeCell ref="B12:D12"/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N6" sqref="N6"/>
    </sheetView>
  </sheetViews>
  <sheetFormatPr defaultRowHeight="15" x14ac:dyDescent="0.25"/>
  <cols>
    <col min="1" max="1" width="9.140625" style="1"/>
    <col min="2" max="2" width="9.140625" style="2"/>
    <col min="3" max="3" width="6.5703125" style="2" bestFit="1" customWidth="1"/>
    <col min="4" max="4" width="5" style="2" bestFit="1" customWidth="1"/>
    <col min="5" max="5" width="4.5703125" style="2" bestFit="1" customWidth="1"/>
    <col min="6" max="9" width="9.140625" style="2"/>
    <col min="10" max="11" width="12" style="2" bestFit="1" customWidth="1"/>
    <col min="12" max="13" width="9.140625" style="2"/>
    <col min="14" max="14" width="11.5703125" style="2" bestFit="1" customWidth="1"/>
    <col min="15" max="16384" width="9.140625" style="2"/>
  </cols>
  <sheetData>
    <row r="1" spans="1:17" x14ac:dyDescent="0.25">
      <c r="A1" s="29" t="s">
        <v>8</v>
      </c>
      <c r="B1" s="30" t="s">
        <v>9</v>
      </c>
      <c r="C1" s="30" t="s">
        <v>10</v>
      </c>
      <c r="D1" s="30">
        <v>29.5</v>
      </c>
      <c r="E1" s="31" t="s">
        <v>11</v>
      </c>
      <c r="G1" s="23"/>
      <c r="H1" s="32" t="s">
        <v>17</v>
      </c>
      <c r="I1" s="32" t="s">
        <v>6</v>
      </c>
      <c r="J1" s="32" t="s">
        <v>15</v>
      </c>
      <c r="K1" s="32" t="s">
        <v>16</v>
      </c>
      <c r="L1" s="32"/>
    </row>
    <row r="2" spans="1:17" x14ac:dyDescent="0.25">
      <c r="A2" s="27" t="s">
        <v>13</v>
      </c>
      <c r="B2" s="22">
        <f>(995.68-995.97)*(0.5)+995.97</f>
        <v>995.82500000000005</v>
      </c>
      <c r="C2" s="5"/>
      <c r="D2" s="5"/>
      <c r="E2" s="23"/>
      <c r="G2" s="44" t="s">
        <v>13</v>
      </c>
      <c r="H2" s="3">
        <v>995.83</v>
      </c>
      <c r="I2" s="3">
        <v>0.02</v>
      </c>
      <c r="J2" s="3">
        <f>I2/H2</f>
        <v>2.008374923430706E-5</v>
      </c>
      <c r="K2" s="3">
        <f>J2^2</f>
        <v>4.0335698330652942E-10</v>
      </c>
      <c r="L2" s="5"/>
    </row>
    <row r="3" spans="1:17" ht="15.75" x14ac:dyDescent="0.25">
      <c r="A3" s="28" t="s">
        <v>14</v>
      </c>
      <c r="B3" s="24">
        <f>(800-817)*0.5+817</f>
        <v>808.5</v>
      </c>
      <c r="C3" s="16"/>
      <c r="D3" s="16"/>
      <c r="E3" s="25"/>
      <c r="G3" s="23" t="s">
        <v>18</v>
      </c>
      <c r="H3" s="5">
        <f>808*10^(-6)</f>
        <v>8.0800000000000002E-4</v>
      </c>
      <c r="I3" s="5">
        <f>3*10^(-6)</f>
        <v>3.0000000000000001E-6</v>
      </c>
      <c r="J3" s="5">
        <f t="shared" ref="J3:J4" si="0">I3/H3</f>
        <v>3.7128712871287127E-3</v>
      </c>
      <c r="K3" s="5">
        <f t="shared" ref="K3:K4" si="1">J3^2</f>
        <v>1.3785413194784824E-5</v>
      </c>
      <c r="L3" s="5"/>
      <c r="M3" s="43" t="s">
        <v>21</v>
      </c>
      <c r="N3" s="45">
        <f>H3/(H4*H2)</f>
        <v>2.617366029245178E-7</v>
      </c>
      <c r="P3" s="2" t="s">
        <v>23</v>
      </c>
      <c r="Q3" s="2" t="s">
        <v>24</v>
      </c>
    </row>
    <row r="4" spans="1:17" x14ac:dyDescent="0.25">
      <c r="A4" s="29" t="s">
        <v>8</v>
      </c>
      <c r="B4" s="30" t="s">
        <v>9</v>
      </c>
      <c r="C4" s="30" t="s">
        <v>10</v>
      </c>
      <c r="D4" s="30">
        <v>43.5</v>
      </c>
      <c r="E4" s="31" t="s">
        <v>11</v>
      </c>
      <c r="G4" s="23" t="s">
        <v>19</v>
      </c>
      <c r="H4" s="5">
        <v>3.1</v>
      </c>
      <c r="I4" s="5">
        <v>0.1</v>
      </c>
      <c r="J4" s="5">
        <f t="shared" si="0"/>
        <v>3.2258064516129031E-2</v>
      </c>
      <c r="K4" s="5">
        <f t="shared" si="1"/>
        <v>1.0405827263267429E-3</v>
      </c>
      <c r="L4" s="5"/>
      <c r="N4" s="46"/>
      <c r="P4" s="2">
        <v>2.617366029245178E-7</v>
      </c>
      <c r="Q4" s="2">
        <v>29.5</v>
      </c>
    </row>
    <row r="5" spans="1:17" x14ac:dyDescent="0.25">
      <c r="A5" s="27" t="s">
        <v>13</v>
      </c>
      <c r="B5" s="22">
        <f>(990.66-991.06)*(0.5)+991.06</f>
        <v>990.8599999999999</v>
      </c>
      <c r="C5" s="5"/>
      <c r="D5" s="5"/>
      <c r="E5" s="23"/>
      <c r="G5" s="44"/>
      <c r="H5" s="3"/>
      <c r="I5" s="3">
        <f>SUM(I2:I4)</f>
        <v>0.120003</v>
      </c>
      <c r="J5" s="3">
        <f t="shared" ref="J5:K5" si="2">SUM(J2:J4)</f>
        <v>3.5991019552492051E-2</v>
      </c>
      <c r="K5" s="3">
        <f t="shared" si="2"/>
        <v>1.054368542878511E-3</v>
      </c>
      <c r="L5" s="5"/>
      <c r="N5" s="46"/>
      <c r="P5" s="2">
        <v>2.2987887065556967E-7</v>
      </c>
      <c r="Q5" s="2">
        <v>43.5</v>
      </c>
    </row>
    <row r="6" spans="1:17" x14ac:dyDescent="0.25">
      <c r="A6" s="28" t="s">
        <v>14</v>
      </c>
      <c r="B6" s="24">
        <f>615.5</f>
        <v>615.5</v>
      </c>
      <c r="C6" s="6"/>
      <c r="D6" s="6"/>
      <c r="E6" s="26"/>
      <c r="G6" s="5"/>
      <c r="H6" s="5"/>
      <c r="I6" s="5"/>
      <c r="J6" s="5"/>
      <c r="K6" s="5"/>
      <c r="L6" s="5"/>
      <c r="M6" s="2" t="s">
        <v>22</v>
      </c>
      <c r="N6" s="45">
        <f>N3*I7</f>
        <v>8.4988601229717972E-9</v>
      </c>
    </row>
    <row r="7" spans="1:17" x14ac:dyDescent="0.25">
      <c r="A7" s="29" t="s">
        <v>8</v>
      </c>
      <c r="B7" s="30" t="s">
        <v>12</v>
      </c>
      <c r="C7" s="30" t="s">
        <v>10</v>
      </c>
      <c r="D7" s="30">
        <v>33</v>
      </c>
      <c r="E7" s="31" t="s">
        <v>11</v>
      </c>
      <c r="G7" s="5"/>
      <c r="H7" s="32" t="s">
        <v>15</v>
      </c>
      <c r="I7" s="5">
        <f>SQRT(K5)</f>
        <v>3.2471041604459058E-2</v>
      </c>
      <c r="J7" s="5"/>
      <c r="K7" s="5"/>
      <c r="L7" s="5"/>
    </row>
    <row r="8" spans="1:17" x14ac:dyDescent="0.25">
      <c r="A8" s="28" t="s">
        <v>13</v>
      </c>
      <c r="B8" s="24">
        <v>996.51</v>
      </c>
      <c r="C8" s="6"/>
      <c r="D8" s="6"/>
      <c r="E8" s="26"/>
    </row>
    <row r="9" spans="1:17" x14ac:dyDescent="0.25">
      <c r="A9" s="29" t="s">
        <v>8</v>
      </c>
      <c r="B9" s="30" t="s">
        <v>12</v>
      </c>
      <c r="C9" s="30" t="s">
        <v>10</v>
      </c>
      <c r="D9" s="30">
        <v>42.5</v>
      </c>
      <c r="E9" s="31" t="s">
        <v>11</v>
      </c>
    </row>
    <row r="10" spans="1:17" x14ac:dyDescent="0.25">
      <c r="A10" s="28" t="s">
        <v>13</v>
      </c>
      <c r="B10" s="24">
        <f>(992.86-993.26)*(0.5)+993.26</f>
        <v>993.06</v>
      </c>
      <c r="C10" s="6"/>
      <c r="D10" s="6"/>
      <c r="E10" s="26"/>
      <c r="G10" s="23"/>
      <c r="H10" s="32" t="s">
        <v>17</v>
      </c>
      <c r="I10" s="32" t="s">
        <v>6</v>
      </c>
      <c r="J10" s="32" t="s">
        <v>15</v>
      </c>
      <c r="K10" s="32" t="s">
        <v>16</v>
      </c>
      <c r="L10" s="32"/>
    </row>
    <row r="11" spans="1:17" x14ac:dyDescent="0.25">
      <c r="G11" s="44" t="s">
        <v>13</v>
      </c>
      <c r="H11" s="3">
        <v>990.86</v>
      </c>
      <c r="I11" s="3">
        <v>0.02</v>
      </c>
      <c r="J11" s="3">
        <f>I11/H11</f>
        <v>2.0184486203903681E-5</v>
      </c>
      <c r="K11" s="3">
        <f>J11^2</f>
        <v>4.0741348331557806E-10</v>
      </c>
      <c r="L11" s="5"/>
    </row>
    <row r="12" spans="1:17" ht="15.75" x14ac:dyDescent="0.25">
      <c r="G12" s="23" t="s">
        <v>18</v>
      </c>
      <c r="H12" s="5">
        <f>615*10^(-6)</f>
        <v>6.1499999999999999E-4</v>
      </c>
      <c r="I12" s="5">
        <f>3*10^(-6)</f>
        <v>3.0000000000000001E-6</v>
      </c>
      <c r="J12" s="5">
        <f t="shared" ref="J12:J13" si="3">I12/H12</f>
        <v>4.8780487804878049E-3</v>
      </c>
      <c r="K12" s="5">
        <f t="shared" ref="K12:K13" si="4">J12^2</f>
        <v>2.3795359904818562E-5</v>
      </c>
      <c r="L12" s="5"/>
      <c r="M12" s="43" t="s">
        <v>21</v>
      </c>
      <c r="N12" s="45">
        <f>H12/(H13*H11)</f>
        <v>2.2987887065556967E-7</v>
      </c>
    </row>
    <row r="13" spans="1:17" x14ac:dyDescent="0.25">
      <c r="G13" s="23" t="s">
        <v>19</v>
      </c>
      <c r="H13" s="5">
        <v>2.7</v>
      </c>
      <c r="I13" s="5">
        <v>0.1</v>
      </c>
      <c r="J13" s="5">
        <f t="shared" si="3"/>
        <v>3.7037037037037035E-2</v>
      </c>
      <c r="K13" s="5">
        <f t="shared" si="4"/>
        <v>1.3717421124828531E-3</v>
      </c>
      <c r="L13" s="5"/>
      <c r="N13" s="46"/>
    </row>
    <row r="14" spans="1:17" x14ac:dyDescent="0.25">
      <c r="G14" s="44"/>
      <c r="H14" s="3"/>
      <c r="I14" s="3">
        <f>SUM(I11:I13)</f>
        <v>0.120003</v>
      </c>
      <c r="J14" s="3">
        <f t="shared" ref="J14" si="5">SUM(J11:J13)</f>
        <v>4.1935270303728747E-2</v>
      </c>
      <c r="K14" s="3">
        <f t="shared" ref="K14" si="6">SUM(K11:K13)</f>
        <v>1.395537879801155E-3</v>
      </c>
      <c r="L14" s="5"/>
      <c r="N14" s="46"/>
    </row>
    <row r="15" spans="1:17" x14ac:dyDescent="0.25">
      <c r="G15" s="5"/>
      <c r="H15" s="5"/>
      <c r="I15" s="5"/>
      <c r="J15" s="5"/>
      <c r="K15" s="5"/>
      <c r="L15" s="5"/>
      <c r="M15" s="2" t="s">
        <v>22</v>
      </c>
      <c r="N15" s="45">
        <f>N12*I16</f>
        <v>8.5875616822555099E-9</v>
      </c>
    </row>
    <row r="16" spans="1:17" x14ac:dyDescent="0.25">
      <c r="G16" s="5"/>
      <c r="H16" s="32" t="s">
        <v>15</v>
      </c>
      <c r="I16" s="5">
        <f>SQRT(K14)</f>
        <v>3.7356898690886466E-2</v>
      </c>
      <c r="J16" s="5"/>
      <c r="K16" s="5"/>
      <c r="L16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K9" sqref="K9:K10"/>
    </sheetView>
  </sheetViews>
  <sheetFormatPr defaultRowHeight="15" x14ac:dyDescent="0.25"/>
  <cols>
    <col min="1" max="1" width="9.140625" style="5"/>
    <col min="2" max="2" width="12.7109375" style="5" bestFit="1" customWidth="1"/>
    <col min="3" max="4" width="12" style="5" bestFit="1" customWidth="1"/>
    <col min="5" max="7" width="9.140625" style="5"/>
    <col min="8" max="8" width="12.7109375" style="5" bestFit="1" customWidth="1"/>
    <col min="9" max="12" width="9.140625" style="5"/>
    <col min="13" max="13" width="12" style="5" bestFit="1" customWidth="1"/>
    <col min="14" max="18" width="9.140625" style="5"/>
    <col min="19" max="19" width="12" style="5" bestFit="1" customWidth="1"/>
    <col min="20" max="16384" width="9.140625" style="5"/>
  </cols>
  <sheetData>
    <row r="1" spans="1:19" s="20" customFormat="1" x14ac:dyDescent="0.25">
      <c r="A1" s="50" t="s">
        <v>23</v>
      </c>
      <c r="B1" s="50" t="s">
        <v>29</v>
      </c>
      <c r="C1" s="50" t="s">
        <v>13</v>
      </c>
      <c r="D1" s="50" t="s">
        <v>27</v>
      </c>
      <c r="E1" s="20" t="s">
        <v>28</v>
      </c>
      <c r="H1" s="20" t="s">
        <v>30</v>
      </c>
      <c r="I1" s="20" t="s">
        <v>31</v>
      </c>
      <c r="J1" s="20" t="s">
        <v>32</v>
      </c>
      <c r="K1" s="20" t="s">
        <v>33</v>
      </c>
      <c r="L1" s="20" t="s">
        <v>34</v>
      </c>
      <c r="M1" s="20" t="s">
        <v>35</v>
      </c>
      <c r="N1" s="20" t="s">
        <v>36</v>
      </c>
      <c r="O1" s="20" t="s">
        <v>37</v>
      </c>
      <c r="P1" s="20" t="s">
        <v>38</v>
      </c>
      <c r="R1" s="20" t="s">
        <v>39</v>
      </c>
      <c r="S1" s="20" t="s">
        <v>40</v>
      </c>
    </row>
    <row r="2" spans="1:19" x14ac:dyDescent="0.25">
      <c r="A2" s="47">
        <v>2.617366029245178E-7</v>
      </c>
      <c r="B2" s="47">
        <v>33</v>
      </c>
      <c r="C2" s="48">
        <v>996.51</v>
      </c>
      <c r="D2" s="47">
        <v>21.2</v>
      </c>
      <c r="E2" s="51">
        <f>A2*D2*C2</f>
        <v>5.5294506142225981E-3</v>
      </c>
      <c r="G2" s="20">
        <v>1</v>
      </c>
      <c r="H2" s="5">
        <f>B12</f>
        <v>-1.1428571428571426E-9</v>
      </c>
      <c r="I2" s="5">
        <f>0.1</f>
        <v>0.1</v>
      </c>
      <c r="J2" s="5">
        <v>3.0000000000000001E-6</v>
      </c>
      <c r="K2" s="5">
        <f>H2/A2</f>
        <v>-4.3664398868458274E-3</v>
      </c>
      <c r="L2" s="5">
        <f>I2/D2</f>
        <v>4.7169811320754724E-3</v>
      </c>
      <c r="M2" s="5">
        <f>J2/C2</f>
        <v>3.0105066682722704E-9</v>
      </c>
      <c r="N2" s="5">
        <f>K2^2</f>
        <v>1.9065797285438202E-5</v>
      </c>
      <c r="O2" s="5">
        <f>L2^2</f>
        <v>2.2249911000356007E-5</v>
      </c>
      <c r="P2" s="5">
        <f>M2^2</f>
        <v>9.0631503997118065E-18</v>
      </c>
      <c r="R2" s="5">
        <f>SQRT(N2+O2+P2)</f>
        <v>6.4277296369560592E-3</v>
      </c>
      <c r="S2" s="51">
        <f>R2*E2</f>
        <v>3.5541813589123478E-5</v>
      </c>
    </row>
    <row r="3" spans="1:19" x14ac:dyDescent="0.25">
      <c r="A3" s="47">
        <v>2.2987887065556967E-7</v>
      </c>
      <c r="B3" s="47">
        <v>42.5</v>
      </c>
      <c r="C3" s="48">
        <f>(992.86-993.26)*(0.5)+993.26</f>
        <v>993.06</v>
      </c>
      <c r="D3" s="47">
        <v>17</v>
      </c>
      <c r="E3" s="51">
        <f>A3*D3*C3</f>
        <v>3.8808196919847401E-3</v>
      </c>
      <c r="G3" s="20">
        <v>2</v>
      </c>
      <c r="H3" s="5">
        <f>B12</f>
        <v>-1.1428571428571426E-9</v>
      </c>
      <c r="I3" s="5">
        <f>0.1</f>
        <v>0.1</v>
      </c>
      <c r="J3" s="5">
        <f>J2</f>
        <v>3.0000000000000001E-6</v>
      </c>
      <c r="K3" s="5">
        <f>H3/A3</f>
        <v>-4.9715623693379783E-3</v>
      </c>
      <c r="L3" s="5">
        <f>I3/D3</f>
        <v>5.8823529411764705E-3</v>
      </c>
      <c r="M3" s="5">
        <f>J3/C3</f>
        <v>3.0209655005739835E-9</v>
      </c>
      <c r="N3" s="5">
        <f>K3^2</f>
        <v>2.4716432392217451E-5</v>
      </c>
      <c r="O3" s="5">
        <f>L3^2</f>
        <v>3.460207612456747E-5</v>
      </c>
      <c r="P3" s="5">
        <f>M3^2</f>
        <v>9.1262325556582186E-18</v>
      </c>
      <c r="R3" s="5">
        <f>SQRT(N3+O3+P3)</f>
        <v>7.7018509799134677E-3</v>
      </c>
      <c r="S3" s="51">
        <f>R3*E3</f>
        <v>2.9889494947580152E-5</v>
      </c>
    </row>
    <row r="6" spans="1:19" x14ac:dyDescent="0.25">
      <c r="C6" s="5" t="s">
        <v>25</v>
      </c>
      <c r="D6" s="49">
        <f>(0.00000023-0.000000262)*(43.5-29.5)/(43.5-29.5)+0.000000262</f>
        <v>2.2999999999999999E-7</v>
      </c>
    </row>
    <row r="7" spans="1:19" x14ac:dyDescent="0.25">
      <c r="C7" s="5" t="s">
        <v>26</v>
      </c>
      <c r="D7" s="49">
        <f>(0.00000023-0.000000262)*(33-29.5)/(43.5-29.5)+0.000000262</f>
        <v>2.5399999999999997E-7</v>
      </c>
    </row>
    <row r="9" spans="1:19" x14ac:dyDescent="0.25">
      <c r="H9" s="20" t="s">
        <v>41</v>
      </c>
      <c r="I9" s="51">
        <v>5.5294506142225981E-3</v>
      </c>
      <c r="J9" s="5" t="s">
        <v>7</v>
      </c>
      <c r="K9" s="51">
        <v>3.5541813589123478E-5</v>
      </c>
    </row>
    <row r="10" spans="1:19" x14ac:dyDescent="0.25">
      <c r="H10" s="20" t="s">
        <v>42</v>
      </c>
      <c r="I10" s="51">
        <v>3.8808196919847401E-3</v>
      </c>
      <c r="J10" s="5" t="s">
        <v>7</v>
      </c>
      <c r="K10" s="51">
        <v>2.9889494947580152E-5</v>
      </c>
    </row>
    <row r="12" spans="1:19" x14ac:dyDescent="0.25">
      <c r="A12" s="20" t="s">
        <v>30</v>
      </c>
      <c r="B12" s="5">
        <f>(0.00000023-0.000000262)/(43.5-29.5)*0.5</f>
        <v>-1.1428571428571426E-9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O17" sqref="O17"/>
    </sheetView>
  </sheetViews>
  <sheetFormatPr defaultRowHeight="15" x14ac:dyDescent="0.25"/>
  <cols>
    <col min="10" max="10" width="15.7109375" bestFit="1" customWidth="1"/>
    <col min="11" max="11" width="14.140625" bestFit="1" customWidth="1"/>
  </cols>
  <sheetData>
    <row r="1" spans="1:11" s="21" customFormat="1" x14ac:dyDescent="0.25">
      <c r="B1" s="21" t="s">
        <v>43</v>
      </c>
      <c r="C1" s="21" t="s">
        <v>45</v>
      </c>
      <c r="D1" s="21" t="s">
        <v>44</v>
      </c>
      <c r="E1" s="21" t="s">
        <v>46</v>
      </c>
    </row>
    <row r="2" spans="1:11" x14ac:dyDescent="0.25">
      <c r="A2" s="21">
        <v>1</v>
      </c>
      <c r="B2" s="51">
        <v>5.5294506142225981E-3</v>
      </c>
      <c r="C2">
        <v>33</v>
      </c>
      <c r="D2">
        <v>808.5</v>
      </c>
      <c r="E2">
        <v>29.5</v>
      </c>
      <c r="G2" s="51">
        <v>3.5541813589123478E-5</v>
      </c>
    </row>
    <row r="3" spans="1:11" x14ac:dyDescent="0.25">
      <c r="A3" s="21">
        <v>2</v>
      </c>
      <c r="B3" s="51">
        <v>3.8808196919847401E-3</v>
      </c>
      <c r="C3">
        <v>42.5</v>
      </c>
      <c r="D3">
        <v>615.5</v>
      </c>
      <c r="E3">
        <v>43.5</v>
      </c>
      <c r="G3" s="51">
        <v>2.9889494947580152E-5</v>
      </c>
    </row>
    <row r="4" spans="1:11" x14ac:dyDescent="0.25">
      <c r="J4" s="21" t="s">
        <v>47</v>
      </c>
      <c r="K4" s="21" t="s">
        <v>48</v>
      </c>
    </row>
    <row r="5" spans="1:11" x14ac:dyDescent="0.25">
      <c r="I5">
        <v>29.5</v>
      </c>
      <c r="J5" s="51">
        <v>5.5294506142225981E-3</v>
      </c>
      <c r="K5">
        <f>808.5*10^(-6)</f>
        <v>8.0849999999999997E-4</v>
      </c>
    </row>
    <row r="6" spans="1:11" x14ac:dyDescent="0.25">
      <c r="I6">
        <v>33</v>
      </c>
      <c r="J6" s="51">
        <v>3.8808196919847401E-3</v>
      </c>
      <c r="K6">
        <f>615.5*10^(-6)</f>
        <v>6.1549999999999994E-4</v>
      </c>
    </row>
    <row r="7" spans="1:11" x14ac:dyDescent="0.25">
      <c r="I7">
        <v>42.5</v>
      </c>
    </row>
    <row r="8" spans="1:11" x14ac:dyDescent="0.25">
      <c r="I8">
        <v>43.5</v>
      </c>
    </row>
    <row r="19" spans="11:11" x14ac:dyDescent="0.25">
      <c r="K19" s="21" t="s">
        <v>49</v>
      </c>
    </row>
  </sheetData>
  <sortState ref="I5:I8">
    <sortCondition ref="I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Odracht 1</vt:lpstr>
      <vt:lpstr>Opdracht 2</vt:lpstr>
      <vt:lpstr>Opdarcht 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2012-03-21T17:25:04Z</dcterms:created>
  <dcterms:modified xsi:type="dcterms:W3CDTF">2012-03-22T16:34:21Z</dcterms:modified>
</cp:coreProperties>
</file>