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0730" windowHeight="9780"/>
  </bookViews>
  <sheets>
    <sheet name="CK" sheetId="1" r:id="rId1"/>
    <sheet name="Callusweefsel" sheetId="3" r:id="rId2"/>
    <sheet name="Cultuurmedia" sheetId="4" r:id="rId3"/>
  </sheets>
  <calcPr calcId="145621"/>
</workbook>
</file>

<file path=xl/calcChain.xml><?xml version="1.0" encoding="utf-8"?>
<calcChain xmlns="http://schemas.openxmlformats.org/spreadsheetml/2006/main">
  <c r="I27" i="1" l="1"/>
  <c r="K187" i="1" l="1"/>
  <c r="K185" i="1"/>
  <c r="K176" i="1"/>
  <c r="K172" i="1"/>
  <c r="K164" i="1"/>
  <c r="K166" i="1"/>
  <c r="K155" i="1"/>
  <c r="K151" i="1"/>
  <c r="Z23" i="4" l="1"/>
  <c r="Z21" i="4"/>
  <c r="W22" i="4"/>
  <c r="W23" i="4"/>
  <c r="W21" i="4"/>
  <c r="T22" i="4"/>
  <c r="T21" i="4"/>
  <c r="Y23" i="4"/>
  <c r="V22" i="4"/>
  <c r="V23" i="4"/>
  <c r="S22" i="4"/>
  <c r="S23" i="4"/>
  <c r="Y21" i="4"/>
  <c r="V21" i="4"/>
  <c r="S21" i="4"/>
  <c r="Q23" i="4"/>
  <c r="Q22" i="4"/>
  <c r="P23" i="4"/>
  <c r="P22" i="4"/>
  <c r="N22" i="4"/>
  <c r="N23" i="4"/>
  <c r="N21" i="4"/>
  <c r="M22" i="4"/>
  <c r="M23" i="4"/>
  <c r="M21" i="4"/>
  <c r="K22" i="4"/>
  <c r="K23" i="4"/>
  <c r="K21" i="4"/>
  <c r="J22" i="4"/>
  <c r="J23" i="4"/>
  <c r="J21" i="4"/>
  <c r="H22" i="4"/>
  <c r="G22" i="4"/>
  <c r="E23" i="4"/>
  <c r="E21" i="4"/>
  <c r="D23" i="4"/>
  <c r="D21" i="4"/>
  <c r="AC4" i="4"/>
  <c r="AC5" i="4"/>
  <c r="AC6" i="4"/>
  <c r="AC7" i="4"/>
  <c r="AC8" i="4"/>
  <c r="AC9" i="4"/>
  <c r="AC10" i="4"/>
  <c r="AC11" i="4"/>
  <c r="AC12" i="4"/>
  <c r="AC13" i="4"/>
  <c r="AC14" i="4"/>
  <c r="AC3" i="4"/>
  <c r="Z6" i="4"/>
  <c r="Z7" i="4"/>
  <c r="Z8" i="4"/>
  <c r="Z9" i="4"/>
  <c r="Z10" i="4"/>
  <c r="Z11" i="4"/>
  <c r="Z12" i="4"/>
  <c r="Z5" i="4"/>
  <c r="W4" i="4"/>
  <c r="T4" i="4"/>
  <c r="T5" i="4"/>
  <c r="T6" i="4"/>
  <c r="T7" i="4"/>
  <c r="T8" i="4"/>
  <c r="T9" i="4"/>
  <c r="T10" i="4"/>
  <c r="T11" i="4"/>
  <c r="T12" i="4"/>
  <c r="T13" i="4"/>
  <c r="T14" i="4"/>
  <c r="T3" i="4"/>
  <c r="Q11" i="4"/>
  <c r="Q13" i="4"/>
  <c r="Q14" i="4"/>
  <c r="Q4" i="4"/>
  <c r="N4" i="4"/>
  <c r="N5" i="4"/>
  <c r="N6" i="4"/>
  <c r="N7" i="4"/>
  <c r="N8" i="4"/>
  <c r="N9" i="4"/>
  <c r="N10" i="4"/>
  <c r="N11" i="4"/>
  <c r="N12" i="4"/>
  <c r="N3" i="4"/>
  <c r="K5" i="4"/>
  <c r="K6" i="4"/>
  <c r="K7" i="4"/>
  <c r="K8" i="4"/>
  <c r="K9" i="4"/>
  <c r="K10" i="4"/>
  <c r="K11" i="4"/>
  <c r="K12" i="4"/>
  <c r="K13" i="4"/>
  <c r="K14" i="4"/>
  <c r="K4" i="4"/>
  <c r="H10" i="4"/>
  <c r="E5" i="4"/>
  <c r="E6" i="4"/>
  <c r="E7" i="4"/>
  <c r="E8" i="4"/>
  <c r="E9" i="4"/>
  <c r="E10" i="4"/>
  <c r="E12" i="4"/>
  <c r="E13" i="4"/>
  <c r="E14" i="4"/>
  <c r="E3" i="4"/>
  <c r="AB4" i="4" l="1"/>
  <c r="AB5" i="4"/>
  <c r="AB6" i="4"/>
  <c r="AB7" i="4"/>
  <c r="AB8" i="4"/>
  <c r="AB9" i="4"/>
  <c r="AB10" i="4"/>
  <c r="AB11" i="4"/>
  <c r="AB12" i="4"/>
  <c r="AB13" i="4"/>
  <c r="AB14" i="4"/>
  <c r="AB3" i="4"/>
  <c r="Y6" i="4"/>
  <c r="Y7" i="4"/>
  <c r="Y8" i="4"/>
  <c r="Y9" i="4"/>
  <c r="Y10" i="4"/>
  <c r="Y11" i="4"/>
  <c r="Y12" i="4"/>
  <c r="Y5" i="4"/>
  <c r="V4" i="4"/>
  <c r="S4" i="4"/>
  <c r="S5" i="4"/>
  <c r="S6" i="4"/>
  <c r="S7" i="4"/>
  <c r="S8" i="4"/>
  <c r="S9" i="4"/>
  <c r="S10" i="4"/>
  <c r="S11" i="4"/>
  <c r="S12" i="4"/>
  <c r="S13" i="4"/>
  <c r="S14" i="4"/>
  <c r="S3" i="4"/>
  <c r="P11" i="4"/>
  <c r="P13" i="4"/>
  <c r="P14" i="4"/>
  <c r="P4" i="4"/>
  <c r="M4" i="4"/>
  <c r="M5" i="4"/>
  <c r="M6" i="4"/>
  <c r="M7" i="4"/>
  <c r="M8" i="4"/>
  <c r="M9" i="4"/>
  <c r="M10" i="4"/>
  <c r="M11" i="4"/>
  <c r="M12" i="4"/>
  <c r="M3" i="4"/>
  <c r="J5" i="4"/>
  <c r="J6" i="4"/>
  <c r="J7" i="4"/>
  <c r="J8" i="4"/>
  <c r="J9" i="4"/>
  <c r="J10" i="4"/>
  <c r="J11" i="4"/>
  <c r="J12" i="4"/>
  <c r="J13" i="4"/>
  <c r="J14" i="4"/>
  <c r="J4" i="4"/>
  <c r="G10" i="4"/>
  <c r="D5" i="4"/>
  <c r="D6" i="4"/>
  <c r="D7" i="4"/>
  <c r="D8" i="4"/>
  <c r="D9" i="4"/>
  <c r="D10" i="4"/>
  <c r="D12" i="4"/>
  <c r="D13" i="4"/>
  <c r="D14" i="4"/>
  <c r="D3" i="4"/>
  <c r="N13" i="1" l="1"/>
  <c r="P10" i="1" l="1"/>
  <c r="P7" i="1"/>
  <c r="P8" i="1"/>
  <c r="P9" i="1"/>
  <c r="O8" i="1"/>
  <c r="P11" i="1"/>
  <c r="P12" i="1"/>
  <c r="O9" i="1"/>
  <c r="P13" i="1"/>
  <c r="O13" i="1"/>
  <c r="N11" i="1"/>
  <c r="M13" i="1"/>
  <c r="N10" i="1"/>
  <c r="N9" i="1"/>
  <c r="M10" i="1"/>
  <c r="M9" i="1"/>
  <c r="N8" i="1"/>
  <c r="M8" i="1"/>
  <c r="M4" i="1" l="1"/>
  <c r="L4" i="1"/>
  <c r="I178" i="1" l="1"/>
  <c r="J178" i="1" s="1"/>
  <c r="I123" i="1"/>
  <c r="J123" i="1" s="1"/>
  <c r="I95" i="1"/>
  <c r="J95" i="1" s="1"/>
  <c r="I53" i="1"/>
  <c r="J53" i="1" s="1"/>
  <c r="I230" i="1"/>
  <c r="J230" i="1" s="1"/>
  <c r="I200" i="1"/>
  <c r="J200" i="1" s="1"/>
  <c r="I177" i="1"/>
  <c r="J177" i="1" s="1"/>
  <c r="I158" i="1"/>
  <c r="J158" i="1" s="1"/>
  <c r="I137" i="1"/>
  <c r="J137" i="1" s="1"/>
  <c r="I116" i="1"/>
  <c r="J116" i="1" s="1"/>
  <c r="I110" i="1"/>
  <c r="J110" i="1" s="1"/>
  <c r="I94" i="1"/>
  <c r="J94" i="1" s="1"/>
  <c r="I73" i="1"/>
  <c r="J73" i="1" s="1"/>
  <c r="I51" i="1"/>
  <c r="J51" i="1" s="1"/>
  <c r="I31" i="1"/>
  <c r="J31" i="1" s="1"/>
  <c r="I228" i="1"/>
  <c r="J228" i="1" s="1"/>
  <c r="I216" i="1"/>
  <c r="J216" i="1" s="1"/>
  <c r="I199" i="1"/>
  <c r="J199" i="1" s="1"/>
  <c r="I186" i="1"/>
  <c r="J186" i="1" s="1"/>
  <c r="I174" i="1"/>
  <c r="J174" i="1" s="1"/>
  <c r="I153" i="1"/>
  <c r="J153" i="1" s="1"/>
  <c r="I157" i="1"/>
  <c r="J157" i="1" s="1"/>
  <c r="I136" i="1"/>
  <c r="J136" i="1" s="1"/>
  <c r="I115" i="1"/>
  <c r="J115" i="1" s="1"/>
  <c r="I104" i="1"/>
  <c r="J104" i="1" s="1"/>
  <c r="I93" i="1"/>
  <c r="J93" i="1" s="1"/>
  <c r="I62" i="1"/>
  <c r="J62" i="1" s="1"/>
  <c r="I48" i="1"/>
  <c r="J48" i="1" s="1"/>
  <c r="I30" i="1"/>
  <c r="J30" i="1" s="1"/>
  <c r="I221" i="1"/>
  <c r="J221" i="1" s="1"/>
  <c r="I215" i="1"/>
  <c r="J215" i="1" s="1"/>
  <c r="I198" i="1"/>
  <c r="J198" i="1" s="1"/>
  <c r="I179" i="1"/>
  <c r="J179" i="1" s="1"/>
  <c r="I173" i="1"/>
  <c r="J173" i="1" s="1"/>
  <c r="I111" i="1"/>
  <c r="J111" i="1" s="1"/>
  <c r="I74" i="1"/>
  <c r="J74" i="1" s="1"/>
  <c r="I32" i="1"/>
  <c r="J32" i="1" s="1"/>
  <c r="I219" i="1"/>
  <c r="J219" i="1" s="1"/>
  <c r="I188" i="1"/>
  <c r="J188" i="1" s="1"/>
  <c r="I167" i="1"/>
  <c r="J167" i="1" s="1"/>
  <c r="I156" i="1"/>
  <c r="J156" i="1" s="1"/>
  <c r="I125" i="1"/>
  <c r="J125" i="1" s="1"/>
  <c r="I114" i="1"/>
  <c r="J114" i="1" s="1"/>
  <c r="I60" i="1"/>
  <c r="J60" i="1" s="1"/>
  <c r="O12" i="1" s="1"/>
  <c r="I41" i="1"/>
  <c r="J41" i="1" s="1"/>
  <c r="J27" i="1"/>
  <c r="I220" i="1"/>
  <c r="J220" i="1" s="1"/>
  <c r="I209" i="1"/>
  <c r="J209" i="1" s="1"/>
  <c r="I195" i="1"/>
  <c r="J195" i="1" s="1"/>
  <c r="O11" i="1" l="1"/>
  <c r="O10" i="1"/>
  <c r="O7" i="1"/>
  <c r="M11" i="1"/>
</calcChain>
</file>

<file path=xl/sharedStrings.xml><?xml version="1.0" encoding="utf-8"?>
<sst xmlns="http://schemas.openxmlformats.org/spreadsheetml/2006/main" count="736" uniqueCount="140">
  <si>
    <t>#</t>
  </si>
  <si>
    <t>Name</t>
  </si>
  <si>
    <t>Trace</t>
  </si>
  <si>
    <t>RT</t>
  </si>
  <si>
    <t>S/N</t>
  </si>
  <si>
    <t>Area</t>
  </si>
  <si>
    <t>IS Area</t>
  </si>
  <si>
    <t>d-DHZR</t>
  </si>
  <si>
    <t>357 &gt; 225</t>
  </si>
  <si>
    <t>DHZR</t>
  </si>
  <si>
    <t>354 &gt; 222</t>
  </si>
  <si>
    <t>Trans-ZR</t>
  </si>
  <si>
    <t>352 &gt; 220</t>
  </si>
  <si>
    <t>cis-ZR</t>
  </si>
  <si>
    <t>d-DHZ</t>
  </si>
  <si>
    <t>225 &gt; 136</t>
  </si>
  <si>
    <t>DHZ</t>
  </si>
  <si>
    <t>222 &gt; 136</t>
  </si>
  <si>
    <t>trans-Z</t>
  </si>
  <si>
    <t>220 &gt; 136</t>
  </si>
  <si>
    <t>cis-Z</t>
  </si>
  <si>
    <t>d-ZNG</t>
  </si>
  <si>
    <t>387 &gt; 225</t>
  </si>
  <si>
    <t>DH-ZNG</t>
  </si>
  <si>
    <t>384 &gt; 222</t>
  </si>
  <si>
    <t>ZNG</t>
  </si>
  <si>
    <t>382 &gt; 220</t>
  </si>
  <si>
    <t>d-IP-G</t>
  </si>
  <si>
    <t>372 &gt; 210</t>
  </si>
  <si>
    <t>IP-G</t>
  </si>
  <si>
    <t>366 &gt; 204</t>
  </si>
  <si>
    <t>d-IPA</t>
  </si>
  <si>
    <t>342 &gt; 210</t>
  </si>
  <si>
    <t>IPA</t>
  </si>
  <si>
    <t>336 &gt; 204</t>
  </si>
  <si>
    <t>d-IP</t>
  </si>
  <si>
    <t>210 &gt; 137</t>
  </si>
  <si>
    <t>IP</t>
  </si>
  <si>
    <t>204 &gt; 136</t>
  </si>
  <si>
    <t>Sample Name: 140225-ck-AJ-003   Sample ID:  std aj d-ck</t>
  </si>
  <si>
    <t>Sample Name: 140225-ck-AJ-005   Sample ID:  1</t>
  </si>
  <si>
    <t>Sample Name: 140225-ck-AJ-006   Sample ID:  2</t>
  </si>
  <si>
    <t>Sample Name: 140225-ck-AJ-007   Sample ID:  3</t>
  </si>
  <si>
    <t>Sample Name: 140225-ck-AJ-008   Sample ID:  4</t>
  </si>
  <si>
    <t>Sample Name: 140225-ck-AJ-009   Sample ID:  5</t>
  </si>
  <si>
    <t>Sample Name: 140225-ck-AJ-010   Sample ID:  6</t>
  </si>
  <si>
    <t>Sample Name: 140225-ck-AJ-011   Sample ID:  7</t>
  </si>
  <si>
    <t>Sample Name: 140225-ck-AJ-012   Sample ID:  8</t>
  </si>
  <si>
    <t>Sample Name: 140225-ck-AJ-013   Sample ID:  9</t>
  </si>
  <si>
    <t>Sample Name: 140225-ck-AJ-014   Sample ID:  10</t>
  </si>
  <si>
    <t>referentiestandaard</t>
  </si>
  <si>
    <t>C QRJ</t>
  </si>
  <si>
    <t>I QRJ</t>
  </si>
  <si>
    <t>PB QRJ</t>
  </si>
  <si>
    <t>C JMJ</t>
  </si>
  <si>
    <t>I JMJ</t>
  </si>
  <si>
    <t>PB JMJ</t>
  </si>
  <si>
    <t>C SJ</t>
  </si>
  <si>
    <t>I SJ</t>
  </si>
  <si>
    <t>C LJ</t>
  </si>
  <si>
    <t>I LJ</t>
  </si>
  <si>
    <t>MG (g/mol)</t>
    <phoneticPr fontId="0" type="noConversion"/>
  </si>
  <si>
    <t xml:space="preserve">MS </t>
    <phoneticPr fontId="0" type="noConversion"/>
  </si>
  <si>
    <t>Murashige &amp; Skoog (1962)</t>
    <phoneticPr fontId="0" type="noConversion"/>
  </si>
  <si>
    <t>N 60</t>
    <phoneticPr fontId="0" type="noConversion"/>
  </si>
  <si>
    <t>N5 K</t>
    <phoneticPr fontId="0" type="noConversion"/>
  </si>
  <si>
    <t>N5 Ca</t>
    <phoneticPr fontId="0" type="noConversion"/>
  </si>
  <si>
    <t>N45 K</t>
    <phoneticPr fontId="0" type="noConversion"/>
  </si>
  <si>
    <t>N30 NH40</t>
    <phoneticPr fontId="0" type="noConversion"/>
  </si>
  <si>
    <t>N30 K</t>
    <phoneticPr fontId="0" type="noConversion"/>
  </si>
  <si>
    <t>N30 Ca</t>
    <phoneticPr fontId="0" type="noConversion"/>
  </si>
  <si>
    <t>N15 K</t>
    <phoneticPr fontId="0" type="noConversion"/>
  </si>
  <si>
    <t>N15 Ca</t>
    <phoneticPr fontId="0" type="noConversion"/>
  </si>
  <si>
    <t>Margara (1977)</t>
    <phoneticPr fontId="0" type="noConversion"/>
  </si>
  <si>
    <t>WPM Woody Plant medium</t>
    <phoneticPr fontId="0" type="noConversion"/>
  </si>
  <si>
    <t>Lloyd &amp; McCown (1981)</t>
    <phoneticPr fontId="0" type="noConversion"/>
  </si>
  <si>
    <t>Hoagland' solution</t>
    <phoneticPr fontId="0" type="noConversion"/>
  </si>
  <si>
    <t>Hoagland &amp; Snyder(1933)</t>
    <phoneticPr fontId="0" type="noConversion"/>
  </si>
  <si>
    <r>
      <t>KH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0"/>
        <rFont val="Verdana"/>
      </rPr>
      <t>4</t>
    </r>
  </si>
  <si>
    <t>KCl</t>
    <phoneticPr fontId="0" type="noConversion"/>
  </si>
  <si>
    <r>
      <t>K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/>
    </r>
  </si>
  <si>
    <r>
      <t>MgSO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.7H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</si>
  <si>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CaCl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</si>
  <si>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Ca(NO</t>
    </r>
    <r>
      <rPr>
        <vertAlign val="subscript"/>
        <sz val="10"/>
        <rFont val="Verdana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.4H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</si>
  <si>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0"/>
        <rFont val="Verdana"/>
      </rPr>
      <t>3</t>
    </r>
  </si>
  <si>
    <r>
      <t>NaNO</t>
    </r>
    <r>
      <rPr>
        <vertAlign val="subscript"/>
        <sz val="10"/>
        <rFont val="Verdana"/>
      </rPr>
      <t>3</t>
    </r>
  </si>
  <si>
    <r>
      <t>KNO</t>
    </r>
    <r>
      <rPr>
        <vertAlign val="subscript"/>
        <sz val="10"/>
        <rFont val="Verdana"/>
      </rPr>
      <t>3</t>
    </r>
  </si>
  <si>
    <t>mg/l</t>
    <phoneticPr fontId="0" type="noConversion"/>
  </si>
  <si>
    <r>
      <t>CoCl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.6H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</si>
  <si>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MoO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</si>
  <si>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.5H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</si>
  <si>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0"/>
        <rFont val="Verdana"/>
      </rPr>
      <t>3</t>
    </r>
    <r>
      <rPr>
        <sz val="11"/>
        <color theme="1"/>
        <rFont val="Calibri"/>
        <family val="2"/>
        <scheme val="minor"/>
      </rPr>
      <t>BO</t>
    </r>
    <r>
      <rPr>
        <vertAlign val="subscript"/>
        <sz val="10"/>
        <rFont val="Verdana"/>
      </rPr>
      <t>3</t>
    </r>
  </si>
  <si>
    <r>
      <t>ZnSO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.7H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</si>
  <si>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MnCl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</si>
  <si>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0"/>
        <rFont val="Verdana"/>
      </rPr>
      <t>4</t>
    </r>
    <r>
      <rPr>
        <sz val="11"/>
        <color theme="1"/>
        <rFont val="Calibri"/>
        <family val="2"/>
        <scheme val="minor"/>
      </rPr>
      <t>.4H</t>
    </r>
    <r>
      <rPr>
        <vertAlign val="subscript"/>
        <sz val="10"/>
        <rFont val="Verdana"/>
      </rPr>
      <t>2</t>
    </r>
    <r>
      <rPr>
        <sz val="11"/>
        <color theme="1"/>
        <rFont val="Calibri"/>
        <family val="2"/>
        <scheme val="minor"/>
      </rPr>
      <t>O</t>
    </r>
  </si>
  <si>
    <t>Concentratie (M)</t>
  </si>
  <si>
    <t>Concentratie (pM)</t>
  </si>
  <si>
    <t>Volume (mL)</t>
  </si>
  <si>
    <t>Toegevoegde Standaard (pmol)</t>
  </si>
  <si>
    <t>CK's</t>
  </si>
  <si>
    <t>Concentratie (pM) C</t>
  </si>
  <si>
    <t>Concentratie (pM) I</t>
  </si>
  <si>
    <t>/</t>
  </si>
  <si>
    <t>Extractierendement</t>
  </si>
  <si>
    <t>Standaardfout</t>
  </si>
  <si>
    <t>CALLUSWEEFSEL</t>
  </si>
  <si>
    <t>geen callusvorming, enkel witte schimmelslierten</t>
  </si>
  <si>
    <t>lichte callusvorming op alle blaadjes</t>
  </si>
  <si>
    <t>3 plaatsen van callusvorming, voor de rest verschrompelde plaatsen</t>
  </si>
  <si>
    <t>verschrompelde blaadjes</t>
  </si>
  <si>
    <t xml:space="preserve">goede callusvorming, met uitzondering van 2 verschrompelde </t>
  </si>
  <si>
    <t>blaadjes</t>
  </si>
  <si>
    <t>geen callusvorming, met uitzondering van 3 blaadjes (heel licht)</t>
  </si>
  <si>
    <t>heel goede en duidelijke callusvorming</t>
  </si>
  <si>
    <t>geen callusvorming</t>
  </si>
  <si>
    <r>
      <t xml:space="preserve">! </t>
    </r>
    <r>
      <rPr>
        <u/>
        <sz val="11"/>
        <color theme="1"/>
        <rFont val="Calibri"/>
        <family val="2"/>
        <scheme val="minor"/>
      </rPr>
      <t>7 mislukte platen</t>
    </r>
  </si>
  <si>
    <t xml:space="preserve"> </t>
  </si>
  <si>
    <t>- 0 BAP - 0 NAA (x2)</t>
  </si>
  <si>
    <t>- 0,1 BAP - 0,1 NAA</t>
  </si>
  <si>
    <t>- 0,1 BAP - 1 NAA</t>
  </si>
  <si>
    <t>- 1 BAP - 1 NAA</t>
  </si>
  <si>
    <t>- 10 BAP - 0,1 NAA</t>
  </si>
  <si>
    <t>- 10 BAP - 10 NAA</t>
  </si>
  <si>
    <t>mmol/L</t>
  </si>
  <si>
    <t>-</t>
  </si>
  <si>
    <t>KI</t>
  </si>
  <si>
    <t>Lloyd &amp; McCown (1981)</t>
  </si>
  <si>
    <t>Margara (1977)</t>
  </si>
  <si>
    <t>Murashige &amp; Skoog (1962)</t>
  </si>
  <si>
    <t>equivalenten</t>
  </si>
  <si>
    <t>mEq/L</t>
  </si>
  <si>
    <t>0 BAP - 0,1 NAA</t>
  </si>
  <si>
    <t>1 BAP - 0,1 NAA</t>
  </si>
  <si>
    <t>0 BAP - 10 NAA</t>
  </si>
  <si>
    <t>10 BAP - 1 NAA</t>
  </si>
  <si>
    <t>10 BAP - 0 NAA</t>
  </si>
  <si>
    <t>1 BAP - 1 NAA</t>
  </si>
  <si>
    <t>0,1 BAP - 0,1 NAA</t>
  </si>
  <si>
    <t>10 BAP - 10 NAA</t>
  </si>
  <si>
    <t>0,1 BAP - 1 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</si>
</sst>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.0_);_(* \(#,##0.0\);_(* &quot;-&quot;??_);_(@_)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vertAlign val="subscript"/>
      <sz val="10"/>
      <name val="Verdan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164" fontId="0" fillId="0" borderId="0" xfId="2" applyFont="1"/>
    <xf numFmtId="165" fontId="0" fillId="0" borderId="0" xfId="2" applyNumberFormat="1" applyFont="1"/>
    <xf numFmtId="166" fontId="1" fillId="0" borderId="0" xfId="1" applyNumberFormat="1"/>
    <xf numFmtId="0" fontId="2" fillId="2" borderId="0" xfId="1" applyFont="1" applyFill="1"/>
    <xf numFmtId="0" fontId="1" fillId="0" borderId="0" xfId="1" applyFont="1"/>
    <xf numFmtId="0" fontId="1" fillId="0" borderId="0" xfId="1" applyAlignment="1">
      <alignment textRotation="90"/>
    </xf>
    <xf numFmtId="164" fontId="0" fillId="0" borderId="0" xfId="2" applyFont="1" applyAlignment="1">
      <alignment textRotation="90"/>
    </xf>
    <xf numFmtId="0" fontId="0" fillId="3" borderId="0" xfId="0" applyFill="1"/>
    <xf numFmtId="0" fontId="4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Font="1" applyBorder="1"/>
    <xf numFmtId="0" fontId="4" fillId="0" borderId="0" xfId="0" applyFont="1" applyBorder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64" fontId="4" fillId="0" borderId="0" xfId="2" applyFont="1" applyAlignment="1">
      <alignment textRotation="90"/>
    </xf>
    <xf numFmtId="165" fontId="4" fillId="0" borderId="0" xfId="2" applyNumberFormat="1" applyFont="1"/>
    <xf numFmtId="166" fontId="12" fillId="0" borderId="0" xfId="1" applyNumberFormat="1" applyFont="1"/>
    <xf numFmtId="165" fontId="0" fillId="0" borderId="0" xfId="2" applyNumberFormat="1" applyFont="1" applyAlignment="1">
      <alignment horizontal="center"/>
    </xf>
    <xf numFmtId="1" fontId="0" fillId="0" borderId="0" xfId="0" applyNumberFormat="1"/>
    <xf numFmtId="1" fontId="0" fillId="0" borderId="0" xfId="3" applyNumberFormat="1" applyFont="1"/>
    <xf numFmtId="0" fontId="14" fillId="0" borderId="0" xfId="1" applyFont="1"/>
    <xf numFmtId="0" fontId="0" fillId="0" borderId="0" xfId="0"/>
    <xf numFmtId="0" fontId="1" fillId="0" borderId="0" xfId="1"/>
    <xf numFmtId="164" fontId="0" fillId="0" borderId="0" xfId="2" applyFont="1"/>
    <xf numFmtId="165" fontId="0" fillId="0" borderId="0" xfId="2" applyNumberFormat="1" applyFont="1"/>
    <xf numFmtId="166" fontId="1" fillId="0" borderId="0" xfId="1" applyNumberFormat="1"/>
    <xf numFmtId="0" fontId="2" fillId="2" borderId="0" xfId="1" applyFont="1" applyFill="1"/>
    <xf numFmtId="0" fontId="1" fillId="0" borderId="0" xfId="1" applyAlignment="1">
      <alignment textRotation="90"/>
    </xf>
    <xf numFmtId="3" fontId="0" fillId="0" borderId="0" xfId="2" applyNumberFormat="1" applyFont="1"/>
    <xf numFmtId="0" fontId="12" fillId="0" borderId="0" xfId="1" applyFont="1"/>
    <xf numFmtId="166" fontId="0" fillId="0" borderId="0" xfId="2" applyNumberFormat="1" applyFont="1" applyAlignment="1">
      <alignment horizontal="center"/>
    </xf>
    <xf numFmtId="166" fontId="4" fillId="0" borderId="0" xfId="0" applyNumberFormat="1" applyFont="1"/>
    <xf numFmtId="166" fontId="4" fillId="0" borderId="0" xfId="2" applyNumberFormat="1" applyFont="1" applyAlignment="1">
      <alignment horizontal="center"/>
    </xf>
    <xf numFmtId="166" fontId="4" fillId="0" borderId="0" xfId="2" applyNumberFormat="1" applyFont="1"/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4">
    <cellStyle name="Comma 2" xfId="2"/>
    <cellStyle name="Komma" xfId="3" builtinId="3"/>
    <cellStyle name="Normal 2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0"/>
  <sheetViews>
    <sheetView tabSelected="1" workbookViewId="0">
      <selection activeCell="I27" sqref="I27"/>
    </sheetView>
  </sheetViews>
  <sheetFormatPr defaultRowHeight="15" x14ac:dyDescent="0.25"/>
  <cols>
    <col min="9" max="9" width="16.140625" bestFit="1" customWidth="1"/>
    <col min="10" max="10" width="17.7109375" customWidth="1"/>
    <col min="11" max="11" width="19" bestFit="1" customWidth="1"/>
    <col min="12" max="12" width="29.28515625" bestFit="1" customWidth="1"/>
    <col min="13" max="14" width="21.28515625" customWidth="1"/>
    <col min="15" max="15" width="19.140625" bestFit="1" customWidth="1"/>
    <col min="16" max="16" width="25" customWidth="1"/>
  </cols>
  <sheetData>
    <row r="1" spans="1:16" x14ac:dyDescent="0.25">
      <c r="A1" t="s">
        <v>39</v>
      </c>
      <c r="G1" t="s">
        <v>50</v>
      </c>
    </row>
    <row r="3" spans="1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10" t="s">
        <v>95</v>
      </c>
      <c r="J3" s="10" t="s">
        <v>96</v>
      </c>
      <c r="K3" s="10" t="s">
        <v>103</v>
      </c>
      <c r="L3" s="10" t="s">
        <v>98</v>
      </c>
      <c r="M3" s="12" t="s">
        <v>97</v>
      </c>
      <c r="N3" s="12"/>
    </row>
    <row r="4" spans="1:16" x14ac:dyDescent="0.25">
      <c r="A4" s="9">
        <v>1</v>
      </c>
      <c r="B4" s="9">
        <v>1</v>
      </c>
      <c r="C4" s="9" t="s">
        <v>7</v>
      </c>
      <c r="D4" s="9" t="s">
        <v>8</v>
      </c>
      <c r="E4" s="9">
        <v>3.86</v>
      </c>
      <c r="F4" s="9">
        <v>10560.844999999999</v>
      </c>
      <c r="G4" s="9">
        <v>101035.92200000001</v>
      </c>
      <c r="H4" s="9"/>
      <c r="L4">
        <f>100*10^(-12)</f>
        <v>1E-10</v>
      </c>
      <c r="M4">
        <f>0.005</f>
        <v>5.0000000000000001E-3</v>
      </c>
    </row>
    <row r="5" spans="1:16" x14ac:dyDescent="0.25">
      <c r="A5">
        <v>2</v>
      </c>
      <c r="B5">
        <v>2</v>
      </c>
      <c r="C5" t="s">
        <v>9</v>
      </c>
      <c r="D5" t="s">
        <v>10</v>
      </c>
      <c r="H5">
        <v>101035.92200000001</v>
      </c>
    </row>
    <row r="6" spans="1:16" x14ac:dyDescent="0.25">
      <c r="A6">
        <v>3</v>
      </c>
      <c r="B6">
        <v>3</v>
      </c>
      <c r="C6" t="s">
        <v>11</v>
      </c>
      <c r="D6" t="s">
        <v>12</v>
      </c>
      <c r="H6">
        <v>101035.92200000001</v>
      </c>
      <c r="L6" s="10" t="s">
        <v>99</v>
      </c>
      <c r="M6" s="10" t="s">
        <v>100</v>
      </c>
      <c r="N6" s="10" t="s">
        <v>104</v>
      </c>
      <c r="O6" s="10" t="s">
        <v>101</v>
      </c>
      <c r="P6" s="10" t="s">
        <v>104</v>
      </c>
    </row>
    <row r="7" spans="1:16" x14ac:dyDescent="0.25">
      <c r="A7">
        <v>4</v>
      </c>
      <c r="B7">
        <v>4</v>
      </c>
      <c r="C7" t="s">
        <v>13</v>
      </c>
      <c r="D7" t="s">
        <v>12</v>
      </c>
      <c r="H7">
        <v>101035.92200000001</v>
      </c>
      <c r="L7" t="s">
        <v>9</v>
      </c>
      <c r="M7">
        <v>0</v>
      </c>
      <c r="N7" t="s">
        <v>102</v>
      </c>
      <c r="O7">
        <f>AVERAGE(J110,J173,J215)</f>
        <v>158.18042877305425</v>
      </c>
      <c r="P7">
        <f>SQRT(((J110-O7)^2+(J215-O7)^2+(J173-O7)^2)/3)</f>
        <v>57.889457613708295</v>
      </c>
    </row>
    <row r="8" spans="1:16" x14ac:dyDescent="0.25">
      <c r="A8" s="9">
        <v>5</v>
      </c>
      <c r="B8" s="9">
        <v>5</v>
      </c>
      <c r="C8" s="9" t="s">
        <v>14</v>
      </c>
      <c r="D8" s="9" t="s">
        <v>15</v>
      </c>
      <c r="E8" s="9">
        <v>3.34</v>
      </c>
      <c r="F8" s="9">
        <v>16879.392</v>
      </c>
      <c r="G8" s="9">
        <v>51656.813000000002</v>
      </c>
      <c r="H8" s="9"/>
      <c r="L8" t="s">
        <v>11</v>
      </c>
      <c r="M8">
        <f>AVERAGE(J27,J195,J153)</f>
        <v>47.766012171082032</v>
      </c>
      <c r="N8">
        <f>SQRT(((J27-M8)^2+(J195-M8)^2+(J153-M8)^2)/3)</f>
        <v>21.083444079106016</v>
      </c>
      <c r="O8">
        <f>AVERAGE(J48,J111,J174,J216)</f>
        <v>12295.075122536018</v>
      </c>
      <c r="P8">
        <f>SQRT(((J48-O8)^2+(J111-O8)^2+(J216-O8)^2+(J174-O8)^2)/4)</f>
        <v>1131.421727272035</v>
      </c>
    </row>
    <row r="9" spans="1:16" x14ac:dyDescent="0.25">
      <c r="A9">
        <v>6</v>
      </c>
      <c r="B9">
        <v>6</v>
      </c>
      <c r="C9" t="s">
        <v>16</v>
      </c>
      <c r="D9" t="s">
        <v>17</v>
      </c>
      <c r="H9">
        <v>51656.813000000002</v>
      </c>
      <c r="L9" t="s">
        <v>16</v>
      </c>
      <c r="M9">
        <f>AVERAGE(J30,J93,J156,J198)</f>
        <v>93.106683325194624</v>
      </c>
      <c r="N9">
        <f>SQRT(((J30-M9)^2+(J93-M9)^2+(J198-M9)^2+(J156-M9)^2)/4)</f>
        <v>32.823405804230298</v>
      </c>
      <c r="O9">
        <f>AVERAGE(J51,J114,J177,J219)</f>
        <v>13798.542175861632</v>
      </c>
      <c r="P9">
        <f>SQRT(((J51-O9)^2+(J114-O9)^2+(J219-O9)^2+(J177-O9)^2)/4)</f>
        <v>486.65187151207374</v>
      </c>
    </row>
    <row r="10" spans="1:16" x14ac:dyDescent="0.25">
      <c r="A10">
        <v>7</v>
      </c>
      <c r="B10">
        <v>7</v>
      </c>
      <c r="C10" t="s">
        <v>18</v>
      </c>
      <c r="D10" t="s">
        <v>19</v>
      </c>
      <c r="H10">
        <v>51656.813000000002</v>
      </c>
      <c r="L10" t="s">
        <v>18</v>
      </c>
      <c r="M10">
        <f>AVERAGE(J31,J94,J157,J199)</f>
        <v>14066.683490555644</v>
      </c>
      <c r="N10">
        <f>SQRT(((J31-M10)^2+(J94-M10)^2+(J199-M10)^2+(J157-M10)^2)/4)</f>
        <v>2061.9171237069213</v>
      </c>
      <c r="O10">
        <f>AVERAGE(J220,J178,J115)</f>
        <v>629606.86803343357</v>
      </c>
      <c r="P10">
        <f>SQRT(((J115-O10)^2+(J220-O10)^2+(J178-O10)^2)/3)</f>
        <v>18623.353514020364</v>
      </c>
    </row>
    <row r="11" spans="1:16" x14ac:dyDescent="0.25">
      <c r="A11">
        <v>8</v>
      </c>
      <c r="B11">
        <v>8</v>
      </c>
      <c r="C11" t="s">
        <v>20</v>
      </c>
      <c r="D11" t="s">
        <v>19</v>
      </c>
      <c r="H11">
        <v>51656.813000000002</v>
      </c>
      <c r="L11" t="s">
        <v>20</v>
      </c>
      <c r="M11">
        <f>AVERAGE(J32,J200,J158,J95)</f>
        <v>14066.683490555642</v>
      </c>
      <c r="N11">
        <f>SQRT(((J32-M11)^2+(J95-M11)^2+(J200-M11)^2+(J158-M11)^2)/4)</f>
        <v>2061.9171237069218</v>
      </c>
      <c r="O11">
        <f>AVERAGE(J53,J116,J179,J221)</f>
        <v>638544.58861856582</v>
      </c>
      <c r="P11">
        <f>SQRT(((J53-O11)^2+(J116-O11)^2+(J221-O11)^2+(J179-O11)^2)/4)</f>
        <v>22355.547854052158</v>
      </c>
    </row>
    <row r="12" spans="1:16" x14ac:dyDescent="0.25">
      <c r="A12">
        <v>9</v>
      </c>
      <c r="B12">
        <v>9</v>
      </c>
      <c r="C12" t="s">
        <v>21</v>
      </c>
      <c r="D12" t="s">
        <v>22</v>
      </c>
      <c r="L12" t="s">
        <v>33</v>
      </c>
      <c r="M12">
        <v>0</v>
      </c>
      <c r="N12" t="s">
        <v>102</v>
      </c>
      <c r="O12">
        <f>AVERAGE(J60,J123,J186,J228)</f>
        <v>745.40685209263324</v>
      </c>
      <c r="P12">
        <f>SQRT(((J60-O12)^2+(J123-O12)^2+(J228-O12)^2+(J186-O12)^2)/4)</f>
        <v>43.135800034127591</v>
      </c>
    </row>
    <row r="13" spans="1:16" x14ac:dyDescent="0.25">
      <c r="A13">
        <v>10</v>
      </c>
      <c r="B13">
        <v>10</v>
      </c>
      <c r="C13" t="s">
        <v>23</v>
      </c>
      <c r="D13" t="s">
        <v>24</v>
      </c>
      <c r="L13" t="s">
        <v>37</v>
      </c>
      <c r="M13">
        <f>AVERAGE(J41,J104,J167,J209)</f>
        <v>9989.4441865393619</v>
      </c>
      <c r="N13">
        <f>SQRT(((J41-M13)^2+(J104-M13)^2+(J209-M13)^2+(J167-M13)^2)/4)</f>
        <v>887.78268109926319</v>
      </c>
      <c r="O13">
        <f>AVERAGE(J62,J125,J188,J230)</f>
        <v>124943.89055966338</v>
      </c>
      <c r="P13">
        <f>SQRT(((J62-O13)^2+(J125-O13)^2+(J230-O13)^2+(J188-O13)^2)/4)</f>
        <v>11363.266111556606</v>
      </c>
    </row>
    <row r="14" spans="1:16" x14ac:dyDescent="0.25">
      <c r="A14">
        <v>11</v>
      </c>
      <c r="B14">
        <v>11</v>
      </c>
      <c r="C14" t="s">
        <v>25</v>
      </c>
      <c r="D14" t="s">
        <v>26</v>
      </c>
    </row>
    <row r="15" spans="1:16" x14ac:dyDescent="0.25">
      <c r="A15">
        <v>12</v>
      </c>
      <c r="B15">
        <v>12</v>
      </c>
      <c r="C15" t="s">
        <v>27</v>
      </c>
      <c r="D15" t="s">
        <v>28</v>
      </c>
      <c r="K15" s="17"/>
      <c r="L15" s="17"/>
      <c r="M15" s="14"/>
      <c r="N15" s="18"/>
      <c r="O15" s="16"/>
      <c r="P15" s="17"/>
    </row>
    <row r="16" spans="1:16" x14ac:dyDescent="0.25">
      <c r="A16">
        <v>13</v>
      </c>
      <c r="B16">
        <v>13</v>
      </c>
      <c r="C16" t="s">
        <v>29</v>
      </c>
      <c r="D16" t="s">
        <v>30</v>
      </c>
      <c r="K16" s="17"/>
      <c r="L16" s="45"/>
      <c r="M16" s="46"/>
      <c r="N16" s="22"/>
      <c r="O16" s="19"/>
      <c r="P16" s="20"/>
    </row>
    <row r="17" spans="1:16" x14ac:dyDescent="0.25">
      <c r="A17" s="9">
        <v>14</v>
      </c>
      <c r="B17" s="9">
        <v>14</v>
      </c>
      <c r="C17" s="9" t="s">
        <v>31</v>
      </c>
      <c r="D17" s="9" t="s">
        <v>32</v>
      </c>
      <c r="E17" s="9">
        <v>6.77</v>
      </c>
      <c r="F17" s="9">
        <v>5655.73</v>
      </c>
      <c r="G17" s="9">
        <v>70857.820000000007</v>
      </c>
      <c r="H17" s="9"/>
      <c r="K17" s="17"/>
      <c r="L17" s="45"/>
      <c r="M17" s="46"/>
      <c r="N17" s="17"/>
      <c r="O17" s="18"/>
      <c r="P17" s="16"/>
    </row>
    <row r="18" spans="1:16" x14ac:dyDescent="0.25">
      <c r="A18">
        <v>15</v>
      </c>
      <c r="B18">
        <v>15</v>
      </c>
      <c r="C18" t="s">
        <v>33</v>
      </c>
      <c r="D18" t="s">
        <v>34</v>
      </c>
      <c r="H18">
        <v>70857.820000000007</v>
      </c>
      <c r="K18" s="17"/>
      <c r="L18" s="45"/>
      <c r="M18" s="46"/>
      <c r="N18" s="17"/>
      <c r="O18" s="18"/>
      <c r="P18" s="21"/>
    </row>
    <row r="19" spans="1:16" x14ac:dyDescent="0.25">
      <c r="A19" s="9">
        <v>16</v>
      </c>
      <c r="B19" s="9">
        <v>16</v>
      </c>
      <c r="C19" s="9" t="s">
        <v>35</v>
      </c>
      <c r="D19" s="9" t="s">
        <v>36</v>
      </c>
      <c r="E19" s="9">
        <v>6.54</v>
      </c>
      <c r="F19" s="9">
        <v>2232.1239999999998</v>
      </c>
      <c r="G19" s="9">
        <v>149316.15599999999</v>
      </c>
      <c r="H19" s="9"/>
      <c r="K19" s="17"/>
      <c r="L19" s="45"/>
      <c r="M19" s="46"/>
      <c r="N19" s="17"/>
      <c r="O19" s="18"/>
      <c r="P19" s="21"/>
    </row>
    <row r="20" spans="1:16" x14ac:dyDescent="0.25">
      <c r="A20">
        <v>17</v>
      </c>
      <c r="B20">
        <v>17</v>
      </c>
      <c r="C20" t="s">
        <v>37</v>
      </c>
      <c r="D20" t="s">
        <v>38</v>
      </c>
      <c r="K20" s="17"/>
      <c r="L20" s="14"/>
      <c r="M20" s="15"/>
      <c r="N20" s="17"/>
      <c r="O20" s="16"/>
      <c r="P20" s="21"/>
    </row>
    <row r="21" spans="1:16" x14ac:dyDescent="0.25">
      <c r="K21" s="17"/>
      <c r="L21" s="14"/>
      <c r="M21" s="16"/>
      <c r="N21" s="17"/>
      <c r="O21" s="16"/>
      <c r="P21" s="21"/>
    </row>
    <row r="22" spans="1:16" x14ac:dyDescent="0.25">
      <c r="A22" t="s">
        <v>40</v>
      </c>
      <c r="F22" t="s">
        <v>51</v>
      </c>
      <c r="K22" s="17"/>
      <c r="L22" s="14"/>
      <c r="M22" s="16"/>
      <c r="N22" s="17"/>
      <c r="O22" s="16"/>
      <c r="P22" s="21"/>
    </row>
    <row r="23" spans="1:16" x14ac:dyDescent="0.25">
      <c r="K23" s="17"/>
      <c r="L23" s="14"/>
      <c r="M23" s="16"/>
      <c r="N23" s="17"/>
      <c r="O23" s="16"/>
      <c r="P23" s="21"/>
    </row>
    <row r="24" spans="1:16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K24" s="17"/>
      <c r="L24" s="14"/>
      <c r="M24" s="16"/>
      <c r="N24" s="16"/>
      <c r="O24" s="17"/>
      <c r="P24" s="17"/>
    </row>
    <row r="25" spans="1:16" x14ac:dyDescent="0.25">
      <c r="A25" s="9">
        <v>1</v>
      </c>
      <c r="B25" s="9">
        <v>1</v>
      </c>
      <c r="C25" s="9" t="s">
        <v>7</v>
      </c>
      <c r="D25" s="9" t="s">
        <v>8</v>
      </c>
      <c r="E25" s="9">
        <v>3.86</v>
      </c>
      <c r="F25" s="9">
        <v>6736.0789999999997</v>
      </c>
      <c r="G25" s="9">
        <v>31380.276999999998</v>
      </c>
      <c r="H25" s="9"/>
      <c r="K25" s="17"/>
      <c r="L25" s="14"/>
      <c r="M25" s="16"/>
      <c r="N25" s="16"/>
      <c r="O25" s="17"/>
      <c r="P25" s="17"/>
    </row>
    <row r="26" spans="1:16" x14ac:dyDescent="0.25">
      <c r="A26">
        <v>2</v>
      </c>
      <c r="B26">
        <v>2</v>
      </c>
      <c r="C26" t="s">
        <v>9</v>
      </c>
      <c r="D26" t="s">
        <v>10</v>
      </c>
      <c r="H26">
        <v>31380.276999999998</v>
      </c>
    </row>
    <row r="27" spans="1:16" x14ac:dyDescent="0.25">
      <c r="A27">
        <v>3</v>
      </c>
      <c r="B27">
        <v>3</v>
      </c>
      <c r="C27" t="s">
        <v>11</v>
      </c>
      <c r="D27" t="s">
        <v>12</v>
      </c>
      <c r="E27">
        <v>3.59</v>
      </c>
      <c r="F27">
        <v>10.728</v>
      </c>
      <c r="G27">
        <v>46.893000000000001</v>
      </c>
      <c r="H27">
        <v>31380.276999999998</v>
      </c>
      <c r="I27">
        <f>($L$4*G27/H27)/$M$4</f>
        <v>2.9886925472327731E-11</v>
      </c>
      <c r="J27">
        <f t="shared" ref="J27" si="0">I27*10^12</f>
        <v>29.886925472327732</v>
      </c>
    </row>
    <row r="28" spans="1:16" x14ac:dyDescent="0.25">
      <c r="A28">
        <v>4</v>
      </c>
      <c r="B28">
        <v>4</v>
      </c>
      <c r="C28" t="s">
        <v>13</v>
      </c>
      <c r="D28" t="s">
        <v>12</v>
      </c>
      <c r="H28">
        <v>31380.276999999998</v>
      </c>
    </row>
    <row r="29" spans="1:16" x14ac:dyDescent="0.25">
      <c r="A29" s="9">
        <v>5</v>
      </c>
      <c r="B29" s="9">
        <v>5</v>
      </c>
      <c r="C29" s="9" t="s">
        <v>14</v>
      </c>
      <c r="D29" s="9" t="s">
        <v>15</v>
      </c>
      <c r="E29" s="9">
        <v>3.34</v>
      </c>
      <c r="F29" s="9">
        <v>5232.7240000000002</v>
      </c>
      <c r="G29" s="9">
        <v>11159.821</v>
      </c>
      <c r="H29" s="9"/>
    </row>
    <row r="30" spans="1:16" x14ac:dyDescent="0.25">
      <c r="A30">
        <v>6</v>
      </c>
      <c r="B30">
        <v>6</v>
      </c>
      <c r="C30" t="s">
        <v>16</v>
      </c>
      <c r="D30" t="s">
        <v>17</v>
      </c>
      <c r="E30">
        <v>3.37</v>
      </c>
      <c r="F30">
        <v>45.762999999999998</v>
      </c>
      <c r="G30">
        <v>73.296000000000006</v>
      </c>
      <c r="H30">
        <v>11159.821</v>
      </c>
      <c r="I30">
        <f>($L$4*G30/H30)/$M$4</f>
        <v>1.3135694559975471E-10</v>
      </c>
      <c r="J30">
        <f t="shared" ref="J30:J32" si="1">I30*10^12</f>
        <v>131.35694559975471</v>
      </c>
    </row>
    <row r="31" spans="1:16" x14ac:dyDescent="0.25">
      <c r="A31">
        <v>7</v>
      </c>
      <c r="B31">
        <v>7</v>
      </c>
      <c r="C31" t="s">
        <v>18</v>
      </c>
      <c r="D31" t="s">
        <v>19</v>
      </c>
      <c r="E31">
        <v>3.01</v>
      </c>
      <c r="F31">
        <v>1571.2280000000001</v>
      </c>
      <c r="G31">
        <v>6167.88</v>
      </c>
      <c r="H31">
        <v>11159.821</v>
      </c>
      <c r="I31">
        <f>($L$4*G31/H31)/$M$4</f>
        <v>1.1053725682517668E-8</v>
      </c>
      <c r="J31">
        <f t="shared" si="1"/>
        <v>11053.725682517668</v>
      </c>
    </row>
    <row r="32" spans="1:16" x14ac:dyDescent="0.25">
      <c r="A32">
        <v>8</v>
      </c>
      <c r="B32">
        <v>8</v>
      </c>
      <c r="C32" t="s">
        <v>20</v>
      </c>
      <c r="D32" t="s">
        <v>19</v>
      </c>
      <c r="E32">
        <v>3.01</v>
      </c>
      <c r="F32">
        <v>1571.2280000000001</v>
      </c>
      <c r="G32">
        <v>6167.88</v>
      </c>
      <c r="H32">
        <v>11159.821</v>
      </c>
      <c r="I32">
        <f>($L$4*G32/H32)/$M$4</f>
        <v>1.1053725682517668E-8</v>
      </c>
      <c r="J32">
        <f t="shared" si="1"/>
        <v>11053.725682517668</v>
      </c>
    </row>
    <row r="33" spans="1:10" x14ac:dyDescent="0.25">
      <c r="A33">
        <v>9</v>
      </c>
      <c r="B33">
        <v>9</v>
      </c>
      <c r="C33" t="s">
        <v>21</v>
      </c>
      <c r="D33" t="s">
        <v>22</v>
      </c>
    </row>
    <row r="34" spans="1:10" x14ac:dyDescent="0.25">
      <c r="A34">
        <v>10</v>
      </c>
      <c r="B34">
        <v>10</v>
      </c>
      <c r="C34" t="s">
        <v>23</v>
      </c>
      <c r="D34" t="s">
        <v>24</v>
      </c>
    </row>
    <row r="35" spans="1:10" x14ac:dyDescent="0.25">
      <c r="A35">
        <v>11</v>
      </c>
      <c r="B35">
        <v>11</v>
      </c>
      <c r="C35" t="s">
        <v>25</v>
      </c>
      <c r="D35" t="s">
        <v>26</v>
      </c>
    </row>
    <row r="36" spans="1:10" x14ac:dyDescent="0.25">
      <c r="A36">
        <v>12</v>
      </c>
      <c r="B36">
        <v>12</v>
      </c>
      <c r="C36" t="s">
        <v>27</v>
      </c>
      <c r="D36" t="s">
        <v>28</v>
      </c>
    </row>
    <row r="37" spans="1:10" x14ac:dyDescent="0.25">
      <c r="A37">
        <v>13</v>
      </c>
      <c r="B37">
        <v>13</v>
      </c>
      <c r="C37" t="s">
        <v>29</v>
      </c>
      <c r="D37" t="s">
        <v>30</v>
      </c>
    </row>
    <row r="38" spans="1:10" x14ac:dyDescent="0.25">
      <c r="A38" s="9">
        <v>14</v>
      </c>
      <c r="B38" s="9">
        <v>14</v>
      </c>
      <c r="C38" s="9" t="s">
        <v>31</v>
      </c>
      <c r="D38" s="9" t="s">
        <v>32</v>
      </c>
      <c r="E38" s="9">
        <v>6.76</v>
      </c>
      <c r="F38" s="9">
        <v>3974.7840000000001</v>
      </c>
      <c r="G38" s="9">
        <v>24902.886999999999</v>
      </c>
      <c r="H38" s="9"/>
    </row>
    <row r="39" spans="1:10" x14ac:dyDescent="0.25">
      <c r="A39">
        <v>15</v>
      </c>
      <c r="B39">
        <v>15</v>
      </c>
      <c r="C39" t="s">
        <v>33</v>
      </c>
      <c r="D39" t="s">
        <v>34</v>
      </c>
      <c r="H39">
        <v>24902.886999999999</v>
      </c>
    </row>
    <row r="40" spans="1:10" x14ac:dyDescent="0.25">
      <c r="A40" s="9">
        <v>16</v>
      </c>
      <c r="B40" s="9">
        <v>16</v>
      </c>
      <c r="C40" s="9" t="s">
        <v>35</v>
      </c>
      <c r="D40" s="9" t="s">
        <v>36</v>
      </c>
      <c r="E40" s="9">
        <v>6.56</v>
      </c>
      <c r="F40" s="9">
        <v>255.994</v>
      </c>
      <c r="G40" s="9">
        <v>24309.388999999999</v>
      </c>
      <c r="H40" s="9"/>
    </row>
    <row r="41" spans="1:10" x14ac:dyDescent="0.25">
      <c r="A41">
        <v>17</v>
      </c>
      <c r="B41">
        <v>17</v>
      </c>
      <c r="C41" t="s">
        <v>37</v>
      </c>
      <c r="D41" t="s">
        <v>38</v>
      </c>
      <c r="E41">
        <v>6.62</v>
      </c>
      <c r="F41">
        <v>245.02600000000001</v>
      </c>
      <c r="G41">
        <v>10906.232</v>
      </c>
      <c r="H41">
        <v>24309.388999999999</v>
      </c>
      <c r="I41">
        <f>($L$4*G41/H41)/$M$4</f>
        <v>8.9728557143085742E-9</v>
      </c>
      <c r="J41">
        <f t="shared" ref="J41" si="2">I41*10^12</f>
        <v>8972.8557143085745</v>
      </c>
    </row>
    <row r="43" spans="1:10" x14ac:dyDescent="0.25">
      <c r="A43" t="s">
        <v>41</v>
      </c>
      <c r="F43" t="s">
        <v>52</v>
      </c>
    </row>
    <row r="45" spans="1:10" x14ac:dyDescent="0.25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</row>
    <row r="46" spans="1:10" x14ac:dyDescent="0.25">
      <c r="A46" s="9">
        <v>1</v>
      </c>
      <c r="B46" s="9">
        <v>1</v>
      </c>
      <c r="C46" s="9" t="s">
        <v>7</v>
      </c>
      <c r="D46" s="9" t="s">
        <v>8</v>
      </c>
      <c r="E46" s="9">
        <v>3.84</v>
      </c>
      <c r="F46" s="9">
        <v>2159.7249999999999</v>
      </c>
      <c r="G46" s="9">
        <v>12241.963</v>
      </c>
      <c r="H46" s="9"/>
    </row>
    <row r="47" spans="1:10" x14ac:dyDescent="0.25">
      <c r="A47">
        <v>2</v>
      </c>
      <c r="B47">
        <v>2</v>
      </c>
      <c r="C47" t="s">
        <v>9</v>
      </c>
      <c r="D47" t="s">
        <v>10</v>
      </c>
      <c r="H47">
        <v>12241.963</v>
      </c>
    </row>
    <row r="48" spans="1:10" x14ac:dyDescent="0.25">
      <c r="A48">
        <v>3</v>
      </c>
      <c r="B48">
        <v>3</v>
      </c>
      <c r="C48" t="s">
        <v>11</v>
      </c>
      <c r="D48" t="s">
        <v>12</v>
      </c>
      <c r="E48">
        <v>3.54</v>
      </c>
      <c r="F48">
        <v>1602.067</v>
      </c>
      <c r="G48">
        <v>6636.8249999999998</v>
      </c>
      <c r="H48">
        <v>12241.963</v>
      </c>
      <c r="I48">
        <f>($L$4*G48/H48)/$M$4</f>
        <v>1.0842746379808533E-8</v>
      </c>
      <c r="J48">
        <f t="shared" ref="J48" si="3">I48*10^12</f>
        <v>10842.746379808534</v>
      </c>
    </row>
    <row r="49" spans="1:10" x14ac:dyDescent="0.25">
      <c r="A49">
        <v>4</v>
      </c>
      <c r="B49">
        <v>4</v>
      </c>
      <c r="C49" t="s">
        <v>13</v>
      </c>
      <c r="D49" t="s">
        <v>12</v>
      </c>
      <c r="H49">
        <v>12241.963</v>
      </c>
    </row>
    <row r="50" spans="1:10" x14ac:dyDescent="0.25">
      <c r="A50" s="9">
        <v>5</v>
      </c>
      <c r="B50" s="9">
        <v>5</v>
      </c>
      <c r="C50" s="9" t="s">
        <v>14</v>
      </c>
      <c r="D50" s="9" t="s">
        <v>15</v>
      </c>
      <c r="E50" s="9">
        <v>3.35</v>
      </c>
      <c r="F50" s="9">
        <v>6480.5450000000001</v>
      </c>
      <c r="G50" s="9">
        <v>12865.605</v>
      </c>
      <c r="H50" s="9"/>
    </row>
    <row r="51" spans="1:10" x14ac:dyDescent="0.25">
      <c r="A51">
        <v>6</v>
      </c>
      <c r="B51">
        <v>6</v>
      </c>
      <c r="C51" t="s">
        <v>16</v>
      </c>
      <c r="D51" t="s">
        <v>17</v>
      </c>
      <c r="E51">
        <v>3.38</v>
      </c>
      <c r="F51">
        <v>7985.3109999999997</v>
      </c>
      <c r="G51">
        <v>9312.4660000000003</v>
      </c>
      <c r="H51">
        <v>12865.605</v>
      </c>
      <c r="I51">
        <f>($L$4*G51/H51)/$M$4</f>
        <v>1.4476530252560997E-8</v>
      </c>
      <c r="J51">
        <f t="shared" ref="J51" si="4">I51*10^12</f>
        <v>14476.530252560997</v>
      </c>
    </row>
    <row r="52" spans="1:10" x14ac:dyDescent="0.25">
      <c r="A52">
        <v>7</v>
      </c>
      <c r="B52">
        <v>7</v>
      </c>
      <c r="C52" t="s">
        <v>18</v>
      </c>
      <c r="D52" t="s">
        <v>19</v>
      </c>
      <c r="H52">
        <v>12865.605</v>
      </c>
    </row>
    <row r="53" spans="1:10" x14ac:dyDescent="0.25">
      <c r="A53">
        <v>8</v>
      </c>
      <c r="B53">
        <v>8</v>
      </c>
      <c r="C53" t="s">
        <v>20</v>
      </c>
      <c r="D53" t="s">
        <v>19</v>
      </c>
      <c r="E53">
        <v>3.02</v>
      </c>
      <c r="F53">
        <v>183299.372</v>
      </c>
      <c r="G53">
        <v>428011.5</v>
      </c>
      <c r="H53">
        <v>12865.605</v>
      </c>
      <c r="I53">
        <f>($L$4*G53/H53)/$M$4</f>
        <v>6.6535775037396225E-7</v>
      </c>
      <c r="J53">
        <f t="shared" ref="J53" si="5">I53*10^12</f>
        <v>665357.75037396222</v>
      </c>
    </row>
    <row r="54" spans="1:10" x14ac:dyDescent="0.25">
      <c r="A54">
        <v>9</v>
      </c>
      <c r="B54">
        <v>9</v>
      </c>
      <c r="C54" t="s">
        <v>21</v>
      </c>
      <c r="D54" t="s">
        <v>22</v>
      </c>
    </row>
    <row r="55" spans="1:10" x14ac:dyDescent="0.25">
      <c r="A55">
        <v>10</v>
      </c>
      <c r="B55">
        <v>10</v>
      </c>
      <c r="C55" t="s">
        <v>23</v>
      </c>
      <c r="D55" t="s">
        <v>24</v>
      </c>
    </row>
    <row r="56" spans="1:10" x14ac:dyDescent="0.25">
      <c r="A56">
        <v>11</v>
      </c>
      <c r="B56">
        <v>11</v>
      </c>
      <c r="C56" t="s">
        <v>25</v>
      </c>
      <c r="D56" t="s">
        <v>26</v>
      </c>
    </row>
    <row r="57" spans="1:10" x14ac:dyDescent="0.25">
      <c r="A57">
        <v>12</v>
      </c>
      <c r="B57">
        <v>12</v>
      </c>
      <c r="C57" t="s">
        <v>27</v>
      </c>
      <c r="D57" t="s">
        <v>28</v>
      </c>
    </row>
    <row r="58" spans="1:10" x14ac:dyDescent="0.25">
      <c r="A58">
        <v>13</v>
      </c>
      <c r="B58">
        <v>13</v>
      </c>
      <c r="C58" t="s">
        <v>29</v>
      </c>
      <c r="D58" t="s">
        <v>30</v>
      </c>
    </row>
    <row r="59" spans="1:10" x14ac:dyDescent="0.25">
      <c r="A59" s="9">
        <v>14</v>
      </c>
      <c r="B59" s="9">
        <v>14</v>
      </c>
      <c r="C59" s="9" t="s">
        <v>31</v>
      </c>
      <c r="D59" s="9" t="s">
        <v>32</v>
      </c>
      <c r="E59" s="9">
        <v>6.76</v>
      </c>
      <c r="F59" s="9">
        <v>3372.982</v>
      </c>
      <c r="G59" s="9">
        <v>21543.278999999999</v>
      </c>
      <c r="H59" s="9"/>
    </row>
    <row r="60" spans="1:10" x14ac:dyDescent="0.25">
      <c r="A60">
        <v>15</v>
      </c>
      <c r="B60">
        <v>15</v>
      </c>
      <c r="C60" t="s">
        <v>33</v>
      </c>
      <c r="D60" t="s">
        <v>34</v>
      </c>
      <c r="E60">
        <v>6.81</v>
      </c>
      <c r="F60">
        <v>249.154</v>
      </c>
      <c r="G60">
        <v>827.19799999999998</v>
      </c>
      <c r="H60">
        <v>21543.278999999999</v>
      </c>
      <c r="I60">
        <f>($L$4*G60/H60)/$M$4</f>
        <v>7.6794066492849127E-10</v>
      </c>
      <c r="J60">
        <f t="shared" ref="J60" si="6">I60*10^12</f>
        <v>767.94066492849129</v>
      </c>
    </row>
    <row r="61" spans="1:10" x14ac:dyDescent="0.25">
      <c r="A61" s="9">
        <v>16</v>
      </c>
      <c r="B61" s="9">
        <v>16</v>
      </c>
      <c r="C61" s="9" t="s">
        <v>35</v>
      </c>
      <c r="D61" s="9" t="s">
        <v>36</v>
      </c>
      <c r="E61" s="9">
        <v>6.56</v>
      </c>
      <c r="F61" s="9">
        <v>708.03300000000002</v>
      </c>
      <c r="G61" s="9">
        <v>31515.118999999999</v>
      </c>
      <c r="H61" s="9"/>
    </row>
    <row r="62" spans="1:10" x14ac:dyDescent="0.25">
      <c r="A62">
        <v>17</v>
      </c>
      <c r="B62">
        <v>17</v>
      </c>
      <c r="C62" t="s">
        <v>37</v>
      </c>
      <c r="D62" t="s">
        <v>38</v>
      </c>
      <c r="E62">
        <v>6.62</v>
      </c>
      <c r="F62">
        <v>1213.2560000000001</v>
      </c>
      <c r="G62">
        <v>208009.875</v>
      </c>
      <c r="H62">
        <v>31515.118999999999</v>
      </c>
      <c r="I62">
        <f>($L$4*G62/H62)/$M$4</f>
        <v>1.3200640302199083E-7</v>
      </c>
      <c r="J62">
        <f t="shared" ref="J62" si="7">I62*10^12</f>
        <v>132006.40302199085</v>
      </c>
    </row>
    <row r="64" spans="1:10" x14ac:dyDescent="0.25">
      <c r="A64" t="s">
        <v>42</v>
      </c>
      <c r="F64" t="s">
        <v>53</v>
      </c>
    </row>
    <row r="66" spans="1:10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</row>
    <row r="67" spans="1:10" x14ac:dyDescent="0.25">
      <c r="A67" s="9">
        <v>1</v>
      </c>
      <c r="B67" s="9">
        <v>1</v>
      </c>
      <c r="C67" s="9" t="s">
        <v>7</v>
      </c>
      <c r="D67" s="9" t="s">
        <v>8</v>
      </c>
      <c r="E67" s="9">
        <v>3.86</v>
      </c>
      <c r="F67" s="9">
        <v>10734.224</v>
      </c>
      <c r="G67" s="9">
        <v>75005.375</v>
      </c>
      <c r="H67" s="9"/>
    </row>
    <row r="68" spans="1:10" x14ac:dyDescent="0.25">
      <c r="A68">
        <v>2</v>
      </c>
      <c r="B68">
        <v>2</v>
      </c>
      <c r="C68" t="s">
        <v>9</v>
      </c>
      <c r="D68" t="s">
        <v>10</v>
      </c>
      <c r="H68">
        <v>75005.375</v>
      </c>
    </row>
    <row r="69" spans="1:10" x14ac:dyDescent="0.25">
      <c r="A69">
        <v>3</v>
      </c>
      <c r="B69">
        <v>3</v>
      </c>
      <c r="C69" t="s">
        <v>11</v>
      </c>
      <c r="D69" t="s">
        <v>12</v>
      </c>
      <c r="H69">
        <v>75005.375</v>
      </c>
    </row>
    <row r="70" spans="1:10" x14ac:dyDescent="0.25">
      <c r="A70">
        <v>4</v>
      </c>
      <c r="B70">
        <v>4</v>
      </c>
      <c r="C70" t="s">
        <v>13</v>
      </c>
      <c r="D70" t="s">
        <v>12</v>
      </c>
      <c r="H70">
        <v>75005.375</v>
      </c>
    </row>
    <row r="71" spans="1:10" x14ac:dyDescent="0.25">
      <c r="A71" s="9">
        <v>5</v>
      </c>
      <c r="B71" s="9">
        <v>5</v>
      </c>
      <c r="C71" s="9" t="s">
        <v>14</v>
      </c>
      <c r="D71" s="9" t="s">
        <v>15</v>
      </c>
      <c r="E71" s="9">
        <v>3.34</v>
      </c>
      <c r="F71" s="9">
        <v>9366.7260000000006</v>
      </c>
      <c r="G71" s="9">
        <v>28278.73</v>
      </c>
      <c r="H71" s="9"/>
    </row>
    <row r="72" spans="1:10" x14ac:dyDescent="0.25">
      <c r="A72">
        <v>6</v>
      </c>
      <c r="B72">
        <v>6</v>
      </c>
      <c r="C72" t="s">
        <v>16</v>
      </c>
      <c r="D72" t="s">
        <v>17</v>
      </c>
      <c r="H72">
        <v>28278.73</v>
      </c>
    </row>
    <row r="73" spans="1:10" x14ac:dyDescent="0.25">
      <c r="A73">
        <v>7</v>
      </c>
      <c r="B73">
        <v>7</v>
      </c>
      <c r="C73" t="s">
        <v>18</v>
      </c>
      <c r="D73" t="s">
        <v>19</v>
      </c>
      <c r="E73">
        <v>3.03</v>
      </c>
      <c r="F73">
        <v>80.685000000000002</v>
      </c>
      <c r="G73">
        <v>653.20799999999997</v>
      </c>
      <c r="H73">
        <v>28278.73</v>
      </c>
      <c r="I73">
        <f>($L$4*G73/H73)/$M$4</f>
        <v>4.6197831373615429E-10</v>
      </c>
      <c r="J73">
        <f t="shared" ref="J73:J74" si="8">I73*10^12</f>
        <v>461.97831373615429</v>
      </c>
    </row>
    <row r="74" spans="1:10" x14ac:dyDescent="0.25">
      <c r="A74">
        <v>8</v>
      </c>
      <c r="B74">
        <v>8</v>
      </c>
      <c r="C74" t="s">
        <v>20</v>
      </c>
      <c r="D74" t="s">
        <v>19</v>
      </c>
      <c r="E74">
        <v>3.03</v>
      </c>
      <c r="F74">
        <v>80.685000000000002</v>
      </c>
      <c r="G74">
        <v>653.20799999999997</v>
      </c>
      <c r="H74">
        <v>28278.73</v>
      </c>
      <c r="I74">
        <f>($L$4*G74/H74)/$M$4</f>
        <v>4.6197831373615429E-10</v>
      </c>
      <c r="J74">
        <f t="shared" si="8"/>
        <v>461.97831373615429</v>
      </c>
    </row>
    <row r="75" spans="1:10" x14ac:dyDescent="0.25">
      <c r="A75">
        <v>9</v>
      </c>
      <c r="B75">
        <v>9</v>
      </c>
      <c r="C75" t="s">
        <v>21</v>
      </c>
      <c r="D75" t="s">
        <v>22</v>
      </c>
    </row>
    <row r="76" spans="1:10" x14ac:dyDescent="0.25">
      <c r="A76">
        <v>10</v>
      </c>
      <c r="B76">
        <v>10</v>
      </c>
      <c r="C76" t="s">
        <v>23</v>
      </c>
      <c r="D76" t="s">
        <v>24</v>
      </c>
    </row>
    <row r="77" spans="1:10" x14ac:dyDescent="0.25">
      <c r="A77">
        <v>11</v>
      </c>
      <c r="B77">
        <v>11</v>
      </c>
      <c r="C77" t="s">
        <v>25</v>
      </c>
      <c r="D77" t="s">
        <v>26</v>
      </c>
    </row>
    <row r="78" spans="1:10" x14ac:dyDescent="0.25">
      <c r="A78">
        <v>12</v>
      </c>
      <c r="B78">
        <v>12</v>
      </c>
      <c r="C78" t="s">
        <v>27</v>
      </c>
      <c r="D78" t="s">
        <v>28</v>
      </c>
    </row>
    <row r="79" spans="1:10" x14ac:dyDescent="0.25">
      <c r="A79">
        <v>13</v>
      </c>
      <c r="B79">
        <v>13</v>
      </c>
      <c r="C79" t="s">
        <v>29</v>
      </c>
      <c r="D79" t="s">
        <v>30</v>
      </c>
    </row>
    <row r="80" spans="1:10" x14ac:dyDescent="0.25">
      <c r="A80" s="9">
        <v>14</v>
      </c>
      <c r="B80" s="9">
        <v>14</v>
      </c>
      <c r="C80" s="9" t="s">
        <v>31</v>
      </c>
      <c r="D80" s="9" t="s">
        <v>32</v>
      </c>
      <c r="E80" s="9">
        <v>6.76</v>
      </c>
      <c r="F80" s="9">
        <v>9451.0709999999999</v>
      </c>
      <c r="G80" s="9">
        <v>47999.648000000001</v>
      </c>
      <c r="H80" s="9"/>
    </row>
    <row r="81" spans="1:11" x14ac:dyDescent="0.25">
      <c r="A81">
        <v>15</v>
      </c>
      <c r="B81">
        <v>15</v>
      </c>
      <c r="C81" t="s">
        <v>33</v>
      </c>
      <c r="D81" t="s">
        <v>34</v>
      </c>
      <c r="H81">
        <v>47999.648000000001</v>
      </c>
    </row>
    <row r="82" spans="1:11" x14ac:dyDescent="0.25">
      <c r="A82" s="9">
        <v>16</v>
      </c>
      <c r="B82" s="9">
        <v>16</v>
      </c>
      <c r="C82" s="9" t="s">
        <v>35</v>
      </c>
      <c r="D82" s="9" t="s">
        <v>36</v>
      </c>
      <c r="E82" s="9">
        <v>6.55</v>
      </c>
      <c r="F82" s="9">
        <v>669.03</v>
      </c>
      <c r="G82" s="9">
        <v>54884.597999999998</v>
      </c>
      <c r="H82" s="9"/>
    </row>
    <row r="83" spans="1:11" x14ac:dyDescent="0.25">
      <c r="A83">
        <v>17</v>
      </c>
      <c r="B83">
        <v>17</v>
      </c>
      <c r="C83" t="s">
        <v>37</v>
      </c>
      <c r="D83" t="s">
        <v>38</v>
      </c>
      <c r="H83">
        <v>54884.597999999998</v>
      </c>
    </row>
    <row r="85" spans="1:11" x14ac:dyDescent="0.25">
      <c r="A85" t="s">
        <v>43</v>
      </c>
      <c r="F85" t="s">
        <v>54</v>
      </c>
    </row>
    <row r="87" spans="1:11" x14ac:dyDescent="0.25"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</row>
    <row r="88" spans="1:11" x14ac:dyDescent="0.25">
      <c r="A88" s="9">
        <v>1</v>
      </c>
      <c r="B88" s="9">
        <v>1</v>
      </c>
      <c r="C88" s="9" t="s">
        <v>7</v>
      </c>
      <c r="D88" s="9" t="s">
        <v>8</v>
      </c>
      <c r="E88" s="9">
        <v>3.86</v>
      </c>
      <c r="F88" s="9">
        <v>3086.76</v>
      </c>
      <c r="G88" s="9">
        <v>18870.011999999999</v>
      </c>
      <c r="H88" s="9"/>
    </row>
    <row r="89" spans="1:11" x14ac:dyDescent="0.25">
      <c r="A89">
        <v>2</v>
      </c>
      <c r="B89">
        <v>2</v>
      </c>
      <c r="C89" t="s">
        <v>9</v>
      </c>
      <c r="D89" t="s">
        <v>10</v>
      </c>
      <c r="H89">
        <v>18870.011999999999</v>
      </c>
    </row>
    <row r="90" spans="1:11" ht="15.75" x14ac:dyDescent="0.25">
      <c r="A90">
        <v>3</v>
      </c>
      <c r="B90">
        <v>3</v>
      </c>
      <c r="C90" t="s">
        <v>11</v>
      </c>
      <c r="D90" t="s">
        <v>12</v>
      </c>
      <c r="E90">
        <v>3.58</v>
      </c>
      <c r="F90">
        <v>9.9960000000000004</v>
      </c>
      <c r="G90">
        <v>27.608000000000001</v>
      </c>
      <c r="H90">
        <v>18870.011999999999</v>
      </c>
      <c r="K90" s="13"/>
    </row>
    <row r="91" spans="1:11" x14ac:dyDescent="0.25">
      <c r="A91">
        <v>4</v>
      </c>
      <c r="B91">
        <v>4</v>
      </c>
      <c r="C91" t="s">
        <v>13</v>
      </c>
      <c r="D91" t="s">
        <v>12</v>
      </c>
      <c r="H91">
        <v>18870.011999999999</v>
      </c>
    </row>
    <row r="92" spans="1:11" x14ac:dyDescent="0.25">
      <c r="A92" s="9">
        <v>5</v>
      </c>
      <c r="B92" s="9">
        <v>5</v>
      </c>
      <c r="C92" s="9" t="s">
        <v>14</v>
      </c>
      <c r="D92" s="9" t="s">
        <v>15</v>
      </c>
      <c r="E92" s="9">
        <v>3.34</v>
      </c>
      <c r="F92" s="9">
        <v>2404.7869999999998</v>
      </c>
      <c r="G92" s="9">
        <v>6558.33</v>
      </c>
      <c r="H92" s="9"/>
    </row>
    <row r="93" spans="1:11" x14ac:dyDescent="0.25">
      <c r="A93">
        <v>6</v>
      </c>
      <c r="B93">
        <v>6</v>
      </c>
      <c r="C93" t="s">
        <v>16</v>
      </c>
      <c r="D93" t="s">
        <v>17</v>
      </c>
      <c r="E93">
        <v>3.36</v>
      </c>
      <c r="F93">
        <v>13.882999999999999</v>
      </c>
      <c r="G93">
        <v>13.379</v>
      </c>
      <c r="H93">
        <v>6558.33</v>
      </c>
      <c r="I93">
        <f>($L$4*G93/H93)/$M$4</f>
        <v>4.0800020736986398E-11</v>
      </c>
      <c r="J93">
        <f t="shared" ref="J93:J95" si="9">I93*10^12</f>
        <v>40.800020736986397</v>
      </c>
    </row>
    <row r="94" spans="1:11" x14ac:dyDescent="0.25">
      <c r="A94">
        <v>7</v>
      </c>
      <c r="B94">
        <v>7</v>
      </c>
      <c r="C94" t="s">
        <v>18</v>
      </c>
      <c r="D94" t="s">
        <v>19</v>
      </c>
      <c r="E94">
        <v>3.01</v>
      </c>
      <c r="F94">
        <v>896.28499999999997</v>
      </c>
      <c r="G94">
        <v>5521.7309999999998</v>
      </c>
      <c r="H94">
        <v>6558.33</v>
      </c>
      <c r="I94">
        <f>($L$4*G94/H94)/$M$4</f>
        <v>1.6838832446674687E-8</v>
      </c>
      <c r="J94">
        <f t="shared" si="9"/>
        <v>16838.832446674689</v>
      </c>
    </row>
    <row r="95" spans="1:11" x14ac:dyDescent="0.25">
      <c r="A95">
        <v>8</v>
      </c>
      <c r="B95">
        <v>8</v>
      </c>
      <c r="C95" t="s">
        <v>20</v>
      </c>
      <c r="D95" t="s">
        <v>19</v>
      </c>
      <c r="E95">
        <v>3.01</v>
      </c>
      <c r="F95">
        <v>896.28499999999997</v>
      </c>
      <c r="G95">
        <v>5521.7309999999998</v>
      </c>
      <c r="H95">
        <v>6558.33</v>
      </c>
      <c r="I95">
        <f>($L$4*G95/H95)/$M$4</f>
        <v>1.6838832446674687E-8</v>
      </c>
      <c r="J95">
        <f t="shared" si="9"/>
        <v>16838.832446674689</v>
      </c>
    </row>
    <row r="96" spans="1:11" x14ac:dyDescent="0.25">
      <c r="A96">
        <v>9</v>
      </c>
      <c r="B96">
        <v>9</v>
      </c>
      <c r="C96" t="s">
        <v>21</v>
      </c>
      <c r="D96" t="s">
        <v>22</v>
      </c>
    </row>
    <row r="97" spans="1:11" x14ac:dyDescent="0.25">
      <c r="A97">
        <v>10</v>
      </c>
      <c r="B97">
        <v>10</v>
      </c>
      <c r="C97" t="s">
        <v>23</v>
      </c>
      <c r="D97" t="s">
        <v>24</v>
      </c>
    </row>
    <row r="98" spans="1:11" x14ac:dyDescent="0.25">
      <c r="A98">
        <v>11</v>
      </c>
      <c r="B98">
        <v>11</v>
      </c>
      <c r="C98" t="s">
        <v>25</v>
      </c>
      <c r="D98" t="s">
        <v>26</v>
      </c>
    </row>
    <row r="99" spans="1:11" x14ac:dyDescent="0.25">
      <c r="A99">
        <v>12</v>
      </c>
      <c r="B99">
        <v>12</v>
      </c>
      <c r="C99" t="s">
        <v>27</v>
      </c>
      <c r="D99" t="s">
        <v>28</v>
      </c>
    </row>
    <row r="100" spans="1:11" x14ac:dyDescent="0.25">
      <c r="A100">
        <v>13</v>
      </c>
      <c r="B100">
        <v>13</v>
      </c>
      <c r="C100" t="s">
        <v>29</v>
      </c>
      <c r="D100" t="s">
        <v>30</v>
      </c>
    </row>
    <row r="101" spans="1:11" x14ac:dyDescent="0.25">
      <c r="A101" s="9">
        <v>14</v>
      </c>
      <c r="B101" s="9">
        <v>14</v>
      </c>
      <c r="C101" s="9" t="s">
        <v>31</v>
      </c>
      <c r="D101" s="9" t="s">
        <v>32</v>
      </c>
      <c r="E101" s="9">
        <v>6.76</v>
      </c>
      <c r="F101" s="9">
        <v>3325.4169999999999</v>
      </c>
      <c r="G101" s="9">
        <v>12844.815000000001</v>
      </c>
      <c r="H101" s="9"/>
    </row>
    <row r="102" spans="1:11" ht="15.75" x14ac:dyDescent="0.25">
      <c r="A102">
        <v>15</v>
      </c>
      <c r="B102">
        <v>15</v>
      </c>
      <c r="C102" t="s">
        <v>33</v>
      </c>
      <c r="D102" t="s">
        <v>34</v>
      </c>
      <c r="E102">
        <v>6.82</v>
      </c>
      <c r="F102">
        <v>2.42</v>
      </c>
      <c r="G102">
        <v>9.2230000000000008</v>
      </c>
      <c r="H102">
        <v>12844.815000000001</v>
      </c>
      <c r="K102" s="13"/>
    </row>
    <row r="103" spans="1:11" x14ac:dyDescent="0.25">
      <c r="A103" s="9">
        <v>16</v>
      </c>
      <c r="B103" s="9">
        <v>16</v>
      </c>
      <c r="C103" s="9" t="s">
        <v>35</v>
      </c>
      <c r="D103" s="9" t="s">
        <v>36</v>
      </c>
      <c r="E103" s="9">
        <v>6.56</v>
      </c>
      <c r="F103" s="9">
        <v>710.16300000000001</v>
      </c>
      <c r="G103" s="9">
        <v>8184.165</v>
      </c>
      <c r="H103" s="9"/>
    </row>
    <row r="104" spans="1:11" x14ac:dyDescent="0.25">
      <c r="A104">
        <v>17</v>
      </c>
      <c r="B104">
        <v>17</v>
      </c>
      <c r="C104" t="s">
        <v>37</v>
      </c>
      <c r="D104" t="s">
        <v>38</v>
      </c>
      <c r="E104">
        <v>6.64</v>
      </c>
      <c r="F104">
        <v>810.255</v>
      </c>
      <c r="G104">
        <v>4656.9250000000002</v>
      </c>
      <c r="H104">
        <v>8184.165</v>
      </c>
      <c r="I104">
        <f>($L$4*G104/H104)/$M$4</f>
        <v>1.1380330186402646E-8</v>
      </c>
      <c r="J104">
        <f t="shared" ref="J104" si="10">I104*10^12</f>
        <v>11380.330186402645</v>
      </c>
    </row>
    <row r="106" spans="1:11" x14ac:dyDescent="0.25">
      <c r="A106" t="s">
        <v>44</v>
      </c>
      <c r="F106" t="s">
        <v>55</v>
      </c>
    </row>
    <row r="108" spans="1:11" x14ac:dyDescent="0.25">
      <c r="B108" t="s">
        <v>0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 t="s">
        <v>6</v>
      </c>
    </row>
    <row r="109" spans="1:11" x14ac:dyDescent="0.25">
      <c r="A109" s="9">
        <v>1</v>
      </c>
      <c r="B109" s="9">
        <v>1</v>
      </c>
      <c r="C109" s="9" t="s">
        <v>7</v>
      </c>
      <c r="D109" s="9" t="s">
        <v>8</v>
      </c>
      <c r="E109" s="9">
        <v>3.84</v>
      </c>
      <c r="F109" s="9">
        <v>1696.6510000000001</v>
      </c>
      <c r="G109" s="9">
        <v>8710.1319999999996</v>
      </c>
      <c r="H109" s="9"/>
    </row>
    <row r="110" spans="1:11" x14ac:dyDescent="0.25">
      <c r="A110">
        <v>2</v>
      </c>
      <c r="B110">
        <v>2</v>
      </c>
      <c r="C110" t="s">
        <v>9</v>
      </c>
      <c r="D110" t="s">
        <v>10</v>
      </c>
      <c r="E110">
        <v>3.89</v>
      </c>
      <c r="F110">
        <v>26.887</v>
      </c>
      <c r="G110">
        <v>39.795000000000002</v>
      </c>
      <c r="H110">
        <v>8710.1319999999996</v>
      </c>
      <c r="I110">
        <f>($L$4*G110/H110)/$M$4</f>
        <v>9.1376341942923485E-11</v>
      </c>
      <c r="J110">
        <f t="shared" ref="J110:J111" si="11">I110*10^12</f>
        <v>91.376341942923489</v>
      </c>
    </row>
    <row r="111" spans="1:11" x14ac:dyDescent="0.25">
      <c r="A111">
        <v>3</v>
      </c>
      <c r="B111">
        <v>3</v>
      </c>
      <c r="C111" t="s">
        <v>11</v>
      </c>
      <c r="D111" t="s">
        <v>12</v>
      </c>
      <c r="E111">
        <v>3.55</v>
      </c>
      <c r="F111">
        <v>3713.9319999999998</v>
      </c>
      <c r="G111">
        <v>5737.4960000000001</v>
      </c>
      <c r="H111">
        <v>8710.1319999999996</v>
      </c>
      <c r="I111">
        <f>($L$4*G111/H111)/$M$4</f>
        <v>1.3174303213774488E-8</v>
      </c>
      <c r="J111">
        <f t="shared" si="11"/>
        <v>13174.303213774489</v>
      </c>
    </row>
    <row r="112" spans="1:11" x14ac:dyDescent="0.25">
      <c r="A112">
        <v>4</v>
      </c>
      <c r="B112">
        <v>4</v>
      </c>
      <c r="C112" t="s">
        <v>13</v>
      </c>
      <c r="D112" t="s">
        <v>12</v>
      </c>
      <c r="H112">
        <v>8710.1319999999996</v>
      </c>
    </row>
    <row r="113" spans="1:10" x14ac:dyDescent="0.25">
      <c r="A113" s="9">
        <v>5</v>
      </c>
      <c r="B113" s="9">
        <v>5</v>
      </c>
      <c r="C113" s="9" t="s">
        <v>14</v>
      </c>
      <c r="D113" s="9" t="s">
        <v>15</v>
      </c>
      <c r="E113" s="9">
        <v>3.34</v>
      </c>
      <c r="F113" s="9">
        <v>3259.4839999999999</v>
      </c>
      <c r="G113" s="9">
        <v>9973.6039999999994</v>
      </c>
      <c r="H113" s="9"/>
    </row>
    <row r="114" spans="1:10" x14ac:dyDescent="0.25">
      <c r="A114">
        <v>6</v>
      </c>
      <c r="B114">
        <v>6</v>
      </c>
      <c r="C114" t="s">
        <v>16</v>
      </c>
      <c r="D114" t="s">
        <v>17</v>
      </c>
      <c r="E114">
        <v>3.37</v>
      </c>
      <c r="F114">
        <v>1956.2950000000001</v>
      </c>
      <c r="G114">
        <v>6582.7079999999996</v>
      </c>
      <c r="H114">
        <v>9973.6039999999994</v>
      </c>
      <c r="I114">
        <f>($L$4*G114/H114)/$M$4</f>
        <v>1.3200259404724711E-8</v>
      </c>
      <c r="J114">
        <f t="shared" ref="J114:J116" si="12">I114*10^12</f>
        <v>13200.259404724711</v>
      </c>
    </row>
    <row r="115" spans="1:10" x14ac:dyDescent="0.25">
      <c r="A115">
        <v>7</v>
      </c>
      <c r="B115">
        <v>7</v>
      </c>
      <c r="C115" t="s">
        <v>18</v>
      </c>
      <c r="D115" t="s">
        <v>19</v>
      </c>
      <c r="E115">
        <v>3.02</v>
      </c>
      <c r="F115">
        <v>36889.982000000004</v>
      </c>
      <c r="G115">
        <v>308009.06300000002</v>
      </c>
      <c r="H115">
        <v>9973.6039999999994</v>
      </c>
      <c r="I115">
        <f>($L$4*G115/H115)/$M$4</f>
        <v>6.176484709037978E-7</v>
      </c>
      <c r="J115">
        <f t="shared" si="12"/>
        <v>617648.47090379777</v>
      </c>
    </row>
    <row r="116" spans="1:10" x14ac:dyDescent="0.25">
      <c r="A116">
        <v>8</v>
      </c>
      <c r="B116">
        <v>8</v>
      </c>
      <c r="C116" t="s">
        <v>20</v>
      </c>
      <c r="D116" t="s">
        <v>19</v>
      </c>
      <c r="E116">
        <v>3.02</v>
      </c>
      <c r="F116">
        <v>36889.982000000004</v>
      </c>
      <c r="G116">
        <v>308009.06300000002</v>
      </c>
      <c r="H116">
        <v>9973.6039999999994</v>
      </c>
      <c r="I116">
        <f>($L$4*G116/H116)/$M$4</f>
        <v>6.176484709037978E-7</v>
      </c>
      <c r="J116">
        <f t="shared" si="12"/>
        <v>617648.47090379777</v>
      </c>
    </row>
    <row r="117" spans="1:10" x14ac:dyDescent="0.25">
      <c r="A117">
        <v>9</v>
      </c>
      <c r="B117">
        <v>9</v>
      </c>
      <c r="C117" t="s">
        <v>21</v>
      </c>
      <c r="D117" t="s">
        <v>22</v>
      </c>
    </row>
    <row r="118" spans="1:10" x14ac:dyDescent="0.25">
      <c r="A118">
        <v>10</v>
      </c>
      <c r="B118">
        <v>10</v>
      </c>
      <c r="C118" t="s">
        <v>23</v>
      </c>
      <c r="D118" t="s">
        <v>24</v>
      </c>
    </row>
    <row r="119" spans="1:10" x14ac:dyDescent="0.25">
      <c r="A119">
        <v>11</v>
      </c>
      <c r="B119">
        <v>11</v>
      </c>
      <c r="C119" t="s">
        <v>25</v>
      </c>
      <c r="D119" t="s">
        <v>26</v>
      </c>
    </row>
    <row r="120" spans="1:10" x14ac:dyDescent="0.25">
      <c r="A120">
        <v>12</v>
      </c>
      <c r="B120">
        <v>12</v>
      </c>
      <c r="C120" t="s">
        <v>27</v>
      </c>
      <c r="D120" t="s">
        <v>28</v>
      </c>
    </row>
    <row r="121" spans="1:10" x14ac:dyDescent="0.25">
      <c r="A121">
        <v>13</v>
      </c>
      <c r="B121">
        <v>13</v>
      </c>
      <c r="C121" t="s">
        <v>29</v>
      </c>
      <c r="D121" t="s">
        <v>30</v>
      </c>
    </row>
    <row r="122" spans="1:10" x14ac:dyDescent="0.25">
      <c r="A122" s="9">
        <v>14</v>
      </c>
      <c r="B122" s="9">
        <v>14</v>
      </c>
      <c r="C122" s="9" t="s">
        <v>31</v>
      </c>
      <c r="D122" s="9" t="s">
        <v>32</v>
      </c>
      <c r="E122" s="9">
        <v>6.76</v>
      </c>
      <c r="F122" s="9">
        <v>2164.6999999999998</v>
      </c>
      <c r="G122" s="9">
        <v>18758.599999999999</v>
      </c>
      <c r="H122" s="9"/>
    </row>
    <row r="123" spans="1:10" x14ac:dyDescent="0.25">
      <c r="A123">
        <v>15</v>
      </c>
      <c r="B123">
        <v>15</v>
      </c>
      <c r="C123" t="s">
        <v>33</v>
      </c>
      <c r="D123" t="s">
        <v>34</v>
      </c>
      <c r="E123">
        <v>6.81</v>
      </c>
      <c r="F123">
        <v>141.559</v>
      </c>
      <c r="G123">
        <v>734.24</v>
      </c>
      <c r="H123">
        <v>18758.599999999999</v>
      </c>
      <c r="I123">
        <f>($L$4*G123/H123)/$M$4</f>
        <v>7.8283027518045065E-10</v>
      </c>
      <c r="J123">
        <f t="shared" ref="J123" si="13">I123*10^12</f>
        <v>782.8302751804506</v>
      </c>
    </row>
    <row r="124" spans="1:10" x14ac:dyDescent="0.25">
      <c r="A124" s="9">
        <v>16</v>
      </c>
      <c r="B124" s="9">
        <v>16</v>
      </c>
      <c r="C124" s="9" t="s">
        <v>35</v>
      </c>
      <c r="D124" s="9" t="s">
        <v>36</v>
      </c>
      <c r="E124" s="9">
        <v>6.55</v>
      </c>
      <c r="F124" s="9">
        <v>381.351</v>
      </c>
      <c r="G124" s="9">
        <v>15919.401</v>
      </c>
      <c r="H124" s="9"/>
    </row>
    <row r="125" spans="1:10" x14ac:dyDescent="0.25">
      <c r="A125">
        <v>17</v>
      </c>
      <c r="B125">
        <v>17</v>
      </c>
      <c r="C125" t="s">
        <v>37</v>
      </c>
      <c r="D125" t="s">
        <v>38</v>
      </c>
      <c r="E125">
        <v>6.62</v>
      </c>
      <c r="F125">
        <v>814.86699999999996</v>
      </c>
      <c r="G125">
        <v>108609.391</v>
      </c>
      <c r="H125">
        <v>15919.401</v>
      </c>
      <c r="I125">
        <f>($L$4*G125/H125)/$M$4</f>
        <v>1.3644909252552909E-7</v>
      </c>
      <c r="J125">
        <f t="shared" ref="J125" si="14">I125*10^12</f>
        <v>136449.09252552909</v>
      </c>
    </row>
    <row r="127" spans="1:10" x14ac:dyDescent="0.25">
      <c r="A127" t="s">
        <v>45</v>
      </c>
      <c r="F127" t="s">
        <v>56</v>
      </c>
    </row>
    <row r="129" spans="1:10" x14ac:dyDescent="0.25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</row>
    <row r="130" spans="1:10" x14ac:dyDescent="0.25">
      <c r="A130" s="9">
        <v>1</v>
      </c>
      <c r="B130" s="9">
        <v>1</v>
      </c>
      <c r="C130" s="9" t="s">
        <v>7</v>
      </c>
      <c r="D130" s="9" t="s">
        <v>8</v>
      </c>
      <c r="E130" s="9">
        <v>3.86</v>
      </c>
      <c r="F130" s="9">
        <v>1261.2560000000001</v>
      </c>
      <c r="G130" s="9">
        <v>12687.541999999999</v>
      </c>
      <c r="H130" s="9"/>
    </row>
    <row r="131" spans="1:10" x14ac:dyDescent="0.25">
      <c r="A131">
        <v>2</v>
      </c>
      <c r="B131">
        <v>2</v>
      </c>
      <c r="C131" t="s">
        <v>9</v>
      </c>
      <c r="D131" t="s">
        <v>10</v>
      </c>
      <c r="H131">
        <v>12687.541999999999</v>
      </c>
    </row>
    <row r="132" spans="1:10" x14ac:dyDescent="0.25">
      <c r="A132">
        <v>3</v>
      </c>
      <c r="B132">
        <v>3</v>
      </c>
      <c r="C132" t="s">
        <v>11</v>
      </c>
      <c r="D132" t="s">
        <v>12</v>
      </c>
      <c r="H132">
        <v>12687.541999999999</v>
      </c>
    </row>
    <row r="133" spans="1:10" x14ac:dyDescent="0.25">
      <c r="A133">
        <v>4</v>
      </c>
      <c r="B133">
        <v>4</v>
      </c>
      <c r="C133" t="s">
        <v>13</v>
      </c>
      <c r="D133" t="s">
        <v>12</v>
      </c>
      <c r="H133">
        <v>12687.541999999999</v>
      </c>
    </row>
    <row r="134" spans="1:10" x14ac:dyDescent="0.25">
      <c r="A134" s="9">
        <v>5</v>
      </c>
      <c r="B134" s="9">
        <v>5</v>
      </c>
      <c r="C134" s="9" t="s">
        <v>14</v>
      </c>
      <c r="D134" s="9" t="s">
        <v>15</v>
      </c>
      <c r="E134" s="9">
        <v>3.34</v>
      </c>
      <c r="F134" s="9">
        <v>3431.201</v>
      </c>
      <c r="G134" s="9">
        <v>5814.857</v>
      </c>
      <c r="H134" s="9"/>
    </row>
    <row r="135" spans="1:10" x14ac:dyDescent="0.25">
      <c r="A135">
        <v>6</v>
      </c>
      <c r="B135">
        <v>6</v>
      </c>
      <c r="C135" t="s">
        <v>16</v>
      </c>
      <c r="D135" t="s">
        <v>17</v>
      </c>
      <c r="H135">
        <v>5814.857</v>
      </c>
    </row>
    <row r="136" spans="1:10" x14ac:dyDescent="0.25">
      <c r="A136">
        <v>7</v>
      </c>
      <c r="B136">
        <v>7</v>
      </c>
      <c r="C136" t="s">
        <v>18</v>
      </c>
      <c r="D136" t="s">
        <v>19</v>
      </c>
      <c r="E136">
        <v>3.16</v>
      </c>
      <c r="F136">
        <v>67.960999999999999</v>
      </c>
      <c r="G136">
        <v>73.489999999999995</v>
      </c>
      <c r="H136">
        <v>5814.857</v>
      </c>
      <c r="I136">
        <f>($L$4*G136/H136)/$M$4</f>
        <v>2.5276631910294614E-10</v>
      </c>
      <c r="J136">
        <f t="shared" ref="J136:J137" si="15">I136*10^12</f>
        <v>252.76631910294614</v>
      </c>
    </row>
    <row r="137" spans="1:10" x14ac:dyDescent="0.25">
      <c r="A137">
        <v>8</v>
      </c>
      <c r="B137">
        <v>8</v>
      </c>
      <c r="C137" t="s">
        <v>20</v>
      </c>
      <c r="D137" t="s">
        <v>19</v>
      </c>
      <c r="E137">
        <v>3.16</v>
      </c>
      <c r="F137">
        <v>67.960999999999999</v>
      </c>
      <c r="G137">
        <v>73.489999999999995</v>
      </c>
      <c r="H137">
        <v>5814.857</v>
      </c>
      <c r="I137">
        <f>($L$4*G137/H137)/$M$4</f>
        <v>2.5276631910294614E-10</v>
      </c>
      <c r="J137">
        <f t="shared" si="15"/>
        <v>252.76631910294614</v>
      </c>
    </row>
    <row r="138" spans="1:10" x14ac:dyDescent="0.25">
      <c r="A138">
        <v>9</v>
      </c>
      <c r="B138">
        <v>9</v>
      </c>
      <c r="C138" t="s">
        <v>21</v>
      </c>
      <c r="D138" t="s">
        <v>22</v>
      </c>
    </row>
    <row r="139" spans="1:10" x14ac:dyDescent="0.25">
      <c r="A139">
        <v>10</v>
      </c>
      <c r="B139">
        <v>10</v>
      </c>
      <c r="C139" t="s">
        <v>23</v>
      </c>
      <c r="D139" t="s">
        <v>24</v>
      </c>
    </row>
    <row r="140" spans="1:10" x14ac:dyDescent="0.25">
      <c r="A140">
        <v>11</v>
      </c>
      <c r="B140">
        <v>11</v>
      </c>
      <c r="C140" t="s">
        <v>25</v>
      </c>
      <c r="D140" t="s">
        <v>26</v>
      </c>
    </row>
    <row r="141" spans="1:10" x14ac:dyDescent="0.25">
      <c r="A141">
        <v>12</v>
      </c>
      <c r="B141">
        <v>12</v>
      </c>
      <c r="C141" t="s">
        <v>27</v>
      </c>
      <c r="D141" t="s">
        <v>28</v>
      </c>
    </row>
    <row r="142" spans="1:10" x14ac:dyDescent="0.25">
      <c r="A142">
        <v>13</v>
      </c>
      <c r="B142">
        <v>13</v>
      </c>
      <c r="C142" t="s">
        <v>29</v>
      </c>
      <c r="D142" t="s">
        <v>30</v>
      </c>
    </row>
    <row r="143" spans="1:10" x14ac:dyDescent="0.25">
      <c r="A143" s="9">
        <v>14</v>
      </c>
      <c r="B143" s="9">
        <v>14</v>
      </c>
      <c r="C143" s="9" t="s">
        <v>31</v>
      </c>
      <c r="D143" s="9" t="s">
        <v>32</v>
      </c>
      <c r="E143" s="9">
        <v>6.77</v>
      </c>
      <c r="F143" s="9">
        <v>1080.375</v>
      </c>
      <c r="G143" s="9">
        <v>9019.9</v>
      </c>
      <c r="H143" s="9"/>
    </row>
    <row r="144" spans="1:10" x14ac:dyDescent="0.25">
      <c r="A144">
        <v>15</v>
      </c>
      <c r="B144">
        <v>15</v>
      </c>
      <c r="C144" t="s">
        <v>33</v>
      </c>
      <c r="D144" t="s">
        <v>34</v>
      </c>
      <c r="H144">
        <v>9019.9</v>
      </c>
    </row>
    <row r="145" spans="1:11" x14ac:dyDescent="0.25">
      <c r="A145" s="9">
        <v>16</v>
      </c>
      <c r="B145" s="9">
        <v>16</v>
      </c>
      <c r="C145" s="9" t="s">
        <v>35</v>
      </c>
      <c r="D145" s="9" t="s">
        <v>36</v>
      </c>
      <c r="E145" s="9">
        <v>6.56</v>
      </c>
      <c r="F145" s="9">
        <v>229.72499999999999</v>
      </c>
      <c r="G145" s="9">
        <v>7410.5659999999998</v>
      </c>
      <c r="H145" s="9"/>
    </row>
    <row r="146" spans="1:11" x14ac:dyDescent="0.25">
      <c r="A146">
        <v>17</v>
      </c>
      <c r="B146">
        <v>17</v>
      </c>
      <c r="C146" t="s">
        <v>37</v>
      </c>
      <c r="D146" t="s">
        <v>38</v>
      </c>
      <c r="H146">
        <v>7410.5659999999998</v>
      </c>
    </row>
    <row r="148" spans="1:11" x14ac:dyDescent="0.25">
      <c r="A148" t="s">
        <v>46</v>
      </c>
      <c r="F148" t="s">
        <v>57</v>
      </c>
    </row>
    <row r="150" spans="1:11" x14ac:dyDescent="0.25"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 t="s">
        <v>6</v>
      </c>
      <c r="K150" s="10"/>
    </row>
    <row r="151" spans="1:11" x14ac:dyDescent="0.25">
      <c r="A151" s="9">
        <v>1</v>
      </c>
      <c r="B151" s="9">
        <v>1</v>
      </c>
      <c r="C151" s="9" t="s">
        <v>7</v>
      </c>
      <c r="D151" s="9" t="s">
        <v>8</v>
      </c>
      <c r="E151" s="9">
        <v>3.86</v>
      </c>
      <c r="F151" s="9">
        <v>4148.9489999999996</v>
      </c>
      <c r="G151" s="9">
        <v>18011.105</v>
      </c>
      <c r="H151" s="9"/>
      <c r="K151" s="32">
        <f>G151/G4</f>
        <v>0.17826437017123473</v>
      </c>
    </row>
    <row r="152" spans="1:11" x14ac:dyDescent="0.25">
      <c r="A152">
        <v>2</v>
      </c>
      <c r="B152">
        <v>2</v>
      </c>
      <c r="C152" t="s">
        <v>9</v>
      </c>
      <c r="D152" t="s">
        <v>10</v>
      </c>
      <c r="H152">
        <v>18011.105</v>
      </c>
      <c r="K152" s="32"/>
    </row>
    <row r="153" spans="1:11" x14ac:dyDescent="0.25">
      <c r="A153">
        <v>3</v>
      </c>
      <c r="B153">
        <v>3</v>
      </c>
      <c r="C153" t="s">
        <v>11</v>
      </c>
      <c r="D153" t="s">
        <v>12</v>
      </c>
      <c r="E153">
        <v>3.57</v>
      </c>
      <c r="F153">
        <v>21.635999999999999</v>
      </c>
      <c r="G153">
        <v>69.676000000000002</v>
      </c>
      <c r="H153">
        <v>18011.105</v>
      </c>
      <c r="I153">
        <f>($L$4*G153/H153)/$M$4</f>
        <v>7.7370044758497609E-11</v>
      </c>
      <c r="J153">
        <f>I153*10^12</f>
        <v>77.370044758497613</v>
      </c>
    </row>
    <row r="154" spans="1:11" x14ac:dyDescent="0.25">
      <c r="A154">
        <v>4</v>
      </c>
      <c r="B154">
        <v>4</v>
      </c>
      <c r="C154" t="s">
        <v>13</v>
      </c>
      <c r="D154" t="s">
        <v>12</v>
      </c>
      <c r="H154">
        <v>18011.105</v>
      </c>
    </row>
    <row r="155" spans="1:11" x14ac:dyDescent="0.25">
      <c r="A155" s="9">
        <v>5</v>
      </c>
      <c r="B155" s="9">
        <v>5</v>
      </c>
      <c r="C155" s="9" t="s">
        <v>14</v>
      </c>
      <c r="D155" s="9" t="s">
        <v>15</v>
      </c>
      <c r="E155" s="9">
        <v>3.35</v>
      </c>
      <c r="F155" s="9">
        <v>3373.1869999999999</v>
      </c>
      <c r="G155" s="9">
        <v>10535.197</v>
      </c>
      <c r="H155" s="9"/>
      <c r="K155">
        <f>G155/G8</f>
        <v>0.203945934488835</v>
      </c>
    </row>
    <row r="156" spans="1:11" x14ac:dyDescent="0.25">
      <c r="A156">
        <v>6</v>
      </c>
      <c r="B156">
        <v>6</v>
      </c>
      <c r="C156" t="s">
        <v>16</v>
      </c>
      <c r="D156" t="s">
        <v>17</v>
      </c>
      <c r="E156">
        <v>3.36</v>
      </c>
      <c r="F156">
        <v>26.673999999999999</v>
      </c>
      <c r="G156">
        <v>54.018000000000001</v>
      </c>
      <c r="H156">
        <v>10535.197</v>
      </c>
      <c r="I156">
        <f>($L$4*G156/H156)/$M$4</f>
        <v>1.0254767898502514E-10</v>
      </c>
      <c r="J156">
        <f t="shared" ref="J156:J167" si="16">I156*10^12</f>
        <v>102.54767898502514</v>
      </c>
    </row>
    <row r="157" spans="1:11" x14ac:dyDescent="0.25">
      <c r="A157">
        <v>7</v>
      </c>
      <c r="B157">
        <v>7</v>
      </c>
      <c r="C157" t="s">
        <v>18</v>
      </c>
      <c r="D157" t="s">
        <v>19</v>
      </c>
      <c r="E157">
        <v>3.01</v>
      </c>
      <c r="F157">
        <v>1403.636</v>
      </c>
      <c r="G157">
        <v>7300.7640000000001</v>
      </c>
      <c r="H157">
        <v>10535.197</v>
      </c>
      <c r="I157">
        <f>($L$4*G157/H157)/$M$4</f>
        <v>1.3859757914351293E-8</v>
      </c>
      <c r="J157">
        <f t="shared" si="16"/>
        <v>13859.757914351292</v>
      </c>
    </row>
    <row r="158" spans="1:11" x14ac:dyDescent="0.25">
      <c r="A158">
        <v>8</v>
      </c>
      <c r="B158">
        <v>8</v>
      </c>
      <c r="C158" t="s">
        <v>20</v>
      </c>
      <c r="D158" t="s">
        <v>19</v>
      </c>
      <c r="E158">
        <v>3.01</v>
      </c>
      <c r="F158">
        <v>1403.636</v>
      </c>
      <c r="G158">
        <v>7300.7640000000001</v>
      </c>
      <c r="H158">
        <v>10535.197</v>
      </c>
      <c r="I158">
        <f>($L$4*G158/H158)/$M$4</f>
        <v>1.3859757914351293E-8</v>
      </c>
      <c r="J158">
        <f t="shared" si="16"/>
        <v>13859.757914351292</v>
      </c>
    </row>
    <row r="159" spans="1:11" x14ac:dyDescent="0.25">
      <c r="A159">
        <v>9</v>
      </c>
      <c r="B159">
        <v>9</v>
      </c>
      <c r="C159" t="s">
        <v>21</v>
      </c>
      <c r="D159" t="s">
        <v>22</v>
      </c>
    </row>
    <row r="160" spans="1:11" x14ac:dyDescent="0.25">
      <c r="A160">
        <v>10</v>
      </c>
      <c r="B160">
        <v>10</v>
      </c>
      <c r="C160" t="s">
        <v>23</v>
      </c>
      <c r="D160" t="s">
        <v>24</v>
      </c>
    </row>
    <row r="161" spans="1:11" x14ac:dyDescent="0.25">
      <c r="A161">
        <v>11</v>
      </c>
      <c r="B161">
        <v>11</v>
      </c>
      <c r="C161" t="s">
        <v>25</v>
      </c>
      <c r="D161" t="s">
        <v>26</v>
      </c>
    </row>
    <row r="162" spans="1:11" x14ac:dyDescent="0.25">
      <c r="A162">
        <v>12</v>
      </c>
      <c r="B162">
        <v>12</v>
      </c>
      <c r="C162" t="s">
        <v>27</v>
      </c>
      <c r="D162" t="s">
        <v>28</v>
      </c>
    </row>
    <row r="163" spans="1:11" x14ac:dyDescent="0.25">
      <c r="A163">
        <v>13</v>
      </c>
      <c r="B163">
        <v>13</v>
      </c>
      <c r="C163" t="s">
        <v>29</v>
      </c>
      <c r="D163" t="s">
        <v>30</v>
      </c>
    </row>
    <row r="164" spans="1:11" x14ac:dyDescent="0.25">
      <c r="A164" s="9">
        <v>14</v>
      </c>
      <c r="B164" s="9">
        <v>14</v>
      </c>
      <c r="C164" s="9" t="s">
        <v>31</v>
      </c>
      <c r="D164" s="9" t="s">
        <v>32</v>
      </c>
      <c r="E164" s="9">
        <v>6.76</v>
      </c>
      <c r="F164" s="9">
        <v>3089.77</v>
      </c>
      <c r="G164" s="9">
        <v>10549.228999999999</v>
      </c>
      <c r="H164" s="9"/>
      <c r="K164">
        <f>G164/G17</f>
        <v>0.14887882523058144</v>
      </c>
    </row>
    <row r="165" spans="1:11" ht="15.75" x14ac:dyDescent="0.25">
      <c r="A165">
        <v>15</v>
      </c>
      <c r="B165">
        <v>15</v>
      </c>
      <c r="C165" t="s">
        <v>33</v>
      </c>
      <c r="D165" t="s">
        <v>34</v>
      </c>
      <c r="E165">
        <v>6.8</v>
      </c>
      <c r="F165">
        <v>9.5530000000000008</v>
      </c>
      <c r="G165">
        <v>23.401</v>
      </c>
      <c r="H165">
        <v>10549.228999999999</v>
      </c>
      <c r="K165" s="13"/>
    </row>
    <row r="166" spans="1:11" x14ac:dyDescent="0.25">
      <c r="A166" s="9">
        <v>16</v>
      </c>
      <c r="B166" s="9">
        <v>16</v>
      </c>
      <c r="C166" s="9" t="s">
        <v>35</v>
      </c>
      <c r="D166" s="9" t="s">
        <v>36</v>
      </c>
      <c r="E166" s="9">
        <v>6.57</v>
      </c>
      <c r="F166" s="9">
        <v>420.685</v>
      </c>
      <c r="G166" s="9">
        <v>23103.445</v>
      </c>
      <c r="H166" s="9"/>
      <c r="K166">
        <f>G166/G19</f>
        <v>0.15472836710315527</v>
      </c>
    </row>
    <row r="167" spans="1:11" x14ac:dyDescent="0.25">
      <c r="A167">
        <v>17</v>
      </c>
      <c r="B167">
        <v>17</v>
      </c>
      <c r="C167" t="s">
        <v>37</v>
      </c>
      <c r="D167" t="s">
        <v>38</v>
      </c>
      <c r="E167">
        <v>6.62</v>
      </c>
      <c r="F167">
        <v>2943.335</v>
      </c>
      <c r="G167">
        <v>11046.861000000001</v>
      </c>
      <c r="H167">
        <v>23103.445</v>
      </c>
      <c r="I167">
        <f>($L$4*G167/H167)/$M$4</f>
        <v>9.5629556544489372E-9</v>
      </c>
      <c r="J167">
        <f t="shared" si="16"/>
        <v>9562.9556544489369</v>
      </c>
    </row>
    <row r="169" spans="1:11" x14ac:dyDescent="0.25">
      <c r="A169" t="s">
        <v>47</v>
      </c>
      <c r="F169" t="s">
        <v>58</v>
      </c>
    </row>
    <row r="171" spans="1:11" x14ac:dyDescent="0.25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</row>
    <row r="172" spans="1:11" x14ac:dyDescent="0.25">
      <c r="A172" s="9">
        <v>1</v>
      </c>
      <c r="B172" s="9">
        <v>1</v>
      </c>
      <c r="C172" s="9" t="s">
        <v>7</v>
      </c>
      <c r="D172" s="9" t="s">
        <v>8</v>
      </c>
      <c r="E172" s="9">
        <v>3.85</v>
      </c>
      <c r="F172" s="9">
        <v>2164.0790000000002</v>
      </c>
      <c r="G172" s="9">
        <v>10482.677</v>
      </c>
      <c r="H172" s="9"/>
      <c r="K172">
        <f>G172/G4</f>
        <v>0.10375198040950227</v>
      </c>
    </row>
    <row r="173" spans="1:11" x14ac:dyDescent="0.25">
      <c r="A173">
        <v>2</v>
      </c>
      <c r="B173">
        <v>2</v>
      </c>
      <c r="C173" t="s">
        <v>9</v>
      </c>
      <c r="D173" t="s">
        <v>10</v>
      </c>
      <c r="E173">
        <v>3.88</v>
      </c>
      <c r="F173">
        <v>58.784999999999997</v>
      </c>
      <c r="G173">
        <v>121.896</v>
      </c>
      <c r="H173">
        <v>10482.677</v>
      </c>
      <c r="I173">
        <f>($L$4*G173/H173)/$M$4</f>
        <v>2.3256654764808648E-10</v>
      </c>
      <c r="J173">
        <f t="shared" ref="J173:J174" si="17">I173*10^12</f>
        <v>232.56654764808647</v>
      </c>
    </row>
    <row r="174" spans="1:11" x14ac:dyDescent="0.25">
      <c r="A174">
        <v>3</v>
      </c>
      <c r="B174">
        <v>3</v>
      </c>
      <c r="C174" t="s">
        <v>11</v>
      </c>
      <c r="D174" t="s">
        <v>12</v>
      </c>
      <c r="E174">
        <v>3.54</v>
      </c>
      <c r="F174">
        <v>3225.752</v>
      </c>
      <c r="G174">
        <v>7128.19</v>
      </c>
      <c r="H174">
        <v>10482.677</v>
      </c>
      <c r="I174">
        <f>($L$4*G174/H174)/$M$4</f>
        <v>1.3599942075864781E-8</v>
      </c>
      <c r="J174">
        <f t="shared" si="17"/>
        <v>13599.942075864781</v>
      </c>
    </row>
    <row r="175" spans="1:11" x14ac:dyDescent="0.25">
      <c r="A175">
        <v>4</v>
      </c>
      <c r="B175">
        <v>4</v>
      </c>
      <c r="C175" t="s">
        <v>13</v>
      </c>
      <c r="D175" t="s">
        <v>12</v>
      </c>
      <c r="H175">
        <v>10482.677</v>
      </c>
    </row>
    <row r="176" spans="1:11" x14ac:dyDescent="0.25">
      <c r="A176" s="9">
        <v>5</v>
      </c>
      <c r="B176" s="9">
        <v>5</v>
      </c>
      <c r="C176" s="9" t="s">
        <v>14</v>
      </c>
      <c r="D176" s="9" t="s">
        <v>15</v>
      </c>
      <c r="E176" s="9">
        <v>3.34</v>
      </c>
      <c r="F176" s="9">
        <v>4547.4369999999999</v>
      </c>
      <c r="G176" s="9">
        <v>13028.395</v>
      </c>
      <c r="H176" s="9"/>
      <c r="K176">
        <f>G176/G8</f>
        <v>0.25221058449734401</v>
      </c>
    </row>
    <row r="177" spans="1:11" x14ac:dyDescent="0.25">
      <c r="A177">
        <v>6</v>
      </c>
      <c r="B177">
        <v>6</v>
      </c>
      <c r="C177" t="s">
        <v>16</v>
      </c>
      <c r="D177" t="s">
        <v>17</v>
      </c>
      <c r="E177">
        <v>3.38</v>
      </c>
      <c r="F177">
        <v>5930.9210000000003</v>
      </c>
      <c r="G177">
        <v>9126.5329999999994</v>
      </c>
      <c r="H177">
        <v>13028.395</v>
      </c>
      <c r="I177">
        <f>($L$4*G177/H177)/$M$4</f>
        <v>1.4010218449778349E-8</v>
      </c>
      <c r="J177">
        <f t="shared" ref="J177:J179" si="18">I177*10^12</f>
        <v>14010.218449778349</v>
      </c>
    </row>
    <row r="178" spans="1:11" x14ac:dyDescent="0.25">
      <c r="A178">
        <v>7</v>
      </c>
      <c r="B178">
        <v>7</v>
      </c>
      <c r="C178" t="s">
        <v>18</v>
      </c>
      <c r="D178" t="s">
        <v>19</v>
      </c>
      <c r="E178">
        <v>3.02</v>
      </c>
      <c r="F178">
        <v>164843.06200000001</v>
      </c>
      <c r="G178">
        <v>427271.59399999998</v>
      </c>
      <c r="H178">
        <v>13028.395</v>
      </c>
      <c r="I178">
        <f>($L$4*G178/H178)/$M$4</f>
        <v>6.5590825884539112E-7</v>
      </c>
      <c r="J178">
        <f t="shared" si="18"/>
        <v>655908.2588453911</v>
      </c>
    </row>
    <row r="179" spans="1:11" x14ac:dyDescent="0.25">
      <c r="A179">
        <v>8</v>
      </c>
      <c r="B179">
        <v>8</v>
      </c>
      <c r="C179" t="s">
        <v>20</v>
      </c>
      <c r="D179" t="s">
        <v>19</v>
      </c>
      <c r="E179">
        <v>3.02</v>
      </c>
      <c r="F179">
        <v>164843.06200000001</v>
      </c>
      <c r="G179">
        <v>427271.59399999998</v>
      </c>
      <c r="H179">
        <v>13028.395</v>
      </c>
      <c r="I179">
        <f>($L$4*G179/H179)/$M$4</f>
        <v>6.5590825884539112E-7</v>
      </c>
      <c r="J179">
        <f t="shared" si="18"/>
        <v>655908.2588453911</v>
      </c>
    </row>
    <row r="180" spans="1:11" x14ac:dyDescent="0.25">
      <c r="A180">
        <v>9</v>
      </c>
      <c r="B180">
        <v>9</v>
      </c>
      <c r="C180" t="s">
        <v>21</v>
      </c>
      <c r="D180" t="s">
        <v>22</v>
      </c>
    </row>
    <row r="181" spans="1:11" x14ac:dyDescent="0.25">
      <c r="A181">
        <v>10</v>
      </c>
      <c r="B181">
        <v>10</v>
      </c>
      <c r="C181" t="s">
        <v>23</v>
      </c>
      <c r="D181" t="s">
        <v>24</v>
      </c>
    </row>
    <row r="182" spans="1:11" x14ac:dyDescent="0.25">
      <c r="A182">
        <v>11</v>
      </c>
      <c r="B182">
        <v>11</v>
      </c>
      <c r="C182" t="s">
        <v>25</v>
      </c>
      <c r="D182" t="s">
        <v>26</v>
      </c>
    </row>
    <row r="183" spans="1:11" x14ac:dyDescent="0.25">
      <c r="A183">
        <v>12</v>
      </c>
      <c r="B183">
        <v>12</v>
      </c>
      <c r="C183" t="s">
        <v>27</v>
      </c>
      <c r="D183" t="s">
        <v>28</v>
      </c>
    </row>
    <row r="184" spans="1:11" x14ac:dyDescent="0.25">
      <c r="A184">
        <v>13</v>
      </c>
      <c r="B184">
        <v>13</v>
      </c>
      <c r="C184" t="s">
        <v>29</v>
      </c>
      <c r="D184" t="s">
        <v>30</v>
      </c>
    </row>
    <row r="185" spans="1:11" x14ac:dyDescent="0.25">
      <c r="A185" s="9">
        <v>14</v>
      </c>
      <c r="B185" s="9">
        <v>14</v>
      </c>
      <c r="C185" s="9" t="s">
        <v>31</v>
      </c>
      <c r="D185" s="9" t="s">
        <v>32</v>
      </c>
      <c r="E185" s="9">
        <v>6.76</v>
      </c>
      <c r="F185" s="9">
        <v>2190.7710000000002</v>
      </c>
      <c r="G185" s="9">
        <v>20070.208999999999</v>
      </c>
      <c r="H185" s="9"/>
      <c r="K185">
        <f>G185/G17</f>
        <v>0.28324621051000437</v>
      </c>
    </row>
    <row r="186" spans="1:11" x14ac:dyDescent="0.25">
      <c r="A186">
        <v>15</v>
      </c>
      <c r="B186">
        <v>15</v>
      </c>
      <c r="C186" t="s">
        <v>33</v>
      </c>
      <c r="D186" t="s">
        <v>34</v>
      </c>
      <c r="E186">
        <v>6.83</v>
      </c>
      <c r="F186">
        <v>170.37700000000001</v>
      </c>
      <c r="G186">
        <v>761.31799999999998</v>
      </c>
      <c r="H186">
        <v>20070.208999999999</v>
      </c>
      <c r="I186">
        <f>($L$4*G186/H186)/$M$4</f>
        <v>7.5865478032640325E-10</v>
      </c>
      <c r="J186">
        <f t="shared" ref="J186" si="19">I186*10^12</f>
        <v>758.65478032640328</v>
      </c>
    </row>
    <row r="187" spans="1:11" x14ac:dyDescent="0.25">
      <c r="A187" s="9">
        <v>16</v>
      </c>
      <c r="B187" s="9">
        <v>16</v>
      </c>
      <c r="C187" s="9" t="s">
        <v>35</v>
      </c>
      <c r="D187" s="9" t="s">
        <v>36</v>
      </c>
      <c r="E187" s="9">
        <v>6.56</v>
      </c>
      <c r="F187" s="9">
        <v>3231.8589999999999</v>
      </c>
      <c r="G187" s="9">
        <v>33248.629000000001</v>
      </c>
      <c r="H187" s="9"/>
      <c r="K187">
        <f>G187/G19</f>
        <v>0.22267268251936517</v>
      </c>
    </row>
    <row r="188" spans="1:11" x14ac:dyDescent="0.25">
      <c r="A188">
        <v>17</v>
      </c>
      <c r="B188">
        <v>17</v>
      </c>
      <c r="C188" t="s">
        <v>37</v>
      </c>
      <c r="D188" t="s">
        <v>38</v>
      </c>
      <c r="E188">
        <v>6.62</v>
      </c>
      <c r="F188">
        <v>2063.393</v>
      </c>
      <c r="G188">
        <v>207232.59400000001</v>
      </c>
      <c r="H188">
        <v>33248.629000000001</v>
      </c>
      <c r="I188">
        <f>($L$4*G188/H188)/$M$4</f>
        <v>1.2465632432543309E-7</v>
      </c>
      <c r="J188">
        <f t="shared" ref="J188" si="20">I188*10^12</f>
        <v>124656.32432543309</v>
      </c>
    </row>
    <row r="190" spans="1:11" x14ac:dyDescent="0.25">
      <c r="A190" t="s">
        <v>48</v>
      </c>
      <c r="F190" t="s">
        <v>59</v>
      </c>
    </row>
    <row r="192" spans="1:11" x14ac:dyDescent="0.25">
      <c r="B192" t="s">
        <v>0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 t="s">
        <v>6</v>
      </c>
    </row>
    <row r="193" spans="1:10" x14ac:dyDescent="0.25">
      <c r="A193" s="9">
        <v>1</v>
      </c>
      <c r="B193" s="9">
        <v>1</v>
      </c>
      <c r="C193" s="9" t="s">
        <v>7</v>
      </c>
      <c r="D193" s="9" t="s">
        <v>8</v>
      </c>
      <c r="E193" s="9">
        <v>3.86</v>
      </c>
      <c r="F193" s="9">
        <v>5321.6549999999997</v>
      </c>
      <c r="G193" s="9">
        <v>16656</v>
      </c>
      <c r="H193" s="9"/>
    </row>
    <row r="194" spans="1:10" x14ac:dyDescent="0.25">
      <c r="A194">
        <v>2</v>
      </c>
      <c r="B194">
        <v>2</v>
      </c>
      <c r="C194" t="s">
        <v>9</v>
      </c>
      <c r="D194" t="s">
        <v>10</v>
      </c>
      <c r="H194">
        <v>16656</v>
      </c>
    </row>
    <row r="195" spans="1:10" x14ac:dyDescent="0.25">
      <c r="A195">
        <v>3</v>
      </c>
      <c r="B195">
        <v>3</v>
      </c>
      <c r="C195" t="s">
        <v>11</v>
      </c>
      <c r="D195" t="s">
        <v>12</v>
      </c>
      <c r="E195">
        <v>3.57</v>
      </c>
      <c r="F195">
        <v>22.931999999999999</v>
      </c>
      <c r="G195">
        <v>30.015000000000001</v>
      </c>
      <c r="H195">
        <v>16656</v>
      </c>
      <c r="I195">
        <f>($L$4*G195/H195)/$M$4</f>
        <v>3.6041066282420749E-11</v>
      </c>
      <c r="J195">
        <f t="shared" ref="J195" si="21">I195*10^12</f>
        <v>36.041066282420751</v>
      </c>
    </row>
    <row r="196" spans="1:10" x14ac:dyDescent="0.25">
      <c r="A196">
        <v>4</v>
      </c>
      <c r="B196">
        <v>4</v>
      </c>
      <c r="C196" t="s">
        <v>13</v>
      </c>
      <c r="D196" t="s">
        <v>12</v>
      </c>
      <c r="H196">
        <v>16656</v>
      </c>
    </row>
    <row r="197" spans="1:10" x14ac:dyDescent="0.25">
      <c r="A197" s="9">
        <v>5</v>
      </c>
      <c r="B197" s="9">
        <v>5</v>
      </c>
      <c r="C197" s="9" t="s">
        <v>14</v>
      </c>
      <c r="D197" s="9" t="s">
        <v>15</v>
      </c>
      <c r="E197" s="9">
        <v>3.35</v>
      </c>
      <c r="F197" s="9">
        <v>1570.4960000000001</v>
      </c>
      <c r="G197" s="9">
        <v>10778.116</v>
      </c>
      <c r="H197" s="9"/>
    </row>
    <row r="198" spans="1:10" x14ac:dyDescent="0.25">
      <c r="A198">
        <v>6</v>
      </c>
      <c r="B198">
        <v>6</v>
      </c>
      <c r="C198" t="s">
        <v>16</v>
      </c>
      <c r="D198" t="s">
        <v>17</v>
      </c>
      <c r="E198">
        <v>3.37</v>
      </c>
      <c r="F198">
        <v>24.352</v>
      </c>
      <c r="G198">
        <v>52.662999999999997</v>
      </c>
      <c r="H198">
        <v>10778.116</v>
      </c>
      <c r="I198">
        <f>($L$4*G198/H198)/$M$4</f>
        <v>9.7722087979012272E-11</v>
      </c>
      <c r="J198">
        <f t="shared" ref="J198:J200" si="22">I198*10^12</f>
        <v>97.722087979012272</v>
      </c>
    </row>
    <row r="199" spans="1:10" x14ac:dyDescent="0.25">
      <c r="A199">
        <v>7</v>
      </c>
      <c r="B199">
        <v>7</v>
      </c>
      <c r="C199" t="s">
        <v>18</v>
      </c>
      <c r="D199" t="s">
        <v>19</v>
      </c>
      <c r="E199">
        <v>3.02</v>
      </c>
      <c r="F199">
        <v>252.64699999999999</v>
      </c>
      <c r="G199">
        <v>7821.9040000000005</v>
      </c>
      <c r="H199">
        <v>10778.116</v>
      </c>
      <c r="I199">
        <f>($L$4*G199/H199)/$M$4</f>
        <v>1.4514417918678925E-8</v>
      </c>
      <c r="J199">
        <f t="shared" si="22"/>
        <v>14514.417918678926</v>
      </c>
    </row>
    <row r="200" spans="1:10" x14ac:dyDescent="0.25">
      <c r="A200">
        <v>8</v>
      </c>
      <c r="B200">
        <v>8</v>
      </c>
      <c r="C200" t="s">
        <v>20</v>
      </c>
      <c r="D200" t="s">
        <v>19</v>
      </c>
      <c r="E200">
        <v>3.02</v>
      </c>
      <c r="F200">
        <v>252.64699999999999</v>
      </c>
      <c r="G200">
        <v>7821.9040000000005</v>
      </c>
      <c r="H200">
        <v>10778.116</v>
      </c>
      <c r="I200">
        <f>($L$4*G200/H200)/$M$4</f>
        <v>1.4514417918678925E-8</v>
      </c>
      <c r="J200">
        <f t="shared" si="22"/>
        <v>14514.417918678926</v>
      </c>
    </row>
    <row r="201" spans="1:10" x14ac:dyDescent="0.25">
      <c r="A201">
        <v>9</v>
      </c>
      <c r="B201">
        <v>9</v>
      </c>
      <c r="C201" t="s">
        <v>21</v>
      </c>
      <c r="D201" t="s">
        <v>22</v>
      </c>
    </row>
    <row r="202" spans="1:10" x14ac:dyDescent="0.25">
      <c r="A202">
        <v>10</v>
      </c>
      <c r="B202">
        <v>10</v>
      </c>
      <c r="C202" t="s">
        <v>23</v>
      </c>
      <c r="D202" t="s">
        <v>24</v>
      </c>
    </row>
    <row r="203" spans="1:10" x14ac:dyDescent="0.25">
      <c r="A203">
        <v>11</v>
      </c>
      <c r="B203">
        <v>11</v>
      </c>
      <c r="C203" t="s">
        <v>25</v>
      </c>
      <c r="D203" t="s">
        <v>26</v>
      </c>
    </row>
    <row r="204" spans="1:10" x14ac:dyDescent="0.25">
      <c r="A204">
        <v>12</v>
      </c>
      <c r="B204">
        <v>12</v>
      </c>
      <c r="C204" t="s">
        <v>27</v>
      </c>
      <c r="D204" t="s">
        <v>28</v>
      </c>
    </row>
    <row r="205" spans="1:10" x14ac:dyDescent="0.25">
      <c r="A205">
        <v>13</v>
      </c>
      <c r="B205">
        <v>13</v>
      </c>
      <c r="C205" t="s">
        <v>29</v>
      </c>
      <c r="D205" t="s">
        <v>30</v>
      </c>
    </row>
    <row r="206" spans="1:10" x14ac:dyDescent="0.25">
      <c r="A206" s="9">
        <v>14</v>
      </c>
      <c r="B206" s="9">
        <v>14</v>
      </c>
      <c r="C206" s="9" t="s">
        <v>31</v>
      </c>
      <c r="D206" s="9" t="s">
        <v>32</v>
      </c>
      <c r="E206" s="9">
        <v>6.77</v>
      </c>
      <c r="F206" s="9">
        <v>2532.8490000000002</v>
      </c>
      <c r="G206" s="9">
        <v>9991.0550000000003</v>
      </c>
      <c r="H206" s="9"/>
    </row>
    <row r="207" spans="1:10" x14ac:dyDescent="0.25">
      <c r="A207">
        <v>15</v>
      </c>
      <c r="B207">
        <v>15</v>
      </c>
      <c r="C207" t="s">
        <v>33</v>
      </c>
      <c r="D207" t="s">
        <v>34</v>
      </c>
      <c r="H207">
        <v>9991.0550000000003</v>
      </c>
    </row>
    <row r="208" spans="1:10" x14ac:dyDescent="0.25">
      <c r="A208" s="9">
        <v>16</v>
      </c>
      <c r="B208" s="9">
        <v>16</v>
      </c>
      <c r="C208" s="9" t="s">
        <v>35</v>
      </c>
      <c r="D208" s="9" t="s">
        <v>36</v>
      </c>
      <c r="E208" s="9">
        <v>6.56</v>
      </c>
      <c r="F208" s="9">
        <v>1928</v>
      </c>
      <c r="G208" s="9">
        <v>25370.125</v>
      </c>
      <c r="H208" s="9"/>
    </row>
    <row r="209" spans="1:17" x14ac:dyDescent="0.25">
      <c r="A209">
        <v>17</v>
      </c>
      <c r="B209">
        <v>17</v>
      </c>
      <c r="C209" t="s">
        <v>37</v>
      </c>
      <c r="D209" t="s">
        <v>38</v>
      </c>
      <c r="E209">
        <v>6.62</v>
      </c>
      <c r="F209">
        <v>704.02300000000002</v>
      </c>
      <c r="G209">
        <v>12737.877</v>
      </c>
      <c r="H209">
        <v>25370.125</v>
      </c>
      <c r="I209">
        <f>($L$4*G209/H209)/$M$4</f>
        <v>1.0041635190997285E-8</v>
      </c>
      <c r="J209">
        <f t="shared" ref="J209" si="23">I209*10^12</f>
        <v>10041.635190997285</v>
      </c>
    </row>
    <row r="211" spans="1:17" x14ac:dyDescent="0.25">
      <c r="A211" t="s">
        <v>49</v>
      </c>
      <c r="F211" t="s">
        <v>60</v>
      </c>
    </row>
    <row r="212" spans="1:17" x14ac:dyDescent="0.25">
      <c r="J212" s="11"/>
      <c r="K212" s="11"/>
      <c r="L212" s="11"/>
      <c r="M212" s="11"/>
      <c r="N212" s="11"/>
      <c r="O212" s="11"/>
      <c r="P212" s="11"/>
      <c r="Q212" s="11"/>
    </row>
    <row r="213" spans="1:17" x14ac:dyDescent="0.25"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</row>
    <row r="214" spans="1:17" x14ac:dyDescent="0.25">
      <c r="A214" s="9">
        <v>1</v>
      </c>
      <c r="B214" s="9">
        <v>1</v>
      </c>
      <c r="C214" s="9" t="s">
        <v>7</v>
      </c>
      <c r="D214" s="9" t="s">
        <v>8</v>
      </c>
      <c r="E214" s="9">
        <v>3.84</v>
      </c>
      <c r="F214" s="9">
        <v>2448.395</v>
      </c>
      <c r="G214" s="9">
        <v>12587.385</v>
      </c>
      <c r="H214" s="9"/>
    </row>
    <row r="215" spans="1:17" x14ac:dyDescent="0.25">
      <c r="A215">
        <v>2</v>
      </c>
      <c r="B215">
        <v>2</v>
      </c>
      <c r="C215" t="s">
        <v>9</v>
      </c>
      <c r="D215" t="s">
        <v>10</v>
      </c>
      <c r="E215">
        <v>3.91</v>
      </c>
      <c r="F215">
        <v>39.393000000000001</v>
      </c>
      <c r="G215">
        <v>94.781999999999996</v>
      </c>
      <c r="H215">
        <v>12587.385</v>
      </c>
      <c r="I215">
        <f>($L$4*G215/H215)/$M$4</f>
        <v>1.5059839672815283E-10</v>
      </c>
      <c r="J215">
        <f t="shared" ref="J215:J216" si="24">I215*10^12</f>
        <v>150.59839672815284</v>
      </c>
    </row>
    <row r="216" spans="1:17" x14ac:dyDescent="0.25">
      <c r="A216">
        <v>3</v>
      </c>
      <c r="B216">
        <v>3</v>
      </c>
      <c r="C216" t="s">
        <v>11</v>
      </c>
      <c r="D216" t="s">
        <v>12</v>
      </c>
      <c r="E216">
        <v>3.53</v>
      </c>
      <c r="F216">
        <v>1497.742</v>
      </c>
      <c r="G216">
        <v>7277.5910000000003</v>
      </c>
      <c r="H216">
        <v>12587.385</v>
      </c>
      <c r="I216">
        <f>($L$4*G216/H216)/$M$4</f>
        <v>1.1563308820696276E-8</v>
      </c>
      <c r="J216">
        <f t="shared" si="24"/>
        <v>11563.308820696275</v>
      </c>
    </row>
    <row r="217" spans="1:17" x14ac:dyDescent="0.25">
      <c r="A217">
        <v>4</v>
      </c>
      <c r="B217">
        <v>4</v>
      </c>
      <c r="C217" t="s">
        <v>13</v>
      </c>
      <c r="D217" t="s">
        <v>12</v>
      </c>
      <c r="H217">
        <v>12587.385</v>
      </c>
    </row>
    <row r="218" spans="1:17" x14ac:dyDescent="0.25">
      <c r="A218" s="9">
        <v>5</v>
      </c>
      <c r="B218" s="9">
        <v>5</v>
      </c>
      <c r="C218" s="9" t="s">
        <v>14</v>
      </c>
      <c r="D218" s="9" t="s">
        <v>15</v>
      </c>
      <c r="E218" s="9">
        <v>3.34</v>
      </c>
      <c r="F218" s="9">
        <v>5274.5709999999999</v>
      </c>
      <c r="G218" s="9">
        <v>15813.208000000001</v>
      </c>
      <c r="H218" s="9"/>
    </row>
    <row r="219" spans="1:17" x14ac:dyDescent="0.25">
      <c r="A219">
        <v>6</v>
      </c>
      <c r="B219">
        <v>6</v>
      </c>
      <c r="C219" t="s">
        <v>16</v>
      </c>
      <c r="D219" t="s">
        <v>17</v>
      </c>
      <c r="E219">
        <v>3.37</v>
      </c>
      <c r="F219">
        <v>2338.491</v>
      </c>
      <c r="G219">
        <v>10679.576999999999</v>
      </c>
      <c r="H219">
        <v>15813.208000000001</v>
      </c>
      <c r="I219">
        <f>($L$4*G219/H219)/$M$4</f>
        <v>1.3507160596382466E-8</v>
      </c>
      <c r="J219">
        <f t="shared" ref="J219:J221" si="25">I219*10^12</f>
        <v>13507.160596382466</v>
      </c>
    </row>
    <row r="220" spans="1:17" x14ac:dyDescent="0.25">
      <c r="A220">
        <v>7</v>
      </c>
      <c r="B220">
        <v>7</v>
      </c>
      <c r="C220" t="s">
        <v>18</v>
      </c>
      <c r="D220" t="s">
        <v>19</v>
      </c>
      <c r="E220">
        <v>3.02</v>
      </c>
      <c r="F220">
        <v>87771.774999999994</v>
      </c>
      <c r="G220">
        <v>486464.78100000002</v>
      </c>
      <c r="H220">
        <v>15813.208000000001</v>
      </c>
      <c r="I220">
        <f>($L$4*G220/H220)/$M$4</f>
        <v>6.1526387435111198E-7</v>
      </c>
      <c r="J220">
        <f t="shared" si="25"/>
        <v>615263.87435111194</v>
      </c>
    </row>
    <row r="221" spans="1:17" x14ac:dyDescent="0.25">
      <c r="A221">
        <v>8</v>
      </c>
      <c r="B221">
        <v>8</v>
      </c>
      <c r="C221" t="s">
        <v>20</v>
      </c>
      <c r="D221" t="s">
        <v>19</v>
      </c>
      <c r="E221">
        <v>3.02</v>
      </c>
      <c r="F221">
        <v>87771.774999999994</v>
      </c>
      <c r="G221">
        <v>486464.78100000002</v>
      </c>
      <c r="H221">
        <v>15813.208000000001</v>
      </c>
      <c r="I221">
        <f>($L$4*G221/H221)/$M$4</f>
        <v>6.1526387435111198E-7</v>
      </c>
      <c r="J221">
        <f t="shared" si="25"/>
        <v>615263.87435111194</v>
      </c>
    </row>
    <row r="222" spans="1:17" x14ac:dyDescent="0.25">
      <c r="A222">
        <v>9</v>
      </c>
      <c r="B222">
        <v>9</v>
      </c>
      <c r="C222" t="s">
        <v>21</v>
      </c>
      <c r="D222" t="s">
        <v>22</v>
      </c>
    </row>
    <row r="223" spans="1:17" x14ac:dyDescent="0.25">
      <c r="A223">
        <v>10</v>
      </c>
      <c r="B223">
        <v>10</v>
      </c>
      <c r="C223" t="s">
        <v>23</v>
      </c>
      <c r="D223" t="s">
        <v>24</v>
      </c>
    </row>
    <row r="224" spans="1:17" x14ac:dyDescent="0.25">
      <c r="A224">
        <v>11</v>
      </c>
      <c r="B224">
        <v>11</v>
      </c>
      <c r="C224" t="s">
        <v>25</v>
      </c>
      <c r="D224" t="s">
        <v>26</v>
      </c>
    </row>
    <row r="225" spans="1:10" x14ac:dyDescent="0.25">
      <c r="A225">
        <v>12</v>
      </c>
      <c r="B225">
        <v>12</v>
      </c>
      <c r="C225" t="s">
        <v>27</v>
      </c>
      <c r="D225" t="s">
        <v>28</v>
      </c>
    </row>
    <row r="226" spans="1:10" x14ac:dyDescent="0.25">
      <c r="A226">
        <v>13</v>
      </c>
      <c r="B226">
        <v>13</v>
      </c>
      <c r="C226" t="s">
        <v>29</v>
      </c>
      <c r="D226" t="s">
        <v>30</v>
      </c>
    </row>
    <row r="227" spans="1:10" x14ac:dyDescent="0.25">
      <c r="A227" s="9">
        <v>14</v>
      </c>
      <c r="B227" s="9">
        <v>14</v>
      </c>
      <c r="C227" s="9" t="s">
        <v>31</v>
      </c>
      <c r="D227" s="9" t="s">
        <v>32</v>
      </c>
      <c r="E227" s="9">
        <v>6.76</v>
      </c>
      <c r="F227" s="9">
        <v>4749.2550000000001</v>
      </c>
      <c r="G227" s="9">
        <v>21437.315999999999</v>
      </c>
      <c r="H227" s="9"/>
    </row>
    <row r="228" spans="1:10" x14ac:dyDescent="0.25">
      <c r="A228">
        <v>15</v>
      </c>
      <c r="B228">
        <v>15</v>
      </c>
      <c r="C228" t="s">
        <v>33</v>
      </c>
      <c r="D228" t="s">
        <v>34</v>
      </c>
      <c r="E228">
        <v>6.83</v>
      </c>
      <c r="F228">
        <v>234.83199999999999</v>
      </c>
      <c r="G228">
        <v>720.51</v>
      </c>
      <c r="H228">
        <v>21437.315999999999</v>
      </c>
      <c r="I228">
        <f>($L$4*G228/H228)/$M$4</f>
        <v>6.7220168793518741E-10</v>
      </c>
      <c r="J228">
        <f t="shared" ref="J228" si="26">I228*10^12</f>
        <v>672.20168793518746</v>
      </c>
    </row>
    <row r="229" spans="1:10" x14ac:dyDescent="0.25">
      <c r="A229" s="9">
        <v>16</v>
      </c>
      <c r="B229" s="9">
        <v>16</v>
      </c>
      <c r="C229" s="9" t="s">
        <v>35</v>
      </c>
      <c r="D229" s="9" t="s">
        <v>36</v>
      </c>
      <c r="E229" s="9">
        <v>6.56</v>
      </c>
      <c r="F229" s="9">
        <v>876.62</v>
      </c>
      <c r="G229" s="9">
        <v>41169.953000000001</v>
      </c>
      <c r="H229" s="9"/>
    </row>
    <row r="230" spans="1:10" x14ac:dyDescent="0.25">
      <c r="A230">
        <v>17</v>
      </c>
      <c r="B230">
        <v>17</v>
      </c>
      <c r="C230" t="s">
        <v>37</v>
      </c>
      <c r="D230" t="s">
        <v>38</v>
      </c>
      <c r="E230">
        <v>6.63</v>
      </c>
      <c r="F230">
        <v>3564.7049999999999</v>
      </c>
      <c r="G230">
        <v>219567.06299999999</v>
      </c>
      <c r="H230">
        <v>41169.953000000001</v>
      </c>
      <c r="I230">
        <f>($L$4*G230/H230)/$M$4</f>
        <v>1.0666374236570054E-7</v>
      </c>
      <c r="J230">
        <f t="shared" ref="J230" si="27">I230*10^12</f>
        <v>106663.74236570054</v>
      </c>
    </row>
  </sheetData>
  <mergeCells count="4">
    <mergeCell ref="L18:L19"/>
    <mergeCell ref="M18:M19"/>
    <mergeCell ref="M16:M17"/>
    <mergeCell ref="L16:L1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7" sqref="B27"/>
    </sheetView>
  </sheetViews>
  <sheetFormatPr defaultRowHeight="15" x14ac:dyDescent="0.25"/>
  <cols>
    <col min="1" max="1" width="24" customWidth="1"/>
    <col min="6" max="6" width="19" customWidth="1"/>
  </cols>
  <sheetData>
    <row r="1" spans="1:7" ht="18.75" x14ac:dyDescent="0.25">
      <c r="A1" s="24" t="s">
        <v>105</v>
      </c>
    </row>
    <row r="2" spans="1:7" x14ac:dyDescent="0.25">
      <c r="A2" s="23" t="s">
        <v>131</v>
      </c>
      <c r="B2" s="23" t="s">
        <v>106</v>
      </c>
    </row>
    <row r="3" spans="1:7" x14ac:dyDescent="0.25">
      <c r="A3" s="23" t="s">
        <v>132</v>
      </c>
      <c r="B3" s="23" t="s">
        <v>107</v>
      </c>
    </row>
    <row r="4" spans="1:7" x14ac:dyDescent="0.25">
      <c r="A4" s="23" t="s">
        <v>133</v>
      </c>
      <c r="B4" s="23" t="s">
        <v>108</v>
      </c>
    </row>
    <row r="5" spans="1:7" x14ac:dyDescent="0.25">
      <c r="A5" s="23" t="s">
        <v>131</v>
      </c>
      <c r="B5" s="23" t="s">
        <v>109</v>
      </c>
    </row>
    <row r="6" spans="1:7" x14ac:dyDescent="0.25">
      <c r="A6" s="23" t="s">
        <v>133</v>
      </c>
      <c r="B6" s="23" t="s">
        <v>110</v>
      </c>
      <c r="G6" s="23" t="s">
        <v>111</v>
      </c>
    </row>
    <row r="7" spans="1:7" x14ac:dyDescent="0.25">
      <c r="A7" s="23" t="s">
        <v>134</v>
      </c>
      <c r="B7" s="23" t="s">
        <v>109</v>
      </c>
    </row>
    <row r="8" spans="1:7" x14ac:dyDescent="0.25">
      <c r="A8" s="23" t="s">
        <v>132</v>
      </c>
      <c r="B8" s="23" t="s">
        <v>107</v>
      </c>
    </row>
    <row r="9" spans="1:7" x14ac:dyDescent="0.25">
      <c r="A9" s="23" t="s">
        <v>135</v>
      </c>
      <c r="B9" s="23" t="s">
        <v>109</v>
      </c>
    </row>
    <row r="10" spans="1:7" x14ac:dyDescent="0.25">
      <c r="A10" s="23" t="s">
        <v>136</v>
      </c>
      <c r="B10" s="23" t="s">
        <v>107</v>
      </c>
    </row>
    <row r="11" spans="1:7" x14ac:dyDescent="0.25">
      <c r="A11" s="23" t="s">
        <v>137</v>
      </c>
      <c r="B11" s="23" t="s">
        <v>112</v>
      </c>
    </row>
    <row r="12" spans="1:7" x14ac:dyDescent="0.25">
      <c r="A12" s="23" t="s">
        <v>138</v>
      </c>
      <c r="B12" s="23" t="s">
        <v>109</v>
      </c>
    </row>
    <row r="13" spans="1:7" x14ac:dyDescent="0.25">
      <c r="A13" s="23" t="s">
        <v>139</v>
      </c>
      <c r="B13" s="23" t="s">
        <v>113</v>
      </c>
    </row>
    <row r="14" spans="1:7" x14ac:dyDescent="0.25">
      <c r="A14" s="23" t="s">
        <v>134</v>
      </c>
      <c r="B14" s="23" t="s">
        <v>114</v>
      </c>
    </row>
    <row r="15" spans="1:7" x14ac:dyDescent="0.25">
      <c r="A15" s="23"/>
      <c r="B15" s="23"/>
    </row>
    <row r="16" spans="1:7" x14ac:dyDescent="0.25">
      <c r="A16" s="23" t="s">
        <v>115</v>
      </c>
    </row>
    <row r="17" spans="1:2" x14ac:dyDescent="0.25">
      <c r="A17" s="23" t="s">
        <v>116</v>
      </c>
      <c r="B17" s="23" t="s">
        <v>117</v>
      </c>
    </row>
    <row r="18" spans="1:2" x14ac:dyDescent="0.25">
      <c r="B18" s="23" t="s">
        <v>118</v>
      </c>
    </row>
    <row r="19" spans="1:2" x14ac:dyDescent="0.25">
      <c r="B19" s="23" t="s">
        <v>119</v>
      </c>
    </row>
    <row r="20" spans="1:2" x14ac:dyDescent="0.25">
      <c r="B20" s="23" t="s">
        <v>120</v>
      </c>
    </row>
    <row r="21" spans="1:2" x14ac:dyDescent="0.25">
      <c r="B21" s="23" t="s">
        <v>121</v>
      </c>
    </row>
    <row r="22" spans="1:2" x14ac:dyDescent="0.25">
      <c r="B22" s="23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E5" zoomScaleNormal="150" zoomScalePageLayoutView="150" workbookViewId="0">
      <selection activeCell="O1" sqref="O1"/>
    </sheetView>
  </sheetViews>
  <sheetFormatPr defaultColWidth="12.5703125" defaultRowHeight="15" x14ac:dyDescent="0.25"/>
  <cols>
    <col min="1" max="1" width="28" style="1" customWidth="1"/>
    <col min="2" max="2" width="25.28515625" style="1" customWidth="1"/>
    <col min="3" max="3" width="13.7109375" style="2" bestFit="1" customWidth="1"/>
    <col min="4" max="4" width="13.7109375" style="2" customWidth="1"/>
    <col min="5" max="5" width="13.7109375" style="34" customWidth="1"/>
    <col min="6" max="6" width="6" style="1" customWidth="1"/>
    <col min="7" max="7" width="7.5703125" style="1" customWidth="1"/>
    <col min="8" max="8" width="7.5703125" style="33" customWidth="1"/>
    <col min="9" max="9" width="9.42578125" style="1" customWidth="1"/>
    <col min="10" max="10" width="7.5703125" style="1" customWidth="1"/>
    <col min="11" max="11" width="7.5703125" style="33" customWidth="1"/>
    <col min="12" max="12" width="9.7109375" style="1" customWidth="1"/>
    <col min="13" max="13" width="7.85546875" style="1" customWidth="1"/>
    <col min="14" max="14" width="7.85546875" style="33" customWidth="1"/>
    <col min="15" max="15" width="8.28515625" style="1" customWidth="1"/>
    <col min="16" max="16" width="7" style="1" customWidth="1"/>
    <col min="17" max="17" width="7" style="33" customWidth="1"/>
    <col min="18" max="18" width="8.85546875" style="1" customWidth="1"/>
    <col min="19" max="19" width="7.7109375" style="1" customWidth="1"/>
    <col min="20" max="20" width="7.7109375" style="33" customWidth="1"/>
    <col min="21" max="21" width="7.85546875" style="1" customWidth="1"/>
    <col min="22" max="22" width="8.140625" style="1" customWidth="1"/>
    <col min="23" max="23" width="8.140625" style="33" customWidth="1"/>
    <col min="24" max="24" width="7.42578125" style="1" customWidth="1"/>
    <col min="25" max="25" width="6" style="1" customWidth="1"/>
    <col min="26" max="26" width="6" style="33" customWidth="1"/>
    <col min="27" max="27" width="9.5703125" style="1" customWidth="1"/>
    <col min="28" max="28" width="8.7109375" style="1" customWidth="1"/>
    <col min="29" max="29" width="10.5703125" style="1" customWidth="1"/>
    <col min="30" max="31" width="12.5703125" style="1"/>
    <col min="32" max="32" width="17.42578125" style="1" bestFit="1" customWidth="1"/>
    <col min="33" max="16384" width="12.5703125" style="1"/>
  </cols>
  <sheetData>
    <row r="1" spans="1:30" ht="79.5" x14ac:dyDescent="0.2">
      <c r="A1" s="5" t="s">
        <v>87</v>
      </c>
      <c r="C1" s="8" t="s">
        <v>86</v>
      </c>
      <c r="D1" s="25" t="s">
        <v>123</v>
      </c>
      <c r="E1" s="25" t="s">
        <v>130</v>
      </c>
      <c r="F1" s="7" t="s">
        <v>85</v>
      </c>
      <c r="G1" s="25" t="s">
        <v>123</v>
      </c>
      <c r="H1" s="25" t="s">
        <v>130</v>
      </c>
      <c r="I1" s="7" t="s">
        <v>84</v>
      </c>
      <c r="J1" s="25" t="s">
        <v>123</v>
      </c>
      <c r="K1" s="25" t="s">
        <v>130</v>
      </c>
      <c r="L1" s="7" t="s">
        <v>83</v>
      </c>
      <c r="M1" s="25" t="s">
        <v>123</v>
      </c>
      <c r="N1" s="25" t="s">
        <v>130</v>
      </c>
      <c r="O1" s="7" t="s">
        <v>82</v>
      </c>
      <c r="P1" s="25" t="s">
        <v>123</v>
      </c>
      <c r="Q1" s="25" t="s">
        <v>130</v>
      </c>
      <c r="R1" s="7" t="s">
        <v>81</v>
      </c>
      <c r="S1" s="25" t="s">
        <v>123</v>
      </c>
      <c r="T1" s="25" t="s">
        <v>130</v>
      </c>
      <c r="U1" s="7" t="s">
        <v>80</v>
      </c>
      <c r="V1" s="25" t="s">
        <v>123</v>
      </c>
      <c r="W1" s="25" t="s">
        <v>130</v>
      </c>
      <c r="X1" s="7" t="s">
        <v>79</v>
      </c>
      <c r="Y1" s="25" t="s">
        <v>123</v>
      </c>
      <c r="Z1" s="25" t="s">
        <v>130</v>
      </c>
      <c r="AA1" s="7" t="s">
        <v>78</v>
      </c>
      <c r="AB1" s="25" t="s">
        <v>123</v>
      </c>
      <c r="AC1" s="25" t="s">
        <v>130</v>
      </c>
      <c r="AD1" s="7"/>
    </row>
    <row r="2" spans="1:30" x14ac:dyDescent="0.25">
      <c r="B2" s="10" t="s">
        <v>129</v>
      </c>
      <c r="C2" s="30">
        <v>1</v>
      </c>
      <c r="D2" s="30"/>
      <c r="E2" s="30"/>
      <c r="F2" s="29">
        <v>1</v>
      </c>
      <c r="G2" s="29"/>
      <c r="H2" s="29"/>
      <c r="I2" s="29">
        <v>1</v>
      </c>
      <c r="J2" s="29"/>
      <c r="K2" s="29"/>
      <c r="L2" s="29">
        <v>2</v>
      </c>
      <c r="M2" s="29"/>
      <c r="N2" s="29"/>
      <c r="O2" s="29">
        <v>2</v>
      </c>
      <c r="P2" s="29"/>
      <c r="Q2" s="29"/>
      <c r="R2" s="29">
        <v>2</v>
      </c>
      <c r="S2" s="29"/>
      <c r="T2" s="29"/>
      <c r="U2" s="29">
        <v>2</v>
      </c>
      <c r="V2" s="29"/>
      <c r="W2" s="29"/>
      <c r="X2" s="29">
        <v>1</v>
      </c>
      <c r="Y2" s="29"/>
      <c r="Z2" s="29"/>
      <c r="AA2" s="29">
        <v>3</v>
      </c>
      <c r="AB2" s="29"/>
    </row>
    <row r="3" spans="1:30" x14ac:dyDescent="0.25">
      <c r="A3" s="1" t="s">
        <v>77</v>
      </c>
      <c r="B3" s="6" t="s">
        <v>76</v>
      </c>
      <c r="C3" s="3">
        <v>505.5</v>
      </c>
      <c r="D3" s="26">
        <f>C3/$C$16</f>
        <v>5.0049504950495045</v>
      </c>
      <c r="E3" s="26">
        <f>D3*$C$2</f>
        <v>5.0049504950495045</v>
      </c>
      <c r="F3" s="28" t="s">
        <v>124</v>
      </c>
      <c r="G3" s="28" t="s">
        <v>124</v>
      </c>
      <c r="H3" s="28" t="s">
        <v>124</v>
      </c>
      <c r="I3" s="28" t="s">
        <v>124</v>
      </c>
      <c r="J3" s="28" t="s">
        <v>124</v>
      </c>
      <c r="K3" s="28" t="s">
        <v>124</v>
      </c>
      <c r="L3" s="4">
        <v>1180.8</v>
      </c>
      <c r="M3" s="27">
        <f>L3/$L$16</f>
        <v>5.0033898305084747</v>
      </c>
      <c r="N3" s="27">
        <f>M3*$L$2</f>
        <v>10.006779661016949</v>
      </c>
      <c r="O3" s="28" t="s">
        <v>124</v>
      </c>
      <c r="P3" s="28" t="s">
        <v>124</v>
      </c>
      <c r="Q3" s="28" t="s">
        <v>124</v>
      </c>
      <c r="R3" s="4">
        <v>493</v>
      </c>
      <c r="S3" s="27">
        <f>R3/$R$16</f>
        <v>2.0016240357287858</v>
      </c>
      <c r="T3" s="27">
        <f>S3*$R$2</f>
        <v>4.0032480714575716</v>
      </c>
      <c r="U3" s="28" t="s">
        <v>124</v>
      </c>
      <c r="V3" s="28" t="s">
        <v>124</v>
      </c>
      <c r="W3" s="28" t="s">
        <v>124</v>
      </c>
      <c r="X3" s="28" t="s">
        <v>124</v>
      </c>
      <c r="Y3" s="28" t="s">
        <v>124</v>
      </c>
      <c r="Z3" s="28" t="s">
        <v>124</v>
      </c>
      <c r="AA3" s="4">
        <v>136.1</v>
      </c>
      <c r="AB3" s="27">
        <f>AA3/$AA$16</f>
        <v>1</v>
      </c>
      <c r="AC3" s="27">
        <f>AB3*$AA$2</f>
        <v>3</v>
      </c>
    </row>
    <row r="4" spans="1:30" x14ac:dyDescent="0.25">
      <c r="A4" s="1" t="s">
        <v>75</v>
      </c>
      <c r="B4" s="1" t="s">
        <v>74</v>
      </c>
      <c r="C4" s="28" t="s">
        <v>124</v>
      </c>
      <c r="D4" s="28" t="s">
        <v>124</v>
      </c>
      <c r="E4" s="28" t="s">
        <v>124</v>
      </c>
      <c r="F4" s="28" t="s">
        <v>124</v>
      </c>
      <c r="G4" s="28" t="s">
        <v>124</v>
      </c>
      <c r="H4" s="28" t="s">
        <v>124</v>
      </c>
      <c r="I4" s="4">
        <v>400</v>
      </c>
      <c r="J4" s="27">
        <f>I4/$I$16</f>
        <v>5</v>
      </c>
      <c r="K4" s="27">
        <f>J4*$I$2</f>
        <v>5</v>
      </c>
      <c r="L4" s="4">
        <v>556</v>
      </c>
      <c r="M4" s="27">
        <f t="shared" ref="M4:M12" si="0">L4/$L$16</f>
        <v>2.3559322033898304</v>
      </c>
      <c r="N4" s="27">
        <f t="shared" ref="N4:N12" si="1">M4*$L$2</f>
        <v>4.7118644067796609</v>
      </c>
      <c r="O4" s="4">
        <v>96</v>
      </c>
      <c r="P4" s="27">
        <f>O4/$O$16</f>
        <v>0.65306122448979587</v>
      </c>
      <c r="Q4" s="27">
        <f>P4*$O$2</f>
        <v>1.3061224489795917</v>
      </c>
      <c r="R4" s="4">
        <v>370</v>
      </c>
      <c r="S4" s="27">
        <f t="shared" ref="S4:S14" si="2">R4/$R$16</f>
        <v>1.5022330491270808</v>
      </c>
      <c r="T4" s="27">
        <f t="shared" ref="T4:T14" si="3">S4*$R$2</f>
        <v>3.0044660982541616</v>
      </c>
      <c r="U4" s="4">
        <v>990</v>
      </c>
      <c r="V4" s="27">
        <f>U4/U16</f>
        <v>3.9798994974874371</v>
      </c>
      <c r="W4" s="27">
        <f>V4*U2</f>
        <v>7.9597989949748742</v>
      </c>
      <c r="X4" s="28" t="s">
        <v>124</v>
      </c>
      <c r="Y4" s="28" t="s">
        <v>124</v>
      </c>
      <c r="Z4" s="28" t="s">
        <v>124</v>
      </c>
      <c r="AA4" s="4">
        <v>170</v>
      </c>
      <c r="AB4" s="27">
        <f t="shared" ref="AB4:AB14" si="4">AA4/$AA$16</f>
        <v>1.249081557678178</v>
      </c>
      <c r="AC4" s="27">
        <f t="shared" ref="AC4:AC14" si="5">AB4*$AA$2</f>
        <v>3.7472446730345341</v>
      </c>
    </row>
    <row r="5" spans="1:30" x14ac:dyDescent="0.25">
      <c r="A5" s="1" t="s">
        <v>73</v>
      </c>
      <c r="B5" s="1" t="s">
        <v>72</v>
      </c>
      <c r="C5" s="3">
        <v>101</v>
      </c>
      <c r="D5" s="26">
        <f t="shared" ref="D5:D14" si="6">C5/$C$16</f>
        <v>1</v>
      </c>
      <c r="E5" s="26">
        <f t="shared" ref="E5:E14" si="7">D5*$C$2</f>
        <v>1</v>
      </c>
      <c r="F5" s="28" t="s">
        <v>124</v>
      </c>
      <c r="G5" s="28" t="s">
        <v>124</v>
      </c>
      <c r="H5" s="28" t="s">
        <v>124</v>
      </c>
      <c r="I5" s="4">
        <v>240</v>
      </c>
      <c r="J5" s="27">
        <f t="shared" ref="J5:J14" si="8">I5/$I$16</f>
        <v>3</v>
      </c>
      <c r="K5" s="27">
        <f t="shared" ref="K5:K14" si="9">J5*$I$2</f>
        <v>3</v>
      </c>
      <c r="L5" s="4">
        <v>944</v>
      </c>
      <c r="M5" s="27">
        <f t="shared" si="0"/>
        <v>4</v>
      </c>
      <c r="N5" s="27">
        <f t="shared" si="1"/>
        <v>8</v>
      </c>
      <c r="O5" s="28" t="s">
        <v>124</v>
      </c>
      <c r="P5" s="28" t="s">
        <v>124</v>
      </c>
      <c r="Q5" s="28" t="s">
        <v>124</v>
      </c>
      <c r="R5" s="4">
        <v>246</v>
      </c>
      <c r="S5" s="27">
        <f t="shared" si="2"/>
        <v>0.99878197320341044</v>
      </c>
      <c r="T5" s="27">
        <f t="shared" si="3"/>
        <v>1.9975639464068209</v>
      </c>
      <c r="U5" s="28" t="s">
        <v>124</v>
      </c>
      <c r="V5" s="28" t="s">
        <v>124</v>
      </c>
      <c r="W5" s="28" t="s">
        <v>124</v>
      </c>
      <c r="X5" s="4">
        <v>149</v>
      </c>
      <c r="Y5" s="27">
        <f>X5/$X$16</f>
        <v>1.9986586183769284</v>
      </c>
      <c r="Z5" s="27">
        <f>Y5*$X$2</f>
        <v>1.9986586183769284</v>
      </c>
      <c r="AA5" s="4">
        <v>136</v>
      </c>
      <c r="AB5" s="27">
        <f t="shared" si="4"/>
        <v>0.99926524614254231</v>
      </c>
      <c r="AC5" s="27">
        <f t="shared" si="5"/>
        <v>2.997795738427627</v>
      </c>
    </row>
    <row r="6" spans="1:30" x14ac:dyDescent="0.25">
      <c r="B6" s="1" t="s">
        <v>71</v>
      </c>
      <c r="C6" s="3">
        <v>606</v>
      </c>
      <c r="D6" s="26">
        <f t="shared" si="6"/>
        <v>6</v>
      </c>
      <c r="E6" s="26">
        <f t="shared" si="7"/>
        <v>6</v>
      </c>
      <c r="F6" s="28" t="s">
        <v>124</v>
      </c>
      <c r="G6" s="28" t="s">
        <v>124</v>
      </c>
      <c r="H6" s="28" t="s">
        <v>124</v>
      </c>
      <c r="I6" s="4">
        <v>240</v>
      </c>
      <c r="J6" s="27">
        <f t="shared" si="8"/>
        <v>3</v>
      </c>
      <c r="K6" s="27">
        <f t="shared" si="9"/>
        <v>3</v>
      </c>
      <c r="L6" s="4">
        <v>354</v>
      </c>
      <c r="M6" s="27">
        <f t="shared" si="0"/>
        <v>1.5</v>
      </c>
      <c r="N6" s="27">
        <f t="shared" si="1"/>
        <v>3</v>
      </c>
      <c r="O6" s="28" t="s">
        <v>124</v>
      </c>
      <c r="P6" s="28" t="s">
        <v>124</v>
      </c>
      <c r="Q6" s="28" t="s">
        <v>124</v>
      </c>
      <c r="R6" s="4">
        <v>246</v>
      </c>
      <c r="S6" s="27">
        <f t="shared" si="2"/>
        <v>0.99878197320341044</v>
      </c>
      <c r="T6" s="27">
        <f t="shared" si="3"/>
        <v>1.9975639464068209</v>
      </c>
      <c r="U6" s="28" t="s">
        <v>124</v>
      </c>
      <c r="V6" s="28" t="s">
        <v>124</v>
      </c>
      <c r="W6" s="28" t="s">
        <v>124</v>
      </c>
      <c r="X6" s="4">
        <v>149</v>
      </c>
      <c r="Y6" s="27">
        <f t="shared" ref="Y6:Y12" si="10">X6/$X$16</f>
        <v>1.9986586183769284</v>
      </c>
      <c r="Z6" s="27">
        <f t="shared" ref="Z6:Z12" si="11">Y6*$X$2</f>
        <v>1.9986586183769284</v>
      </c>
      <c r="AA6" s="4">
        <v>136</v>
      </c>
      <c r="AB6" s="27">
        <f t="shared" si="4"/>
        <v>0.99926524614254231</v>
      </c>
      <c r="AC6" s="27">
        <f t="shared" si="5"/>
        <v>2.997795738427627</v>
      </c>
    </row>
    <row r="7" spans="1:30" x14ac:dyDescent="0.25">
      <c r="B7" s="1" t="s">
        <v>70</v>
      </c>
      <c r="C7" s="3">
        <v>808</v>
      </c>
      <c r="D7" s="26">
        <f t="shared" si="6"/>
        <v>8</v>
      </c>
      <c r="E7" s="26">
        <f t="shared" si="7"/>
        <v>8</v>
      </c>
      <c r="F7" s="28" t="s">
        <v>124</v>
      </c>
      <c r="G7" s="28" t="s">
        <v>124</v>
      </c>
      <c r="H7" s="28" t="s">
        <v>124</v>
      </c>
      <c r="I7" s="4">
        <v>480</v>
      </c>
      <c r="J7" s="27">
        <f t="shared" si="8"/>
        <v>6</v>
      </c>
      <c r="K7" s="27">
        <f t="shared" si="9"/>
        <v>6</v>
      </c>
      <c r="L7" s="4">
        <v>1180</v>
      </c>
      <c r="M7" s="27">
        <f t="shared" si="0"/>
        <v>5</v>
      </c>
      <c r="N7" s="27">
        <f t="shared" si="1"/>
        <v>10</v>
      </c>
      <c r="O7" s="28" t="s">
        <v>124</v>
      </c>
      <c r="P7" s="28" t="s">
        <v>124</v>
      </c>
      <c r="Q7" s="28" t="s">
        <v>124</v>
      </c>
      <c r="R7" s="4">
        <v>246</v>
      </c>
      <c r="S7" s="27">
        <f t="shared" si="2"/>
        <v>0.99878197320341044</v>
      </c>
      <c r="T7" s="27">
        <f t="shared" si="3"/>
        <v>1.9975639464068209</v>
      </c>
      <c r="U7" s="28" t="s">
        <v>124</v>
      </c>
      <c r="V7" s="28" t="s">
        <v>124</v>
      </c>
      <c r="W7" s="28" t="s">
        <v>124</v>
      </c>
      <c r="X7" s="4">
        <v>74.5</v>
      </c>
      <c r="Y7" s="27">
        <f t="shared" si="10"/>
        <v>0.99932930918846419</v>
      </c>
      <c r="Z7" s="27">
        <f t="shared" si="11"/>
        <v>0.99932930918846419</v>
      </c>
      <c r="AA7" s="4">
        <v>136</v>
      </c>
      <c r="AB7" s="27">
        <f t="shared" si="4"/>
        <v>0.99926524614254231</v>
      </c>
      <c r="AC7" s="27">
        <f t="shared" si="5"/>
        <v>2.997795738427627</v>
      </c>
    </row>
    <row r="8" spans="1:30" x14ac:dyDescent="0.25">
      <c r="B8" s="1" t="s">
        <v>69</v>
      </c>
      <c r="C8" s="3">
        <v>1313</v>
      </c>
      <c r="D8" s="26">
        <f t="shared" si="6"/>
        <v>13</v>
      </c>
      <c r="E8" s="26">
        <f t="shared" si="7"/>
        <v>13</v>
      </c>
      <c r="F8" s="28" t="s">
        <v>124</v>
      </c>
      <c r="G8" s="28" t="s">
        <v>124</v>
      </c>
      <c r="H8" s="28" t="s">
        <v>124</v>
      </c>
      <c r="I8" s="4">
        <v>480</v>
      </c>
      <c r="J8" s="27">
        <f t="shared" si="8"/>
        <v>6</v>
      </c>
      <c r="K8" s="27">
        <f t="shared" si="9"/>
        <v>6</v>
      </c>
      <c r="L8" s="4">
        <v>590</v>
      </c>
      <c r="M8" s="27">
        <f t="shared" si="0"/>
        <v>2.5</v>
      </c>
      <c r="N8" s="27">
        <f t="shared" si="1"/>
        <v>5</v>
      </c>
      <c r="O8" s="28" t="s">
        <v>124</v>
      </c>
      <c r="P8" s="28" t="s">
        <v>124</v>
      </c>
      <c r="Q8" s="28" t="s">
        <v>124</v>
      </c>
      <c r="R8" s="4">
        <v>246</v>
      </c>
      <c r="S8" s="27">
        <f t="shared" si="2"/>
        <v>0.99878197320341044</v>
      </c>
      <c r="T8" s="27">
        <f t="shared" si="3"/>
        <v>1.9975639464068209</v>
      </c>
      <c r="U8" s="28" t="s">
        <v>124</v>
      </c>
      <c r="V8" s="28" t="s">
        <v>124</v>
      </c>
      <c r="W8" s="28" t="s">
        <v>124</v>
      </c>
      <c r="X8" s="4">
        <v>74.5</v>
      </c>
      <c r="Y8" s="27">
        <f t="shared" si="10"/>
        <v>0.99932930918846419</v>
      </c>
      <c r="Z8" s="27">
        <f t="shared" si="11"/>
        <v>0.99932930918846419</v>
      </c>
      <c r="AA8" s="4">
        <v>136</v>
      </c>
      <c r="AB8" s="27">
        <f t="shared" si="4"/>
        <v>0.99926524614254231</v>
      </c>
      <c r="AC8" s="27">
        <f t="shared" si="5"/>
        <v>2.997795738427627</v>
      </c>
    </row>
    <row r="9" spans="1:30" x14ac:dyDescent="0.25">
      <c r="B9" s="1" t="s">
        <v>68</v>
      </c>
      <c r="C9" s="3">
        <v>606</v>
      </c>
      <c r="D9" s="26">
        <f t="shared" si="6"/>
        <v>6</v>
      </c>
      <c r="E9" s="26">
        <f t="shared" si="7"/>
        <v>6</v>
      </c>
      <c r="F9" s="28" t="s">
        <v>124</v>
      </c>
      <c r="G9" s="28" t="s">
        <v>124</v>
      </c>
      <c r="H9" s="28" t="s">
        <v>124</v>
      </c>
      <c r="I9" s="4">
        <v>800</v>
      </c>
      <c r="J9" s="27">
        <f t="shared" si="8"/>
        <v>10</v>
      </c>
      <c r="K9" s="27">
        <f t="shared" si="9"/>
        <v>10</v>
      </c>
      <c r="L9" s="4">
        <v>472</v>
      </c>
      <c r="M9" s="27">
        <f t="shared" si="0"/>
        <v>2</v>
      </c>
      <c r="N9" s="27">
        <f t="shared" si="1"/>
        <v>4</v>
      </c>
      <c r="O9" s="28" t="s">
        <v>124</v>
      </c>
      <c r="P9" s="28" t="s">
        <v>124</v>
      </c>
      <c r="Q9" s="28" t="s">
        <v>124</v>
      </c>
      <c r="R9" s="4">
        <v>246</v>
      </c>
      <c r="S9" s="27">
        <f t="shared" si="2"/>
        <v>0.99878197320341044</v>
      </c>
      <c r="T9" s="27">
        <f t="shared" si="3"/>
        <v>1.9975639464068209</v>
      </c>
      <c r="U9" s="28" t="s">
        <v>124</v>
      </c>
      <c r="V9" s="28" t="s">
        <v>124</v>
      </c>
      <c r="W9" s="28" t="s">
        <v>124</v>
      </c>
      <c r="X9" s="4">
        <v>372.5</v>
      </c>
      <c r="Y9" s="27">
        <f t="shared" si="10"/>
        <v>4.9966465459423208</v>
      </c>
      <c r="Z9" s="27">
        <f t="shared" si="11"/>
        <v>4.9966465459423208</v>
      </c>
      <c r="AA9" s="4">
        <v>136</v>
      </c>
      <c r="AB9" s="27">
        <f t="shared" si="4"/>
        <v>0.99926524614254231</v>
      </c>
      <c r="AC9" s="27">
        <f t="shared" si="5"/>
        <v>2.997795738427627</v>
      </c>
    </row>
    <row r="10" spans="1:30" x14ac:dyDescent="0.25">
      <c r="B10" s="6" t="s">
        <v>67</v>
      </c>
      <c r="C10" s="3">
        <v>1818</v>
      </c>
      <c r="D10" s="26">
        <f t="shared" si="6"/>
        <v>18</v>
      </c>
      <c r="E10" s="26">
        <f t="shared" si="7"/>
        <v>18</v>
      </c>
      <c r="F10" s="4">
        <v>85</v>
      </c>
      <c r="G10" s="27">
        <f>F10/F16</f>
        <v>1</v>
      </c>
      <c r="H10" s="27">
        <f>G10*F2</f>
        <v>1</v>
      </c>
      <c r="I10" s="4">
        <v>720</v>
      </c>
      <c r="J10" s="27">
        <f t="shared" si="8"/>
        <v>9</v>
      </c>
      <c r="K10" s="27">
        <f t="shared" si="9"/>
        <v>9</v>
      </c>
      <c r="L10" s="4">
        <v>944</v>
      </c>
      <c r="M10" s="27">
        <f t="shared" si="0"/>
        <v>4</v>
      </c>
      <c r="N10" s="27">
        <f t="shared" si="1"/>
        <v>8</v>
      </c>
      <c r="O10" s="28" t="s">
        <v>124</v>
      </c>
      <c r="P10" s="28" t="s">
        <v>124</v>
      </c>
      <c r="Q10" s="28" t="s">
        <v>124</v>
      </c>
      <c r="R10" s="4">
        <v>246</v>
      </c>
      <c r="S10" s="27">
        <f t="shared" si="2"/>
        <v>0.99878197320341044</v>
      </c>
      <c r="T10" s="27">
        <f t="shared" si="3"/>
        <v>1.9975639464068209</v>
      </c>
      <c r="U10" s="28" t="s">
        <v>124</v>
      </c>
      <c r="V10" s="28" t="s">
        <v>124</v>
      </c>
      <c r="W10" s="28" t="s">
        <v>124</v>
      </c>
      <c r="X10" s="4">
        <v>372.5</v>
      </c>
      <c r="Y10" s="27">
        <f t="shared" si="10"/>
        <v>4.9966465459423208</v>
      </c>
      <c r="Z10" s="27">
        <f t="shared" si="11"/>
        <v>4.9966465459423208</v>
      </c>
      <c r="AA10" s="4">
        <v>136</v>
      </c>
      <c r="AB10" s="27">
        <f t="shared" si="4"/>
        <v>0.99926524614254231</v>
      </c>
      <c r="AC10" s="27">
        <f t="shared" si="5"/>
        <v>2.997795738427627</v>
      </c>
    </row>
    <row r="11" spans="1:30" x14ac:dyDescent="0.25">
      <c r="B11" s="6" t="s">
        <v>66</v>
      </c>
      <c r="C11" s="28" t="s">
        <v>124</v>
      </c>
      <c r="D11" s="28" t="s">
        <v>124</v>
      </c>
      <c r="E11" s="28" t="s">
        <v>124</v>
      </c>
      <c r="F11" s="28" t="s">
        <v>124</v>
      </c>
      <c r="G11" s="28" t="s">
        <v>124</v>
      </c>
      <c r="H11" s="28" t="s">
        <v>124</v>
      </c>
      <c r="I11" s="4">
        <v>80</v>
      </c>
      <c r="J11" s="27">
        <f t="shared" si="8"/>
        <v>1</v>
      </c>
      <c r="K11" s="27">
        <f t="shared" si="9"/>
        <v>1</v>
      </c>
      <c r="L11" s="4">
        <v>354</v>
      </c>
      <c r="M11" s="27">
        <f t="shared" si="0"/>
        <v>1.5</v>
      </c>
      <c r="N11" s="27">
        <f t="shared" si="1"/>
        <v>3</v>
      </c>
      <c r="O11" s="4">
        <v>292</v>
      </c>
      <c r="P11" s="27">
        <f t="shared" ref="P11:P14" si="12">O11/$O$16</f>
        <v>1.9863945578231292</v>
      </c>
      <c r="Q11" s="27">
        <f t="shared" ref="Q11:Q14" si="13">P11*$O$2</f>
        <v>3.9727891156462585</v>
      </c>
      <c r="R11" s="4">
        <v>246</v>
      </c>
      <c r="S11" s="27">
        <f t="shared" si="2"/>
        <v>0.99878197320341044</v>
      </c>
      <c r="T11" s="27">
        <f t="shared" si="3"/>
        <v>1.9975639464068209</v>
      </c>
      <c r="U11" s="28" t="s">
        <v>124</v>
      </c>
      <c r="V11" s="28" t="s">
        <v>124</v>
      </c>
      <c r="W11" s="28" t="s">
        <v>124</v>
      </c>
      <c r="X11" s="4">
        <v>149</v>
      </c>
      <c r="Y11" s="27">
        <f t="shared" si="10"/>
        <v>1.9986586183769284</v>
      </c>
      <c r="Z11" s="27">
        <f t="shared" si="11"/>
        <v>1.9986586183769284</v>
      </c>
      <c r="AA11" s="4">
        <v>136</v>
      </c>
      <c r="AB11" s="27">
        <f t="shared" si="4"/>
        <v>0.99926524614254231</v>
      </c>
      <c r="AC11" s="27">
        <f t="shared" si="5"/>
        <v>2.997795738427627</v>
      </c>
    </row>
    <row r="12" spans="1:30" x14ac:dyDescent="0.25">
      <c r="B12" s="1" t="s">
        <v>65</v>
      </c>
      <c r="C12" s="3">
        <v>75.8</v>
      </c>
      <c r="D12" s="26">
        <f t="shared" si="6"/>
        <v>0.7504950495049505</v>
      </c>
      <c r="E12" s="26">
        <f t="shared" si="7"/>
        <v>0.7504950495049505</v>
      </c>
      <c r="F12" s="28" t="s">
        <v>124</v>
      </c>
      <c r="G12" s="28" t="s">
        <v>124</v>
      </c>
      <c r="H12" s="28" t="s">
        <v>124</v>
      </c>
      <c r="I12" s="4">
        <v>80</v>
      </c>
      <c r="J12" s="27">
        <f t="shared" si="8"/>
        <v>1</v>
      </c>
      <c r="K12" s="27">
        <f t="shared" si="9"/>
        <v>1</v>
      </c>
      <c r="L12" s="4">
        <v>256.5</v>
      </c>
      <c r="M12" s="27">
        <f t="shared" si="0"/>
        <v>1.0868644067796611</v>
      </c>
      <c r="N12" s="27">
        <f t="shared" si="1"/>
        <v>2.1737288135593222</v>
      </c>
      <c r="O12" s="28" t="s">
        <v>124</v>
      </c>
      <c r="P12" s="28" t="s">
        <v>124</v>
      </c>
      <c r="Q12" s="28" t="s">
        <v>124</v>
      </c>
      <c r="R12" s="4">
        <v>246</v>
      </c>
      <c r="S12" s="27">
        <f t="shared" si="2"/>
        <v>0.99878197320341044</v>
      </c>
      <c r="T12" s="27">
        <f t="shared" si="3"/>
        <v>1.9975639464068209</v>
      </c>
      <c r="U12" s="28" t="s">
        <v>124</v>
      </c>
      <c r="V12" s="28" t="s">
        <v>124</v>
      </c>
      <c r="W12" s="28" t="s">
        <v>124</v>
      </c>
      <c r="X12" s="4">
        <v>372.5</v>
      </c>
      <c r="Y12" s="27">
        <f t="shared" si="10"/>
        <v>4.9966465459423208</v>
      </c>
      <c r="Z12" s="27">
        <f t="shared" si="11"/>
        <v>4.9966465459423208</v>
      </c>
      <c r="AA12" s="4">
        <v>136</v>
      </c>
      <c r="AB12" s="27">
        <f t="shared" si="4"/>
        <v>0.99926524614254231</v>
      </c>
      <c r="AC12" s="27">
        <f t="shared" si="5"/>
        <v>2.997795738427627</v>
      </c>
    </row>
    <row r="13" spans="1:30" x14ac:dyDescent="0.25">
      <c r="B13" s="1" t="s">
        <v>64</v>
      </c>
      <c r="C13" s="3">
        <v>2022</v>
      </c>
      <c r="D13" s="26">
        <f t="shared" si="6"/>
        <v>20.019801980198018</v>
      </c>
      <c r="E13" s="26">
        <f t="shared" si="7"/>
        <v>20.019801980198018</v>
      </c>
      <c r="F13" s="28" t="s">
        <v>124</v>
      </c>
      <c r="G13" s="28" t="s">
        <v>124</v>
      </c>
      <c r="H13" s="28" t="s">
        <v>124</v>
      </c>
      <c r="I13" s="4">
        <v>1601</v>
      </c>
      <c r="J13" s="27">
        <f t="shared" si="8"/>
        <v>20.012499999999999</v>
      </c>
      <c r="K13" s="27">
        <f t="shared" si="9"/>
        <v>20.012499999999999</v>
      </c>
      <c r="L13" s="28" t="s">
        <v>124</v>
      </c>
      <c r="M13" s="28" t="s">
        <v>124</v>
      </c>
      <c r="N13" s="28" t="s">
        <v>124</v>
      </c>
      <c r="O13" s="4">
        <v>441.4</v>
      </c>
      <c r="P13" s="27">
        <f t="shared" si="12"/>
        <v>3.0027210884353739</v>
      </c>
      <c r="Q13" s="27">
        <f t="shared" si="13"/>
        <v>6.0054421768707478</v>
      </c>
      <c r="R13" s="4">
        <v>369.8</v>
      </c>
      <c r="S13" s="27">
        <f t="shared" si="2"/>
        <v>1.5014210312626877</v>
      </c>
      <c r="T13" s="27">
        <f t="shared" si="3"/>
        <v>3.0028420625253753</v>
      </c>
      <c r="U13" s="28" t="s">
        <v>124</v>
      </c>
      <c r="V13" s="28" t="s">
        <v>124</v>
      </c>
      <c r="W13" s="28" t="s">
        <v>124</v>
      </c>
      <c r="X13" s="28" t="s">
        <v>124</v>
      </c>
      <c r="Y13" s="28" t="s">
        <v>124</v>
      </c>
      <c r="Z13" s="28" t="s">
        <v>124</v>
      </c>
      <c r="AA13" s="4">
        <v>170.1</v>
      </c>
      <c r="AB13" s="27">
        <f t="shared" si="4"/>
        <v>1.2498163115356355</v>
      </c>
      <c r="AC13" s="27">
        <f t="shared" si="5"/>
        <v>3.7494489346069066</v>
      </c>
    </row>
    <row r="14" spans="1:30" x14ac:dyDescent="0.25">
      <c r="A14" s="1" t="s">
        <v>63</v>
      </c>
      <c r="B14" s="1" t="s">
        <v>62</v>
      </c>
      <c r="C14" s="3">
        <v>1900</v>
      </c>
      <c r="D14" s="26">
        <f t="shared" si="6"/>
        <v>18.811881188118811</v>
      </c>
      <c r="E14" s="26">
        <f t="shared" si="7"/>
        <v>18.811881188118811</v>
      </c>
      <c r="F14" s="28" t="s">
        <v>124</v>
      </c>
      <c r="G14" s="28" t="s">
        <v>124</v>
      </c>
      <c r="H14" s="28" t="s">
        <v>124</v>
      </c>
      <c r="I14" s="4">
        <v>1650</v>
      </c>
      <c r="J14" s="27">
        <f t="shared" si="8"/>
        <v>20.625</v>
      </c>
      <c r="K14" s="27">
        <f t="shared" si="9"/>
        <v>20.625</v>
      </c>
      <c r="L14" s="28" t="s">
        <v>124</v>
      </c>
      <c r="M14" s="28" t="s">
        <v>124</v>
      </c>
      <c r="N14" s="28" t="s">
        <v>124</v>
      </c>
      <c r="O14" s="4">
        <v>440</v>
      </c>
      <c r="P14" s="27">
        <f t="shared" si="12"/>
        <v>2.9931972789115648</v>
      </c>
      <c r="Q14" s="27">
        <f t="shared" si="13"/>
        <v>5.9863945578231297</v>
      </c>
      <c r="R14" s="4">
        <v>370</v>
      </c>
      <c r="S14" s="27">
        <f t="shared" si="2"/>
        <v>1.5022330491270808</v>
      </c>
      <c r="T14" s="27">
        <f t="shared" si="3"/>
        <v>3.0044660982541616</v>
      </c>
      <c r="U14" s="28" t="s">
        <v>124</v>
      </c>
      <c r="V14" s="28" t="s">
        <v>124</v>
      </c>
      <c r="W14" s="28" t="s">
        <v>124</v>
      </c>
      <c r="X14" s="28" t="s">
        <v>124</v>
      </c>
      <c r="Y14" s="28" t="s">
        <v>124</v>
      </c>
      <c r="Z14" s="28" t="s">
        <v>124</v>
      </c>
      <c r="AA14" s="4">
        <v>170</v>
      </c>
      <c r="AB14" s="27">
        <f t="shared" si="4"/>
        <v>1.249081557678178</v>
      </c>
      <c r="AC14" s="27">
        <f t="shared" si="5"/>
        <v>3.7472446730345341</v>
      </c>
    </row>
    <row r="15" spans="1:30" x14ac:dyDescent="0.25">
      <c r="C15" s="3"/>
      <c r="D15" s="3"/>
      <c r="E15" s="35"/>
    </row>
    <row r="16" spans="1:30" x14ac:dyDescent="0.25">
      <c r="A16" s="5" t="s">
        <v>61</v>
      </c>
      <c r="C16" s="3">
        <v>101</v>
      </c>
      <c r="D16" s="3"/>
      <c r="E16" s="35"/>
      <c r="F16" s="1">
        <v>85</v>
      </c>
      <c r="I16" s="4">
        <v>80</v>
      </c>
      <c r="J16" s="4"/>
      <c r="K16" s="36"/>
      <c r="L16" s="1">
        <v>236</v>
      </c>
      <c r="O16" s="4">
        <v>147</v>
      </c>
      <c r="P16" s="4"/>
      <c r="Q16" s="36"/>
      <c r="R16" s="4">
        <v>246.3</v>
      </c>
      <c r="S16" s="4"/>
      <c r="T16" s="36"/>
      <c r="U16" s="4">
        <v>248.75</v>
      </c>
      <c r="V16" s="4"/>
      <c r="W16" s="36"/>
      <c r="X16" s="4">
        <v>74.55</v>
      </c>
      <c r="Y16" s="4"/>
      <c r="Z16" s="36"/>
      <c r="AA16" s="4">
        <v>136.1</v>
      </c>
    </row>
    <row r="17" spans="1:26" x14ac:dyDescent="0.25">
      <c r="C17" s="3"/>
      <c r="D17" s="3"/>
      <c r="E17" s="35"/>
    </row>
    <row r="19" spans="1:26" ht="79.5" x14ac:dyDescent="0.2">
      <c r="A19" s="37" t="s">
        <v>87</v>
      </c>
      <c r="C19" s="38" t="s">
        <v>94</v>
      </c>
      <c r="D19" s="25" t="s">
        <v>123</v>
      </c>
      <c r="E19" s="25" t="s">
        <v>130</v>
      </c>
      <c r="F19" s="38" t="s">
        <v>93</v>
      </c>
      <c r="G19" s="25" t="s">
        <v>123</v>
      </c>
      <c r="H19" s="25" t="s">
        <v>130</v>
      </c>
      <c r="I19" s="38" t="s">
        <v>92</v>
      </c>
      <c r="J19" s="25" t="s">
        <v>123</v>
      </c>
      <c r="K19" s="25" t="s">
        <v>130</v>
      </c>
      <c r="L19" s="38" t="s">
        <v>91</v>
      </c>
      <c r="M19" s="25" t="s">
        <v>123</v>
      </c>
      <c r="N19" s="25" t="s">
        <v>130</v>
      </c>
      <c r="O19" s="38" t="s">
        <v>125</v>
      </c>
      <c r="P19" s="25" t="s">
        <v>123</v>
      </c>
      <c r="Q19" s="25" t="s">
        <v>130</v>
      </c>
      <c r="R19" s="38" t="s">
        <v>90</v>
      </c>
      <c r="S19" s="25" t="s">
        <v>123</v>
      </c>
      <c r="T19" s="25" t="s">
        <v>130</v>
      </c>
      <c r="U19" s="38" t="s">
        <v>89</v>
      </c>
      <c r="V19" s="25" t="s">
        <v>123</v>
      </c>
      <c r="W19" s="25" t="s">
        <v>130</v>
      </c>
      <c r="X19" s="38" t="s">
        <v>88</v>
      </c>
      <c r="Y19" s="25" t="s">
        <v>123</v>
      </c>
      <c r="Z19" s="25" t="s">
        <v>130</v>
      </c>
    </row>
    <row r="20" spans="1:26" x14ac:dyDescent="0.25">
      <c r="B20" s="40" t="s">
        <v>129</v>
      </c>
      <c r="C20" s="1">
        <v>2</v>
      </c>
      <c r="F20" s="39">
        <v>2</v>
      </c>
      <c r="I20" s="39">
        <v>2</v>
      </c>
      <c r="L20" s="1">
        <v>3</v>
      </c>
      <c r="O20" s="1">
        <v>1</v>
      </c>
      <c r="R20" s="1">
        <v>2</v>
      </c>
      <c r="U20" s="33">
        <v>4</v>
      </c>
      <c r="X20" s="1">
        <v>2</v>
      </c>
    </row>
    <row r="21" spans="1:26" x14ac:dyDescent="0.25">
      <c r="A21" s="33" t="s">
        <v>126</v>
      </c>
      <c r="C21" s="36">
        <v>29430</v>
      </c>
      <c r="D21" s="44">
        <f>C21/$C$25</f>
        <v>131.91393993724787</v>
      </c>
      <c r="E21" s="44">
        <f>D21*$C$20</f>
        <v>263.82787987449575</v>
      </c>
      <c r="F21" s="41" t="s">
        <v>124</v>
      </c>
      <c r="G21" s="43" t="s">
        <v>124</v>
      </c>
      <c r="H21" s="43" t="s">
        <v>124</v>
      </c>
      <c r="I21" s="36">
        <v>8600</v>
      </c>
      <c r="J21" s="42">
        <f>I21/I$25</f>
        <v>29.902642559109871</v>
      </c>
      <c r="K21" s="42">
        <f>J21*I$20</f>
        <v>59.805285118219743</v>
      </c>
      <c r="L21" s="36">
        <v>6200</v>
      </c>
      <c r="M21" s="42">
        <f>L21/L$25</f>
        <v>100</v>
      </c>
      <c r="N21" s="42">
        <f>M21*L$20</f>
        <v>300</v>
      </c>
      <c r="O21" s="41" t="s">
        <v>124</v>
      </c>
      <c r="P21" s="43" t="s">
        <v>124</v>
      </c>
      <c r="Q21" s="43" t="s">
        <v>124</v>
      </c>
      <c r="R21" s="36">
        <v>250</v>
      </c>
      <c r="S21" s="42">
        <f t="shared" ref="S21:S23" si="14">R21/R$25</f>
        <v>0.73572689817539727</v>
      </c>
      <c r="T21" s="42">
        <f t="shared" ref="T21:T22" si="15">S21*R$20</f>
        <v>1.4714537963507945</v>
      </c>
      <c r="U21" s="36">
        <v>250</v>
      </c>
      <c r="V21" s="42">
        <f t="shared" ref="V21:V23" si="16">U21/U$25</f>
        <v>1.0330578512396693</v>
      </c>
      <c r="W21" s="42">
        <f t="shared" ref="W21:W23" si="17">V21*U$20</f>
        <v>4.1322314049586772</v>
      </c>
      <c r="X21" s="36">
        <v>25</v>
      </c>
      <c r="Y21" s="42">
        <f t="shared" ref="Y21:Y23" si="18">X21/X$25</f>
        <v>0.10508617065994115</v>
      </c>
      <c r="Z21" s="42">
        <f t="shared" ref="Z21" si="19">Y21*X$20</f>
        <v>0.2101723413198823</v>
      </c>
    </row>
    <row r="22" spans="1:26" x14ac:dyDescent="0.25">
      <c r="A22" s="33" t="s">
        <v>127</v>
      </c>
      <c r="C22" s="41" t="s">
        <v>124</v>
      </c>
      <c r="D22" s="43" t="s">
        <v>124</v>
      </c>
      <c r="E22" s="43" t="s">
        <v>124</v>
      </c>
      <c r="F22" s="36">
        <v>157</v>
      </c>
      <c r="G22" s="27">
        <f>F22/F25</f>
        <v>0.96973440395305743</v>
      </c>
      <c r="H22" s="27">
        <f>G22*F20</f>
        <v>1.9394688079061149</v>
      </c>
      <c r="I22" s="36">
        <v>500</v>
      </c>
      <c r="J22" s="42">
        <f t="shared" ref="J22:J23" si="20">I22/I$25</f>
        <v>1.7385257301808066</v>
      </c>
      <c r="K22" s="42">
        <f t="shared" ref="K22:K23" si="21">J22*I$20</f>
        <v>3.4770514603616132</v>
      </c>
      <c r="L22" s="36">
        <v>500</v>
      </c>
      <c r="M22" s="42">
        <f t="shared" ref="M22:M23" si="22">L22/L$25</f>
        <v>8.064516129032258</v>
      </c>
      <c r="N22" s="42">
        <f t="shared" ref="N22:N23" si="23">M22*L$20</f>
        <v>24.193548387096776</v>
      </c>
      <c r="O22" s="36">
        <v>10</v>
      </c>
      <c r="P22" s="42">
        <f t="shared" ref="P22:P23" si="24">O22/O$25</f>
        <v>6.0240963855421686E-2</v>
      </c>
      <c r="Q22" s="42">
        <f t="shared" ref="Q22:Q23" si="25">P22*O$20</f>
        <v>6.0240963855421686E-2</v>
      </c>
      <c r="R22" s="36">
        <v>100</v>
      </c>
      <c r="S22" s="42">
        <f t="shared" si="14"/>
        <v>0.29429075927015891</v>
      </c>
      <c r="T22" s="42">
        <f t="shared" si="15"/>
        <v>0.58858151854031782</v>
      </c>
      <c r="U22" s="36">
        <v>59</v>
      </c>
      <c r="V22" s="42">
        <f t="shared" si="16"/>
        <v>0.24380165289256198</v>
      </c>
      <c r="W22" s="42">
        <f t="shared" si="17"/>
        <v>0.97520661157024791</v>
      </c>
      <c r="X22" s="41" t="s">
        <v>124</v>
      </c>
      <c r="Y22" s="43" t="s">
        <v>124</v>
      </c>
      <c r="Z22" s="43" t="s">
        <v>124</v>
      </c>
    </row>
    <row r="23" spans="1:26" x14ac:dyDescent="0.25">
      <c r="A23" s="33" t="s">
        <v>128</v>
      </c>
      <c r="C23" s="36">
        <v>22300</v>
      </c>
      <c r="D23" s="44">
        <f t="shared" ref="D23" si="26">C23/$C$25</f>
        <v>99.955177050649937</v>
      </c>
      <c r="E23" s="44">
        <f t="shared" ref="E23" si="27">D23*$C$20</f>
        <v>199.91035410129987</v>
      </c>
      <c r="F23" s="41" t="s">
        <v>124</v>
      </c>
      <c r="G23" s="43" t="s">
        <v>124</v>
      </c>
      <c r="H23" s="43" t="s">
        <v>124</v>
      </c>
      <c r="I23" s="36">
        <v>8600</v>
      </c>
      <c r="J23" s="42">
        <f t="shared" si="20"/>
        <v>29.902642559109871</v>
      </c>
      <c r="K23" s="42">
        <f t="shared" si="21"/>
        <v>59.805285118219743</v>
      </c>
      <c r="L23" s="36">
        <v>6200</v>
      </c>
      <c r="M23" s="42">
        <f t="shared" si="22"/>
        <v>100</v>
      </c>
      <c r="N23" s="42">
        <f t="shared" si="23"/>
        <v>300</v>
      </c>
      <c r="O23" s="36">
        <v>830</v>
      </c>
      <c r="P23" s="42">
        <f t="shared" si="24"/>
        <v>5</v>
      </c>
      <c r="Q23" s="42">
        <f t="shared" si="25"/>
        <v>5</v>
      </c>
      <c r="R23" s="36">
        <v>25</v>
      </c>
      <c r="S23" s="42">
        <f t="shared" si="14"/>
        <v>7.3572689817539727E-2</v>
      </c>
      <c r="T23" s="42">
        <v>0.2</v>
      </c>
      <c r="U23" s="36">
        <v>250</v>
      </c>
      <c r="V23" s="42">
        <f t="shared" si="16"/>
        <v>1.0330578512396693</v>
      </c>
      <c r="W23" s="42">
        <f t="shared" si="17"/>
        <v>4.1322314049586772</v>
      </c>
      <c r="X23" s="36">
        <v>25</v>
      </c>
      <c r="Y23" s="42">
        <f t="shared" si="18"/>
        <v>0.10508617065994115</v>
      </c>
      <c r="Z23" s="42">
        <f t="shared" ref="Z23" si="28">Y23*X$20</f>
        <v>0.2101723413198823</v>
      </c>
    </row>
    <row r="25" spans="1:26" x14ac:dyDescent="0.25">
      <c r="A25" s="37" t="s">
        <v>61</v>
      </c>
      <c r="C25" s="2">
        <v>223.1</v>
      </c>
      <c r="F25" s="1">
        <v>161.9</v>
      </c>
      <c r="I25" s="1">
        <v>287.60000000000002</v>
      </c>
      <c r="L25" s="1">
        <v>62</v>
      </c>
      <c r="O25" s="1">
        <v>166</v>
      </c>
      <c r="R25" s="1">
        <v>339.8</v>
      </c>
      <c r="U25" s="1">
        <v>242</v>
      </c>
      <c r="X25" s="1">
        <v>237.9</v>
      </c>
      <c r="Y25" s="32"/>
    </row>
    <row r="28" spans="1:26" x14ac:dyDescent="0.25">
      <c r="Y28" s="31"/>
    </row>
  </sheetData>
  <pageMargins left="0.75000000000000011" right="0.75000000000000011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CK</vt:lpstr>
      <vt:lpstr>Callusweefsel</vt:lpstr>
      <vt:lpstr>Cultuurmedia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</dc:creator>
  <cp:lastModifiedBy>Sofie</cp:lastModifiedBy>
  <dcterms:created xsi:type="dcterms:W3CDTF">2014-03-06T13:48:50Z</dcterms:created>
  <dcterms:modified xsi:type="dcterms:W3CDTF">2014-11-09T15:54:32Z</dcterms:modified>
</cp:coreProperties>
</file>