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0" yWindow="1590" windowWidth="11880" windowHeight="6555" tabRatio="654" firstSheet="1" activeTab="11"/>
  </bookViews>
  <sheets>
    <sheet name="DATA" sheetId="1" r:id="rId1"/>
    <sheet name="OEF 1 + 2" sheetId="2" r:id="rId2"/>
    <sheet name="Grafiek 24u" sheetId="4" r:id="rId3"/>
    <sheet name="Grafiek 48u" sheetId="11" r:id="rId4"/>
    <sheet name="Grafiek 72u" sheetId="12" r:id="rId5"/>
    <sheet name="Grafiek 120u" sheetId="13" r:id="rId6"/>
    <sheet name="Grafiek 240u" sheetId="14" r:id="rId7"/>
    <sheet name="Grafiek 360u" sheetId="15" r:id="rId8"/>
    <sheet name="OEF 4 + 5" sheetId="10" r:id="rId9"/>
    <sheet name="Grafiek IDF" sheetId="16" r:id="rId10"/>
    <sheet name="OEF 6" sheetId="17" r:id="rId11"/>
    <sheet name="OEF 7" sheetId="18" r:id="rId12"/>
  </sheets>
  <calcPr calcId="125725"/>
</workbook>
</file>

<file path=xl/calcChain.xml><?xml version="1.0" encoding="utf-8"?>
<calcChain xmlns="http://schemas.openxmlformats.org/spreadsheetml/2006/main">
  <c r="B21" i="18"/>
  <c r="B22"/>
  <c r="B23"/>
  <c r="B24"/>
  <c r="B25"/>
  <c r="B26"/>
  <c r="B20"/>
  <c r="C20" s="1"/>
  <c r="D20" s="1"/>
  <c r="B30" i="17"/>
  <c r="C26" i="18"/>
  <c r="D26" s="1"/>
  <c r="C25"/>
  <c r="D25" s="1"/>
  <c r="C24"/>
  <c r="D24" s="1"/>
  <c r="C23"/>
  <c r="D23" s="1"/>
  <c r="C22"/>
  <c r="D22" s="1"/>
  <c r="C21"/>
  <c r="D21" s="1"/>
  <c r="C17"/>
  <c r="D17" s="1"/>
  <c r="C16"/>
  <c r="C15"/>
  <c r="D15" s="1"/>
  <c r="C14"/>
  <c r="C13"/>
  <c r="D13" s="1"/>
  <c r="C12"/>
  <c r="D12" s="1"/>
  <c r="C11"/>
  <c r="D16"/>
  <c r="D14"/>
  <c r="D11"/>
  <c r="B17"/>
  <c r="B16"/>
  <c r="B15"/>
  <c r="B14"/>
  <c r="B13"/>
  <c r="B12"/>
  <c r="B11"/>
  <c r="K2"/>
  <c r="J2"/>
  <c r="X11" i="17"/>
  <c r="W11"/>
  <c r="B39"/>
  <c r="Q39" s="1"/>
  <c r="T39" s="1"/>
  <c r="B3" i="18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C2"/>
  <c r="D2"/>
  <c r="E2"/>
  <c r="F2"/>
  <c r="G2"/>
  <c r="R39" i="17"/>
  <c r="T40" s="1"/>
  <c r="T31"/>
  <c r="T30"/>
  <c r="G45"/>
  <c r="G44"/>
  <c r="G43"/>
  <c r="G42"/>
  <c r="G41"/>
  <c r="G40"/>
  <c r="G39"/>
  <c r="F45"/>
  <c r="F44"/>
  <c r="F43"/>
  <c r="F42"/>
  <c r="F41"/>
  <c r="F40"/>
  <c r="F39"/>
  <c r="E45"/>
  <c r="E44"/>
  <c r="E43"/>
  <c r="E42"/>
  <c r="E41"/>
  <c r="E40"/>
  <c r="E39"/>
  <c r="D45"/>
  <c r="D44"/>
  <c r="D43"/>
  <c r="D42"/>
  <c r="D41"/>
  <c r="D40"/>
  <c r="D39"/>
  <c r="C44"/>
  <c r="C43"/>
  <c r="C42"/>
  <c r="C41"/>
  <c r="C40"/>
  <c r="C45"/>
  <c r="C39"/>
  <c r="B40"/>
  <c r="W16"/>
  <c r="W12"/>
  <c r="B41"/>
  <c r="B42"/>
  <c r="B43"/>
  <c r="B44"/>
  <c r="B45"/>
  <c r="Q12"/>
  <c r="R30"/>
  <c r="R36"/>
  <c r="R35"/>
  <c r="R34"/>
  <c r="R33"/>
  <c r="R32"/>
  <c r="R31"/>
  <c r="R27"/>
  <c r="R26"/>
  <c r="R25"/>
  <c r="R24"/>
  <c r="R23"/>
  <c r="R22"/>
  <c r="R21"/>
  <c r="R13"/>
  <c r="R14"/>
  <c r="R15"/>
  <c r="R16"/>
  <c r="R17"/>
  <c r="R18"/>
  <c r="R12"/>
  <c r="Q36"/>
  <c r="Q35"/>
  <c r="Q34"/>
  <c r="Q33"/>
  <c r="Q32"/>
  <c r="Q31"/>
  <c r="Q30"/>
  <c r="Q27"/>
  <c r="Q26"/>
  <c r="Q25"/>
  <c r="Q24"/>
  <c r="Q23"/>
  <c r="Q22"/>
  <c r="Q21"/>
  <c r="Q13"/>
  <c r="Q14"/>
  <c r="Q15"/>
  <c r="Q16"/>
  <c r="Q17"/>
  <c r="Q18"/>
  <c r="J12"/>
  <c r="J21" s="1"/>
  <c r="J30" s="1"/>
  <c r="J39" s="1"/>
  <c r="J13"/>
  <c r="J22" s="1"/>
  <c r="J31" s="1"/>
  <c r="J40" s="1"/>
  <c r="O13"/>
  <c r="O22" s="1"/>
  <c r="O31" s="1"/>
  <c r="O40" s="1"/>
  <c r="O14"/>
  <c r="O23" s="1"/>
  <c r="O32" s="1"/>
  <c r="O41" s="1"/>
  <c r="O15"/>
  <c r="O24" s="1"/>
  <c r="O33" s="1"/>
  <c r="O42" s="1"/>
  <c r="O16"/>
  <c r="O25" s="1"/>
  <c r="O34" s="1"/>
  <c r="O43" s="1"/>
  <c r="O17"/>
  <c r="O26" s="1"/>
  <c r="O35" s="1"/>
  <c r="O44" s="1"/>
  <c r="O18"/>
  <c r="O27" s="1"/>
  <c r="O36" s="1"/>
  <c r="O45" s="1"/>
  <c r="N13"/>
  <c r="N22" s="1"/>
  <c r="N31" s="1"/>
  <c r="N40" s="1"/>
  <c r="N14"/>
  <c r="N23" s="1"/>
  <c r="N32" s="1"/>
  <c r="N41" s="1"/>
  <c r="N15"/>
  <c r="N24" s="1"/>
  <c r="N33" s="1"/>
  <c r="N42" s="1"/>
  <c r="N16"/>
  <c r="N25" s="1"/>
  <c r="N34" s="1"/>
  <c r="N43" s="1"/>
  <c r="N17"/>
  <c r="N26" s="1"/>
  <c r="N35" s="1"/>
  <c r="N44" s="1"/>
  <c r="N18"/>
  <c r="N27" s="1"/>
  <c r="N36" s="1"/>
  <c r="N45" s="1"/>
  <c r="M13"/>
  <c r="M22" s="1"/>
  <c r="M31" s="1"/>
  <c r="M40" s="1"/>
  <c r="M14"/>
  <c r="M23" s="1"/>
  <c r="M32" s="1"/>
  <c r="M41" s="1"/>
  <c r="M15"/>
  <c r="M24" s="1"/>
  <c r="M33" s="1"/>
  <c r="M42" s="1"/>
  <c r="M16"/>
  <c r="M25" s="1"/>
  <c r="M34" s="1"/>
  <c r="M43" s="1"/>
  <c r="M17"/>
  <c r="M26" s="1"/>
  <c r="M35" s="1"/>
  <c r="M44" s="1"/>
  <c r="M18"/>
  <c r="M27" s="1"/>
  <c r="M36" s="1"/>
  <c r="M45" s="1"/>
  <c r="L13"/>
  <c r="L22" s="1"/>
  <c r="L31" s="1"/>
  <c r="L40" s="1"/>
  <c r="L14"/>
  <c r="L23" s="1"/>
  <c r="L32" s="1"/>
  <c r="L41" s="1"/>
  <c r="L15"/>
  <c r="L24" s="1"/>
  <c r="L33" s="1"/>
  <c r="L42" s="1"/>
  <c r="L16"/>
  <c r="L25" s="1"/>
  <c r="L34" s="1"/>
  <c r="L43" s="1"/>
  <c r="L17"/>
  <c r="L26" s="1"/>
  <c r="L35" s="1"/>
  <c r="L44" s="1"/>
  <c r="L18"/>
  <c r="L27" s="1"/>
  <c r="L36" s="1"/>
  <c r="L45" s="1"/>
  <c r="K13"/>
  <c r="K22" s="1"/>
  <c r="K31" s="1"/>
  <c r="K40" s="1"/>
  <c r="K14"/>
  <c r="K23" s="1"/>
  <c r="K32" s="1"/>
  <c r="K41" s="1"/>
  <c r="K15"/>
  <c r="K24" s="1"/>
  <c r="K33" s="1"/>
  <c r="K42" s="1"/>
  <c r="K16"/>
  <c r="K25" s="1"/>
  <c r="K34" s="1"/>
  <c r="K43" s="1"/>
  <c r="K17"/>
  <c r="K26" s="1"/>
  <c r="K35" s="1"/>
  <c r="K44" s="1"/>
  <c r="K18"/>
  <c r="K27" s="1"/>
  <c r="K36" s="1"/>
  <c r="K45" s="1"/>
  <c r="K12"/>
  <c r="K21" s="1"/>
  <c r="K30" s="1"/>
  <c r="K39" s="1"/>
  <c r="L12"/>
  <c r="L21" s="1"/>
  <c r="L30" s="1"/>
  <c r="L39" s="1"/>
  <c r="M12"/>
  <c r="M21" s="1"/>
  <c r="M30" s="1"/>
  <c r="M39" s="1"/>
  <c r="N12"/>
  <c r="N21" s="1"/>
  <c r="N30" s="1"/>
  <c r="N39" s="1"/>
  <c r="O12"/>
  <c r="O21" s="1"/>
  <c r="O30" s="1"/>
  <c r="O39" s="1"/>
  <c r="J14"/>
  <c r="J23" s="1"/>
  <c r="J32" s="1"/>
  <c r="J41" s="1"/>
  <c r="J15"/>
  <c r="J24" s="1"/>
  <c r="J33" s="1"/>
  <c r="J42" s="1"/>
  <c r="J16"/>
  <c r="J25" s="1"/>
  <c r="J34" s="1"/>
  <c r="J43" s="1"/>
  <c r="J17"/>
  <c r="J26" s="1"/>
  <c r="J35" s="1"/>
  <c r="J44" s="1"/>
  <c r="J18"/>
  <c r="J27" s="1"/>
  <c r="J36" s="1"/>
  <c r="J45" s="1"/>
  <c r="X16"/>
  <c r="X15"/>
  <c r="X14"/>
  <c r="X13"/>
  <c r="X12"/>
  <c r="W15"/>
  <c r="W14"/>
  <c r="W13"/>
  <c r="B12"/>
  <c r="G31"/>
  <c r="G32"/>
  <c r="G33"/>
  <c r="G34"/>
  <c r="G35"/>
  <c r="G36"/>
  <c r="G30"/>
  <c r="F31"/>
  <c r="F32"/>
  <c r="F33"/>
  <c r="F34"/>
  <c r="F35"/>
  <c r="F36"/>
  <c r="F30"/>
  <c r="E31"/>
  <c r="E32"/>
  <c r="E33"/>
  <c r="E34"/>
  <c r="E35"/>
  <c r="E36"/>
  <c r="E30"/>
  <c r="D31"/>
  <c r="D32"/>
  <c r="D33"/>
  <c r="D34"/>
  <c r="D35"/>
  <c r="D36"/>
  <c r="D30"/>
  <c r="C31"/>
  <c r="C32"/>
  <c r="C33"/>
  <c r="C34"/>
  <c r="C35"/>
  <c r="C36"/>
  <c r="C30"/>
  <c r="B31"/>
  <c r="B32"/>
  <c r="B33"/>
  <c r="B34"/>
  <c r="B35"/>
  <c r="B36"/>
  <c r="G22"/>
  <c r="G23"/>
  <c r="G24"/>
  <c r="G25"/>
  <c r="G26"/>
  <c r="G27"/>
  <c r="G21"/>
  <c r="F22"/>
  <c r="F23"/>
  <c r="F24"/>
  <c r="F25"/>
  <c r="F26"/>
  <c r="F27"/>
  <c r="F21"/>
  <c r="E22"/>
  <c r="E23"/>
  <c r="E24"/>
  <c r="E25"/>
  <c r="E26"/>
  <c r="E27"/>
  <c r="E21"/>
  <c r="D22"/>
  <c r="D23"/>
  <c r="D24"/>
  <c r="D25"/>
  <c r="D26"/>
  <c r="D27"/>
  <c r="D21"/>
  <c r="C22"/>
  <c r="C23"/>
  <c r="C24"/>
  <c r="C25"/>
  <c r="C26"/>
  <c r="C27"/>
  <c r="C21"/>
  <c r="B22"/>
  <c r="B23"/>
  <c r="B24"/>
  <c r="B25"/>
  <c r="B26"/>
  <c r="B27"/>
  <c r="B21"/>
  <c r="G13"/>
  <c r="G14"/>
  <c r="G15"/>
  <c r="G16"/>
  <c r="G17"/>
  <c r="G18"/>
  <c r="G12"/>
  <c r="F13"/>
  <c r="F14"/>
  <c r="F15"/>
  <c r="F16"/>
  <c r="F17"/>
  <c r="F18"/>
  <c r="F12"/>
  <c r="E13"/>
  <c r="E14"/>
  <c r="E15"/>
  <c r="E16"/>
  <c r="E17"/>
  <c r="E18"/>
  <c r="E12"/>
  <c r="D13"/>
  <c r="D14"/>
  <c r="D15"/>
  <c r="D16"/>
  <c r="D17"/>
  <c r="D18"/>
  <c r="D12"/>
  <c r="C13"/>
  <c r="C14"/>
  <c r="C15"/>
  <c r="C16"/>
  <c r="C17"/>
  <c r="C18"/>
  <c r="C12"/>
  <c r="B13"/>
  <c r="B14"/>
  <c r="B15"/>
  <c r="B16"/>
  <c r="B17"/>
  <c r="B18"/>
  <c r="A7" i="10"/>
  <c r="A6"/>
  <c r="A5"/>
  <c r="A4"/>
  <c r="A3"/>
  <c r="A2"/>
  <c r="E11"/>
  <c r="E10"/>
  <c r="I11"/>
  <c r="I12"/>
  <c r="I13"/>
  <c r="I14"/>
  <c r="I15"/>
  <c r="I16"/>
  <c r="I10"/>
  <c r="H11"/>
  <c r="H12"/>
  <c r="H13"/>
  <c r="H14"/>
  <c r="H15"/>
  <c r="H16"/>
  <c r="H10"/>
  <c r="G11"/>
  <c r="G12"/>
  <c r="G13"/>
  <c r="G14"/>
  <c r="G15"/>
  <c r="G16"/>
  <c r="G10"/>
  <c r="J11"/>
  <c r="J12"/>
  <c r="J13"/>
  <c r="J14"/>
  <c r="J15"/>
  <c r="J16"/>
  <c r="J10"/>
  <c r="F16"/>
  <c r="F11"/>
  <c r="F12"/>
  <c r="F13"/>
  <c r="F14"/>
  <c r="F15"/>
  <c r="F10"/>
  <c r="E12"/>
  <c r="E13"/>
  <c r="E14"/>
  <c r="E15"/>
  <c r="E16"/>
  <c r="D11"/>
  <c r="D12"/>
  <c r="D13"/>
  <c r="D14"/>
  <c r="D15"/>
  <c r="D16"/>
  <c r="D10"/>
  <c r="C11"/>
  <c r="C12"/>
  <c r="C13"/>
  <c r="C14"/>
  <c r="C15"/>
  <c r="C16"/>
  <c r="C10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2"/>
  <c r="B2" i="18" l="1"/>
  <c r="R43" i="17"/>
  <c r="Q41"/>
  <c r="R42"/>
  <c r="Q43"/>
  <c r="Q45"/>
  <c r="R41"/>
  <c r="R45"/>
  <c r="Q42"/>
  <c r="Q44" l="1"/>
  <c r="R44"/>
  <c r="Q40"/>
  <c r="R40"/>
</calcChain>
</file>

<file path=xl/sharedStrings.xml><?xml version="1.0" encoding="utf-8"?>
<sst xmlns="http://schemas.openxmlformats.org/spreadsheetml/2006/main" count="94" uniqueCount="61">
  <si>
    <t>jaar</t>
  </si>
  <si>
    <t>neerslag (24 u)</t>
  </si>
  <si>
    <t>neerslag (48 u)</t>
  </si>
  <si>
    <t>neerslag (72 u)</t>
  </si>
  <si>
    <t>neerslag (120 u)</t>
  </si>
  <si>
    <t>neerslag (240 u)</t>
  </si>
  <si>
    <t>neerslag (360 u)</t>
  </si>
  <si>
    <t>mm/h</t>
  </si>
  <si>
    <t>m</t>
  </si>
  <si>
    <t>T</t>
  </si>
  <si>
    <r>
      <t>y</t>
    </r>
    <r>
      <rPr>
        <b/>
        <sz val="8"/>
        <rFont val="Arial"/>
        <family val="2"/>
      </rPr>
      <t>T</t>
    </r>
  </si>
  <si>
    <t>α</t>
  </si>
  <si>
    <t>µ</t>
  </si>
  <si>
    <t>F</t>
  </si>
  <si>
    <t>yT</t>
  </si>
  <si>
    <t>xT (24u)</t>
  </si>
  <si>
    <t>xT (48u)</t>
  </si>
  <si>
    <t>xT (72u)</t>
  </si>
  <si>
    <t>xT (120u)</t>
  </si>
  <si>
    <t>xT (240u)</t>
  </si>
  <si>
    <t>xT (360u)</t>
  </si>
  <si>
    <t>Demaree 1</t>
  </si>
  <si>
    <t>Delbeke 1</t>
  </si>
  <si>
    <t>Demaree 2</t>
  </si>
  <si>
    <t>a1</t>
  </si>
  <si>
    <t>a2</t>
  </si>
  <si>
    <t>a3</t>
  </si>
  <si>
    <t>a4</t>
  </si>
  <si>
    <t>a5</t>
  </si>
  <si>
    <t>e</t>
  </si>
  <si>
    <t>a(t)</t>
  </si>
  <si>
    <t>b(t)</t>
  </si>
  <si>
    <t>c</t>
  </si>
  <si>
    <t>d</t>
  </si>
  <si>
    <t>k</t>
  </si>
  <si>
    <t>x</t>
  </si>
  <si>
    <t>DEM 1</t>
  </si>
  <si>
    <t>DEL 1</t>
  </si>
  <si>
    <t>DEM 2</t>
  </si>
  <si>
    <t>DEL 2</t>
  </si>
  <si>
    <t>FREQ</t>
  </si>
  <si>
    <t>CORR</t>
  </si>
  <si>
    <t>RMSE</t>
  </si>
  <si>
    <t>MIN</t>
  </si>
  <si>
    <t>U</t>
  </si>
  <si>
    <t>5760 (L)</t>
  </si>
  <si>
    <t>neerslag (mm/24 u)</t>
  </si>
  <si>
    <t>neerslag (mm/48 u)</t>
  </si>
  <si>
    <t>neerslag (mm/72 u)</t>
  </si>
  <si>
    <t>neerslag (mm/120 u)</t>
  </si>
  <si>
    <t>neerslag (mm/240 u)</t>
  </si>
  <si>
    <t>neerslag (mm/360 u)</t>
  </si>
  <si>
    <t>T (jaar)</t>
  </si>
  <si>
    <t>5760 (mm/h)</t>
  </si>
  <si>
    <t>1440 (mm/h)</t>
  </si>
  <si>
    <t>2880 (mm/h)</t>
  </si>
  <si>
    <t>7200 (mm/h)</t>
  </si>
  <si>
    <t>21600 (mm/h)</t>
  </si>
  <si>
    <t>4320 (mm/h)</t>
  </si>
  <si>
    <t>14400 (mm/h)</t>
  </si>
  <si>
    <t>5760 (m³)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</si>
</sst>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6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en-US"/>
              <a:t>Verdeling Extreme Waarden</a:t>
            </a:r>
            <a:r>
              <a:rPr lang="en-US" baseline="0"/>
              <a:t> (24u)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(24u)</c:v>
          </c:tx>
          <c:trendline>
            <c:trendlineType val="linear"/>
            <c:dispRSqr val="1"/>
            <c:dispEq val="1"/>
            <c:trendlineLbl>
              <c:layout>
                <c:manualLayout>
                  <c:x val="5.1161814546190395E-3"/>
                  <c:y val="-0.11075059164944796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+ 2'!$F$2:$F$102</c:f>
              <c:numCache>
                <c:formatCode>General</c:formatCode>
                <c:ptCount val="101"/>
                <c:pt idx="0">
                  <c:v>3.6791666666666667</c:v>
                </c:pt>
                <c:pt idx="1">
                  <c:v>3.4083333333333332</c:v>
                </c:pt>
                <c:pt idx="2">
                  <c:v>3.1083333333333329</c:v>
                </c:pt>
                <c:pt idx="3">
                  <c:v>2.8249999999999997</c:v>
                </c:pt>
                <c:pt idx="4">
                  <c:v>2.5291666666666668</c:v>
                </c:pt>
                <c:pt idx="5">
                  <c:v>2.5041666666666669</c:v>
                </c:pt>
                <c:pt idx="6">
                  <c:v>2.4958333333333331</c:v>
                </c:pt>
                <c:pt idx="7">
                  <c:v>2.4666666666666668</c:v>
                </c:pt>
                <c:pt idx="8">
                  <c:v>2.3249999999999997</c:v>
                </c:pt>
                <c:pt idx="9">
                  <c:v>2.2749999999999999</c:v>
                </c:pt>
                <c:pt idx="10">
                  <c:v>2.2375000000000003</c:v>
                </c:pt>
                <c:pt idx="11">
                  <c:v>2.2083333333333335</c:v>
                </c:pt>
                <c:pt idx="12">
                  <c:v>2.1999999999999997</c:v>
                </c:pt>
                <c:pt idx="13">
                  <c:v>2.1416666666666666</c:v>
                </c:pt>
                <c:pt idx="14">
                  <c:v>2.1291666666666669</c:v>
                </c:pt>
                <c:pt idx="15">
                  <c:v>2.0625</c:v>
                </c:pt>
                <c:pt idx="16">
                  <c:v>2.0583333333333331</c:v>
                </c:pt>
                <c:pt idx="17">
                  <c:v>2.0500000000000003</c:v>
                </c:pt>
                <c:pt idx="18">
                  <c:v>2.0208333333333335</c:v>
                </c:pt>
                <c:pt idx="19">
                  <c:v>2.0166666666666666</c:v>
                </c:pt>
                <c:pt idx="20">
                  <c:v>1.95</c:v>
                </c:pt>
                <c:pt idx="21">
                  <c:v>1.8958333333333333</c:v>
                </c:pt>
                <c:pt idx="22">
                  <c:v>1.8791666666666667</c:v>
                </c:pt>
                <c:pt idx="23">
                  <c:v>1.8583333333333334</c:v>
                </c:pt>
                <c:pt idx="24">
                  <c:v>1.8458333333333332</c:v>
                </c:pt>
                <c:pt idx="25">
                  <c:v>1.8</c:v>
                </c:pt>
                <c:pt idx="26">
                  <c:v>1.7958333333333334</c:v>
                </c:pt>
                <c:pt idx="27">
                  <c:v>1.7541666666666667</c:v>
                </c:pt>
                <c:pt idx="28">
                  <c:v>1.7291666666666667</c:v>
                </c:pt>
                <c:pt idx="29">
                  <c:v>1.7249999999999999</c:v>
                </c:pt>
                <c:pt idx="30">
                  <c:v>1.7125000000000001</c:v>
                </c:pt>
                <c:pt idx="31">
                  <c:v>1.7041666666666666</c:v>
                </c:pt>
                <c:pt idx="32">
                  <c:v>1.7041666666666666</c:v>
                </c:pt>
                <c:pt idx="33">
                  <c:v>1.6958333333333335</c:v>
                </c:pt>
                <c:pt idx="34">
                  <c:v>1.6833333333333333</c:v>
                </c:pt>
                <c:pt idx="35">
                  <c:v>1.6791666666666665</c:v>
                </c:pt>
                <c:pt idx="36">
                  <c:v>1.6666666666666667</c:v>
                </c:pt>
                <c:pt idx="37">
                  <c:v>1.6624999999999999</c:v>
                </c:pt>
                <c:pt idx="38">
                  <c:v>1.6583333333333332</c:v>
                </c:pt>
                <c:pt idx="39">
                  <c:v>1.6333333333333335</c:v>
                </c:pt>
                <c:pt idx="40">
                  <c:v>1.6291666666666667</c:v>
                </c:pt>
                <c:pt idx="41">
                  <c:v>1.6125</c:v>
                </c:pt>
                <c:pt idx="42">
                  <c:v>1.5958333333333332</c:v>
                </c:pt>
                <c:pt idx="43">
                  <c:v>1.5625</c:v>
                </c:pt>
                <c:pt idx="44">
                  <c:v>1.55</c:v>
                </c:pt>
                <c:pt idx="45">
                  <c:v>1.5416666666666667</c:v>
                </c:pt>
                <c:pt idx="46">
                  <c:v>1.5208333333333333</c:v>
                </c:pt>
                <c:pt idx="47">
                  <c:v>1.5166666666666666</c:v>
                </c:pt>
                <c:pt idx="48">
                  <c:v>1.5166666666666666</c:v>
                </c:pt>
                <c:pt idx="49">
                  <c:v>1.5</c:v>
                </c:pt>
                <c:pt idx="50">
                  <c:v>1.4833333333333334</c:v>
                </c:pt>
                <c:pt idx="51">
                  <c:v>1.4708333333333332</c:v>
                </c:pt>
                <c:pt idx="52">
                  <c:v>1.4541666666666666</c:v>
                </c:pt>
                <c:pt idx="53">
                  <c:v>1.4166666666666667</c:v>
                </c:pt>
                <c:pt idx="54">
                  <c:v>1.4166666666666667</c:v>
                </c:pt>
                <c:pt idx="55">
                  <c:v>1.4124999999999999</c:v>
                </c:pt>
                <c:pt idx="56">
                  <c:v>1.4083333333333332</c:v>
                </c:pt>
                <c:pt idx="57">
                  <c:v>1.4000000000000001</c:v>
                </c:pt>
                <c:pt idx="58">
                  <c:v>1.4000000000000001</c:v>
                </c:pt>
                <c:pt idx="59">
                  <c:v>1.3958333333333333</c:v>
                </c:pt>
                <c:pt idx="60">
                  <c:v>1.3833333333333335</c:v>
                </c:pt>
                <c:pt idx="61">
                  <c:v>1.375</c:v>
                </c:pt>
                <c:pt idx="62">
                  <c:v>1.3708333333333333</c:v>
                </c:pt>
                <c:pt idx="63">
                  <c:v>1.3708333333333333</c:v>
                </c:pt>
                <c:pt idx="64">
                  <c:v>1.3666666666666665</c:v>
                </c:pt>
                <c:pt idx="65">
                  <c:v>1.3499999999999999</c:v>
                </c:pt>
                <c:pt idx="66">
                  <c:v>1.3499999999999999</c:v>
                </c:pt>
                <c:pt idx="67">
                  <c:v>1.3499999999999999</c:v>
                </c:pt>
                <c:pt idx="68">
                  <c:v>1.3458333333333332</c:v>
                </c:pt>
                <c:pt idx="69">
                  <c:v>1.3375000000000001</c:v>
                </c:pt>
                <c:pt idx="70">
                  <c:v>1.3375000000000001</c:v>
                </c:pt>
                <c:pt idx="71">
                  <c:v>1.3166666666666667</c:v>
                </c:pt>
                <c:pt idx="72">
                  <c:v>1.3</c:v>
                </c:pt>
                <c:pt idx="73">
                  <c:v>1.2874999999999999</c:v>
                </c:pt>
                <c:pt idx="74">
                  <c:v>1.2874999999999999</c:v>
                </c:pt>
                <c:pt idx="75">
                  <c:v>1.2708333333333333</c:v>
                </c:pt>
                <c:pt idx="76">
                  <c:v>1.2666666666666666</c:v>
                </c:pt>
                <c:pt idx="77">
                  <c:v>1.2625</c:v>
                </c:pt>
                <c:pt idx="78">
                  <c:v>1.2416666666666667</c:v>
                </c:pt>
                <c:pt idx="79">
                  <c:v>1.2375</c:v>
                </c:pt>
                <c:pt idx="80">
                  <c:v>1.2333333333333334</c:v>
                </c:pt>
                <c:pt idx="81">
                  <c:v>1.2083333333333333</c:v>
                </c:pt>
                <c:pt idx="82">
                  <c:v>1.1916666666666667</c:v>
                </c:pt>
                <c:pt idx="83">
                  <c:v>1.1583333333333334</c:v>
                </c:pt>
                <c:pt idx="84">
                  <c:v>1.1583333333333334</c:v>
                </c:pt>
                <c:pt idx="85">
                  <c:v>1.1541666666666666</c:v>
                </c:pt>
                <c:pt idx="86">
                  <c:v>1.1458333333333333</c:v>
                </c:pt>
                <c:pt idx="87">
                  <c:v>1.1375</c:v>
                </c:pt>
                <c:pt idx="88">
                  <c:v>1.1208333333333333</c:v>
                </c:pt>
                <c:pt idx="89">
                  <c:v>1.1166666666666667</c:v>
                </c:pt>
                <c:pt idx="90">
                  <c:v>1.1125</c:v>
                </c:pt>
                <c:pt idx="91">
                  <c:v>1.1083333333333334</c:v>
                </c:pt>
                <c:pt idx="92">
                  <c:v>1.1041666666666667</c:v>
                </c:pt>
                <c:pt idx="93">
                  <c:v>1.0875000000000001</c:v>
                </c:pt>
                <c:pt idx="94">
                  <c:v>1.0833333333333333</c:v>
                </c:pt>
                <c:pt idx="95">
                  <c:v>1.0541666666666667</c:v>
                </c:pt>
                <c:pt idx="96">
                  <c:v>1.0333333333333334</c:v>
                </c:pt>
                <c:pt idx="97">
                  <c:v>1.0041666666666667</c:v>
                </c:pt>
                <c:pt idx="98">
                  <c:v>0.97083333333333333</c:v>
                </c:pt>
                <c:pt idx="99">
                  <c:v>0.875</c:v>
                </c:pt>
                <c:pt idx="100">
                  <c:v>0.82500000000000007</c:v>
                </c:pt>
              </c:numCache>
            </c:numRef>
          </c:yVal>
          <c:smooth val="1"/>
        </c:ser>
        <c:axId val="79097216"/>
        <c:axId val="130984576"/>
      </c:scatterChart>
      <c:valAx>
        <c:axId val="7909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variabele yT</a:t>
                </a:r>
              </a:p>
            </c:rich>
          </c:tx>
        </c:title>
        <c:numFmt formatCode="General" sourceLinked="1"/>
        <c:tickLblPos val="nextTo"/>
        <c:crossAx val="130984576"/>
        <c:crosses val="autoZero"/>
        <c:crossBetween val="midCat"/>
      </c:valAx>
      <c:valAx>
        <c:axId val="13098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79097216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Verdeling Extreme Waarden</a:t>
            </a:r>
            <a:r>
              <a:rPr lang="nl-BE" baseline="0"/>
              <a:t> (48u)</a:t>
            </a:r>
            <a:endParaRPr lang="nl-BE"/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(48u)</c:v>
          </c:tx>
          <c:trendline>
            <c:trendlineType val="linear"/>
            <c:dispRSqr val="1"/>
            <c:dispEq val="1"/>
            <c:trendlineLbl>
              <c:layout>
                <c:manualLayout>
                  <c:x val="-3.4577903471950326E-2"/>
                  <c:y val="-0.11730080532097115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+ 2'!$I$2:$I$102</c:f>
              <c:numCache>
                <c:formatCode>General</c:formatCode>
                <c:ptCount val="101"/>
                <c:pt idx="0">
                  <c:v>2.3645833333333335</c:v>
                </c:pt>
                <c:pt idx="1">
                  <c:v>1.9937500000000001</c:v>
                </c:pt>
                <c:pt idx="2">
                  <c:v>1.8187499999999999</c:v>
                </c:pt>
                <c:pt idx="3">
                  <c:v>1.5895833333333333</c:v>
                </c:pt>
                <c:pt idx="4">
                  <c:v>1.4937500000000001</c:v>
                </c:pt>
                <c:pt idx="5">
                  <c:v>1.4749999999999999</c:v>
                </c:pt>
                <c:pt idx="6">
                  <c:v>1.3875</c:v>
                </c:pt>
                <c:pt idx="7">
                  <c:v>1.3770833333333332</c:v>
                </c:pt>
                <c:pt idx="8">
                  <c:v>1.3666666666666665</c:v>
                </c:pt>
                <c:pt idx="9">
                  <c:v>1.3479166666666667</c:v>
                </c:pt>
                <c:pt idx="10">
                  <c:v>1.34375</c:v>
                </c:pt>
                <c:pt idx="11">
                  <c:v>1.2895833333333333</c:v>
                </c:pt>
                <c:pt idx="12">
                  <c:v>1.28125</c:v>
                </c:pt>
                <c:pt idx="13">
                  <c:v>1.2645833333333334</c:v>
                </c:pt>
                <c:pt idx="14">
                  <c:v>1.2583333333333333</c:v>
                </c:pt>
                <c:pt idx="15">
                  <c:v>1.2458333333333333</c:v>
                </c:pt>
                <c:pt idx="16">
                  <c:v>1.2249999999999999</c:v>
                </c:pt>
                <c:pt idx="17">
                  <c:v>1.21875</c:v>
                </c:pt>
                <c:pt idx="18">
                  <c:v>1.2125000000000001</c:v>
                </c:pt>
                <c:pt idx="19">
                  <c:v>1.20625</c:v>
                </c:pt>
                <c:pt idx="20">
                  <c:v>1.1666666666666667</c:v>
                </c:pt>
                <c:pt idx="21">
                  <c:v>1.1645833333333333</c:v>
                </c:pt>
                <c:pt idx="22">
                  <c:v>1.15625</c:v>
                </c:pt>
                <c:pt idx="23">
                  <c:v>1.1458333333333333</c:v>
                </c:pt>
                <c:pt idx="24">
                  <c:v>1.1145833333333333</c:v>
                </c:pt>
                <c:pt idx="25">
                  <c:v>1.0999999999999999</c:v>
                </c:pt>
                <c:pt idx="26">
                  <c:v>1.0854166666666667</c:v>
                </c:pt>
                <c:pt idx="27">
                  <c:v>1.0791666666666666</c:v>
                </c:pt>
                <c:pt idx="28">
                  <c:v>1.0791666666666666</c:v>
                </c:pt>
                <c:pt idx="29">
                  <c:v>1.075</c:v>
                </c:pt>
                <c:pt idx="30">
                  <c:v>1.0562500000000001</c:v>
                </c:pt>
                <c:pt idx="31">
                  <c:v>1.0395833333333333</c:v>
                </c:pt>
                <c:pt idx="32">
                  <c:v>1.0354166666666667</c:v>
                </c:pt>
                <c:pt idx="33">
                  <c:v>1.0208333333333333</c:v>
                </c:pt>
                <c:pt idx="34">
                  <c:v>1.0208333333333333</c:v>
                </c:pt>
                <c:pt idx="35">
                  <c:v>1.0104166666666667</c:v>
                </c:pt>
                <c:pt idx="36">
                  <c:v>1.0062499999999999</c:v>
                </c:pt>
                <c:pt idx="37">
                  <c:v>0.99583333333333324</c:v>
                </c:pt>
                <c:pt idx="38">
                  <c:v>0.98333333333333339</c:v>
                </c:pt>
                <c:pt idx="39">
                  <c:v>0.97499999999999998</c:v>
                </c:pt>
                <c:pt idx="40">
                  <c:v>0.95833333333333337</c:v>
                </c:pt>
                <c:pt idx="41">
                  <c:v>0.95624999999999993</c:v>
                </c:pt>
                <c:pt idx="42">
                  <c:v>0.94791666666666663</c:v>
                </c:pt>
                <c:pt idx="43">
                  <c:v>0.94166666666666676</c:v>
                </c:pt>
                <c:pt idx="44">
                  <c:v>0.94166666666666676</c:v>
                </c:pt>
                <c:pt idx="45">
                  <c:v>0.93958333333333333</c:v>
                </c:pt>
                <c:pt idx="46">
                  <c:v>0.93125000000000002</c:v>
                </c:pt>
                <c:pt idx="47">
                  <c:v>0.92499999999999993</c:v>
                </c:pt>
                <c:pt idx="48">
                  <c:v>0.92291666666666661</c:v>
                </c:pt>
                <c:pt idx="49">
                  <c:v>0.92083333333333339</c:v>
                </c:pt>
                <c:pt idx="50">
                  <c:v>0.9145833333333333</c:v>
                </c:pt>
                <c:pt idx="51">
                  <c:v>0.9145833333333333</c:v>
                </c:pt>
                <c:pt idx="52">
                  <c:v>0.90833333333333333</c:v>
                </c:pt>
                <c:pt idx="53">
                  <c:v>0.8979166666666667</c:v>
                </c:pt>
                <c:pt idx="54">
                  <c:v>0.89374999999999993</c:v>
                </c:pt>
                <c:pt idx="55">
                  <c:v>0.88750000000000007</c:v>
                </c:pt>
                <c:pt idx="56">
                  <c:v>0.88124999999999998</c:v>
                </c:pt>
                <c:pt idx="57">
                  <c:v>0.87708333333333333</c:v>
                </c:pt>
                <c:pt idx="58">
                  <c:v>0.87291666666666667</c:v>
                </c:pt>
                <c:pt idx="59">
                  <c:v>0.87083333333333324</c:v>
                </c:pt>
                <c:pt idx="60">
                  <c:v>0.86458333333333337</c:v>
                </c:pt>
                <c:pt idx="61">
                  <c:v>0.86249999999999993</c:v>
                </c:pt>
                <c:pt idx="62">
                  <c:v>0.8520833333333333</c:v>
                </c:pt>
                <c:pt idx="63">
                  <c:v>0.85</c:v>
                </c:pt>
                <c:pt idx="64">
                  <c:v>0.83958333333333324</c:v>
                </c:pt>
                <c:pt idx="65">
                  <c:v>0.83750000000000002</c:v>
                </c:pt>
                <c:pt idx="66">
                  <c:v>0.82916666666666661</c:v>
                </c:pt>
                <c:pt idx="67">
                  <c:v>0.82916666666666661</c:v>
                </c:pt>
                <c:pt idx="68">
                  <c:v>0.82708333333333339</c:v>
                </c:pt>
                <c:pt idx="69">
                  <c:v>0.82500000000000007</c:v>
                </c:pt>
                <c:pt idx="70">
                  <c:v>0.8208333333333333</c:v>
                </c:pt>
                <c:pt idx="71">
                  <c:v>0.8208333333333333</c:v>
                </c:pt>
                <c:pt idx="72">
                  <c:v>0.80625000000000002</c:v>
                </c:pt>
                <c:pt idx="73">
                  <c:v>0.8041666666666667</c:v>
                </c:pt>
                <c:pt idx="74">
                  <c:v>0.80208333333333337</c:v>
                </c:pt>
                <c:pt idx="75">
                  <c:v>0.79166666666666663</c:v>
                </c:pt>
                <c:pt idx="76">
                  <c:v>0.78749999999999998</c:v>
                </c:pt>
                <c:pt idx="77">
                  <c:v>0.78749999999999998</c:v>
                </c:pt>
                <c:pt idx="78">
                  <c:v>0.77083333333333337</c:v>
                </c:pt>
                <c:pt idx="79">
                  <c:v>0.76874999999999993</c:v>
                </c:pt>
                <c:pt idx="80">
                  <c:v>0.76458333333333339</c:v>
                </c:pt>
                <c:pt idx="81">
                  <c:v>0.76041666666666663</c:v>
                </c:pt>
                <c:pt idx="82">
                  <c:v>0.75416666666666676</c:v>
                </c:pt>
                <c:pt idx="83">
                  <c:v>0.75</c:v>
                </c:pt>
                <c:pt idx="84">
                  <c:v>0.74583333333333324</c:v>
                </c:pt>
                <c:pt idx="85">
                  <c:v>0.74583333333333324</c:v>
                </c:pt>
                <c:pt idx="86">
                  <c:v>0.74583333333333324</c:v>
                </c:pt>
                <c:pt idx="87">
                  <c:v>0.72916666666666663</c:v>
                </c:pt>
                <c:pt idx="88">
                  <c:v>0.72916666666666663</c:v>
                </c:pt>
                <c:pt idx="89">
                  <c:v>0.70208333333333339</c:v>
                </c:pt>
                <c:pt idx="90">
                  <c:v>0.68958333333333333</c:v>
                </c:pt>
                <c:pt idx="91">
                  <c:v>0.68541666666666667</c:v>
                </c:pt>
                <c:pt idx="92">
                  <c:v>0.67708333333333337</c:v>
                </c:pt>
                <c:pt idx="93">
                  <c:v>0.6645833333333333</c:v>
                </c:pt>
                <c:pt idx="94">
                  <c:v>0.66249999999999998</c:v>
                </c:pt>
                <c:pt idx="95">
                  <c:v>0.66041666666666665</c:v>
                </c:pt>
                <c:pt idx="96">
                  <c:v>0.64374999999999993</c:v>
                </c:pt>
                <c:pt idx="97">
                  <c:v>0.62916666666666665</c:v>
                </c:pt>
                <c:pt idx="98">
                  <c:v>0.61249999999999993</c:v>
                </c:pt>
                <c:pt idx="99">
                  <c:v>0.53541666666666665</c:v>
                </c:pt>
                <c:pt idx="100">
                  <c:v>0.48958333333333331</c:v>
                </c:pt>
              </c:numCache>
            </c:numRef>
          </c:yVal>
          <c:smooth val="1"/>
        </c:ser>
        <c:axId val="51265920"/>
        <c:axId val="51267840"/>
      </c:scatterChart>
      <c:valAx>
        <c:axId val="5126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 variabele</a:t>
                </a:r>
                <a:r>
                  <a:rPr lang="nl-BE" baseline="0"/>
                  <a:t>  yT</a:t>
                </a:r>
                <a:endParaRPr lang="nl-BE"/>
              </a:p>
            </c:rich>
          </c:tx>
        </c:title>
        <c:numFmt formatCode="General" sourceLinked="1"/>
        <c:tickLblPos val="nextTo"/>
        <c:crossAx val="51267840"/>
        <c:crosses val="autoZero"/>
        <c:crossBetween val="midCat"/>
      </c:valAx>
      <c:valAx>
        <c:axId val="51267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51265920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Verdeling Extreme Waarden (72u)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(72u)</c:v>
          </c:tx>
          <c:trendline>
            <c:trendlineType val="linear"/>
            <c:dispRSqr val="1"/>
            <c:dispEq val="1"/>
            <c:trendlineLbl>
              <c:layout>
                <c:manualLayout>
                  <c:x val="-8.5384375374292706E-3"/>
                  <c:y val="-0.14405765503995516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+ 2'!$L$2:$L$102</c:f>
              <c:numCache>
                <c:formatCode>General</c:formatCode>
                <c:ptCount val="101"/>
                <c:pt idx="0">
                  <c:v>1.6944444444444444</c:v>
                </c:pt>
                <c:pt idx="1">
                  <c:v>1.3374999999999999</c:v>
                </c:pt>
                <c:pt idx="2">
                  <c:v>1.2444444444444445</c:v>
                </c:pt>
                <c:pt idx="3">
                  <c:v>1.2124999999999999</c:v>
                </c:pt>
                <c:pt idx="4">
                  <c:v>1.1736111111111112</c:v>
                </c:pt>
                <c:pt idx="5">
                  <c:v>1.0305555555555557</c:v>
                </c:pt>
                <c:pt idx="6">
                  <c:v>1.0097222222222222</c:v>
                </c:pt>
                <c:pt idx="7">
                  <c:v>1.0097222222222222</c:v>
                </c:pt>
                <c:pt idx="8">
                  <c:v>0.99305555555555558</c:v>
                </c:pt>
                <c:pt idx="9">
                  <c:v>0.95000000000000007</c:v>
                </c:pt>
                <c:pt idx="10">
                  <c:v>0.94305555555555565</c:v>
                </c:pt>
                <c:pt idx="11">
                  <c:v>0.94027777777777777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0.91250000000000009</c:v>
                </c:pt>
                <c:pt idx="15">
                  <c:v>0.90416666666666656</c:v>
                </c:pt>
                <c:pt idx="16">
                  <c:v>0.90277777777777779</c:v>
                </c:pt>
                <c:pt idx="17">
                  <c:v>0.88611111111111107</c:v>
                </c:pt>
                <c:pt idx="18">
                  <c:v>0.87083333333333335</c:v>
                </c:pt>
                <c:pt idx="19">
                  <c:v>0.85555555555555562</c:v>
                </c:pt>
                <c:pt idx="20">
                  <c:v>0.84305555555555556</c:v>
                </c:pt>
                <c:pt idx="21">
                  <c:v>0.83055555555555549</c:v>
                </c:pt>
                <c:pt idx="22">
                  <c:v>0.82916666666666672</c:v>
                </c:pt>
                <c:pt idx="23">
                  <c:v>0.82777777777777783</c:v>
                </c:pt>
                <c:pt idx="24">
                  <c:v>0.8208333333333333</c:v>
                </c:pt>
                <c:pt idx="25">
                  <c:v>0.81805555555555554</c:v>
                </c:pt>
                <c:pt idx="26">
                  <c:v>0.81666666666666665</c:v>
                </c:pt>
                <c:pt idx="27">
                  <c:v>0.81527777777777777</c:v>
                </c:pt>
                <c:pt idx="28">
                  <c:v>0.80972222222222223</c:v>
                </c:pt>
                <c:pt idx="29">
                  <c:v>0.79722222222222217</c:v>
                </c:pt>
                <c:pt idx="30">
                  <c:v>0.79166666666666663</c:v>
                </c:pt>
                <c:pt idx="31">
                  <c:v>0.79027777777777775</c:v>
                </c:pt>
                <c:pt idx="32">
                  <c:v>0.77777777777777779</c:v>
                </c:pt>
                <c:pt idx="33">
                  <c:v>0.77638888888888891</c:v>
                </c:pt>
                <c:pt idx="34">
                  <c:v>0.7597222222222223</c:v>
                </c:pt>
                <c:pt idx="35">
                  <c:v>0.74861111111111112</c:v>
                </c:pt>
                <c:pt idx="36">
                  <c:v>0.74583333333333335</c:v>
                </c:pt>
                <c:pt idx="37">
                  <c:v>0.74583333333333335</c:v>
                </c:pt>
                <c:pt idx="38">
                  <c:v>0.74444444444444446</c:v>
                </c:pt>
                <c:pt idx="39">
                  <c:v>0.74305555555555558</c:v>
                </c:pt>
                <c:pt idx="40">
                  <c:v>0.73611111111111116</c:v>
                </c:pt>
                <c:pt idx="41">
                  <c:v>0.73472222222222217</c:v>
                </c:pt>
                <c:pt idx="42">
                  <c:v>0.73333333333333328</c:v>
                </c:pt>
                <c:pt idx="43">
                  <c:v>0.73333333333333328</c:v>
                </c:pt>
                <c:pt idx="44">
                  <c:v>0.72361111111111109</c:v>
                </c:pt>
                <c:pt idx="45">
                  <c:v>0.72361111111111109</c:v>
                </c:pt>
                <c:pt idx="46">
                  <c:v>0.72222222222222221</c:v>
                </c:pt>
                <c:pt idx="47">
                  <c:v>0.72083333333333333</c:v>
                </c:pt>
                <c:pt idx="48">
                  <c:v>0.70972222222222225</c:v>
                </c:pt>
                <c:pt idx="49">
                  <c:v>0.70972222222222225</c:v>
                </c:pt>
                <c:pt idx="50">
                  <c:v>0.70833333333333337</c:v>
                </c:pt>
                <c:pt idx="51">
                  <c:v>0.70694444444444438</c:v>
                </c:pt>
                <c:pt idx="52">
                  <c:v>0.69305555555555554</c:v>
                </c:pt>
                <c:pt idx="53">
                  <c:v>0.68888888888888888</c:v>
                </c:pt>
                <c:pt idx="54">
                  <c:v>0.68611111111111112</c:v>
                </c:pt>
                <c:pt idx="55">
                  <c:v>0.68472222222222223</c:v>
                </c:pt>
                <c:pt idx="56">
                  <c:v>0.68472222222222223</c:v>
                </c:pt>
                <c:pt idx="57">
                  <c:v>0.67638888888888893</c:v>
                </c:pt>
                <c:pt idx="58">
                  <c:v>0.66944444444444451</c:v>
                </c:pt>
                <c:pt idx="59">
                  <c:v>0.66944444444444451</c:v>
                </c:pt>
                <c:pt idx="60">
                  <c:v>0.66111111111111109</c:v>
                </c:pt>
                <c:pt idx="61">
                  <c:v>0.65555555555555556</c:v>
                </c:pt>
                <c:pt idx="62">
                  <c:v>0.65555555555555556</c:v>
                </c:pt>
                <c:pt idx="63">
                  <c:v>0.64999999999999991</c:v>
                </c:pt>
                <c:pt idx="64">
                  <c:v>0.64999999999999991</c:v>
                </c:pt>
                <c:pt idx="65">
                  <c:v>0.64583333333333337</c:v>
                </c:pt>
                <c:pt idx="66">
                  <c:v>0.64444444444444438</c:v>
                </c:pt>
                <c:pt idx="67">
                  <c:v>0.63749999999999996</c:v>
                </c:pt>
                <c:pt idx="68">
                  <c:v>0.6347222222222223</c:v>
                </c:pt>
                <c:pt idx="69">
                  <c:v>0.63194444444444442</c:v>
                </c:pt>
                <c:pt idx="70">
                  <c:v>0.62638888888888888</c:v>
                </c:pt>
                <c:pt idx="71">
                  <c:v>0.625</c:v>
                </c:pt>
                <c:pt idx="72">
                  <c:v>0.62361111111111112</c:v>
                </c:pt>
                <c:pt idx="73">
                  <c:v>0.61805555555555558</c:v>
                </c:pt>
                <c:pt idx="74">
                  <c:v>0.6166666666666667</c:v>
                </c:pt>
                <c:pt idx="75">
                  <c:v>0.6166666666666667</c:v>
                </c:pt>
                <c:pt idx="76">
                  <c:v>0.6152777777777777</c:v>
                </c:pt>
                <c:pt idx="77">
                  <c:v>0.60555555555555562</c:v>
                </c:pt>
                <c:pt idx="78">
                  <c:v>0.60416666666666663</c:v>
                </c:pt>
                <c:pt idx="79">
                  <c:v>0.60416666666666663</c:v>
                </c:pt>
                <c:pt idx="80">
                  <c:v>0.59722222222222221</c:v>
                </c:pt>
                <c:pt idx="81">
                  <c:v>0.59305555555555556</c:v>
                </c:pt>
                <c:pt idx="82">
                  <c:v>0.58472222222222225</c:v>
                </c:pt>
                <c:pt idx="83">
                  <c:v>0.58194444444444438</c:v>
                </c:pt>
                <c:pt idx="84">
                  <c:v>0.57916666666666672</c:v>
                </c:pt>
                <c:pt idx="85">
                  <c:v>0.57638888888888884</c:v>
                </c:pt>
                <c:pt idx="86">
                  <c:v>0.57638888888888884</c:v>
                </c:pt>
                <c:pt idx="87">
                  <c:v>0.57638888888888884</c:v>
                </c:pt>
                <c:pt idx="88">
                  <c:v>0.55833333333333335</c:v>
                </c:pt>
                <c:pt idx="89">
                  <c:v>0.55555555555555558</c:v>
                </c:pt>
                <c:pt idx="90">
                  <c:v>0.55000000000000004</c:v>
                </c:pt>
                <c:pt idx="91">
                  <c:v>0.54166666666666663</c:v>
                </c:pt>
                <c:pt idx="92">
                  <c:v>0.5083333333333333</c:v>
                </c:pt>
                <c:pt idx="93">
                  <c:v>0.5083333333333333</c:v>
                </c:pt>
                <c:pt idx="94">
                  <c:v>0.50277777777777777</c:v>
                </c:pt>
                <c:pt idx="95">
                  <c:v>0.49722222222222218</c:v>
                </c:pt>
                <c:pt idx="96">
                  <c:v>0.49722222222222218</c:v>
                </c:pt>
                <c:pt idx="97">
                  <c:v>0.47222222222222221</c:v>
                </c:pt>
                <c:pt idx="98">
                  <c:v>0.46111111111111114</c:v>
                </c:pt>
                <c:pt idx="99">
                  <c:v>0.45416666666666672</c:v>
                </c:pt>
                <c:pt idx="100">
                  <c:v>0.39444444444444443</c:v>
                </c:pt>
              </c:numCache>
            </c:numRef>
          </c:yVal>
          <c:smooth val="1"/>
        </c:ser>
        <c:axId val="51309952"/>
        <c:axId val="52110848"/>
      </c:scatterChart>
      <c:valAx>
        <c:axId val="5130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variabele yT</a:t>
                </a:r>
              </a:p>
            </c:rich>
          </c:tx>
        </c:title>
        <c:numFmt formatCode="General" sourceLinked="1"/>
        <c:tickLblPos val="nextTo"/>
        <c:crossAx val="52110848"/>
        <c:crosses val="autoZero"/>
        <c:crossBetween val="midCat"/>
      </c:valAx>
      <c:valAx>
        <c:axId val="5211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51309952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Verdeling Extreme Waarden (120u)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(120u)</c:v>
          </c:tx>
          <c:trendline>
            <c:trendlineType val="linear"/>
            <c:dispRSqr val="1"/>
            <c:dispEq val="1"/>
            <c:trendlineLbl>
              <c:layout>
                <c:manualLayout>
                  <c:x val="-8.5384375374292741E-3"/>
                  <c:y val="-0.14405765503995516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+ 2'!$O$2:$O$102</c:f>
              <c:numCache>
                <c:formatCode>General</c:formatCode>
                <c:ptCount val="101"/>
                <c:pt idx="0">
                  <c:v>1.0466666666666666</c:v>
                </c:pt>
                <c:pt idx="1">
                  <c:v>0.88749999999999996</c:v>
                </c:pt>
                <c:pt idx="2">
                  <c:v>0.83250000000000002</c:v>
                </c:pt>
                <c:pt idx="3">
                  <c:v>0.79916666666666669</c:v>
                </c:pt>
                <c:pt idx="4">
                  <c:v>0.77</c:v>
                </c:pt>
                <c:pt idx="5">
                  <c:v>0.75416666666666665</c:v>
                </c:pt>
                <c:pt idx="6">
                  <c:v>0.69833333333333336</c:v>
                </c:pt>
                <c:pt idx="7">
                  <c:v>0.69</c:v>
                </c:pt>
                <c:pt idx="8">
                  <c:v>0.68833333333333324</c:v>
                </c:pt>
                <c:pt idx="9">
                  <c:v>0.67999999999999994</c:v>
                </c:pt>
                <c:pt idx="10">
                  <c:v>0.66749999999999998</c:v>
                </c:pt>
                <c:pt idx="11">
                  <c:v>0.66666666666666663</c:v>
                </c:pt>
                <c:pt idx="12">
                  <c:v>0.66416666666666668</c:v>
                </c:pt>
                <c:pt idx="13">
                  <c:v>0.66</c:v>
                </c:pt>
                <c:pt idx="14">
                  <c:v>0.65583333333333338</c:v>
                </c:pt>
                <c:pt idx="15">
                  <c:v>0.63916666666666666</c:v>
                </c:pt>
                <c:pt idx="16">
                  <c:v>0.63583333333333336</c:v>
                </c:pt>
                <c:pt idx="17">
                  <c:v>0.63583333333333336</c:v>
                </c:pt>
                <c:pt idx="18">
                  <c:v>0.6333333333333333</c:v>
                </c:pt>
                <c:pt idx="19">
                  <c:v>0.61749999999999994</c:v>
                </c:pt>
                <c:pt idx="20">
                  <c:v>0.61749999999999994</c:v>
                </c:pt>
                <c:pt idx="21">
                  <c:v>0.61083333333333334</c:v>
                </c:pt>
                <c:pt idx="22">
                  <c:v>0.61</c:v>
                </c:pt>
                <c:pt idx="23">
                  <c:v>0.61</c:v>
                </c:pt>
                <c:pt idx="24">
                  <c:v>0.60333333333333339</c:v>
                </c:pt>
                <c:pt idx="25">
                  <c:v>0.60249999999999992</c:v>
                </c:pt>
                <c:pt idx="26">
                  <c:v>0.60249999999999992</c:v>
                </c:pt>
                <c:pt idx="27">
                  <c:v>0.60166666666666668</c:v>
                </c:pt>
                <c:pt idx="28">
                  <c:v>0.59166666666666667</c:v>
                </c:pt>
                <c:pt idx="29">
                  <c:v>0.58916666666666673</c:v>
                </c:pt>
                <c:pt idx="30">
                  <c:v>0.58083333333333331</c:v>
                </c:pt>
                <c:pt idx="31">
                  <c:v>0.57499999999999996</c:v>
                </c:pt>
                <c:pt idx="32">
                  <c:v>0.56583333333333341</c:v>
                </c:pt>
                <c:pt idx="33">
                  <c:v>0.56416666666666671</c:v>
                </c:pt>
                <c:pt idx="34">
                  <c:v>0.56333333333333324</c:v>
                </c:pt>
                <c:pt idx="35">
                  <c:v>0.55666666666666664</c:v>
                </c:pt>
                <c:pt idx="36">
                  <c:v>0.55249999999999999</c:v>
                </c:pt>
                <c:pt idx="37">
                  <c:v>0.55249999999999999</c:v>
                </c:pt>
                <c:pt idx="38">
                  <c:v>0.54916666666666669</c:v>
                </c:pt>
                <c:pt idx="39">
                  <c:v>0.54666666666666663</c:v>
                </c:pt>
                <c:pt idx="40">
                  <c:v>0.54416666666666669</c:v>
                </c:pt>
                <c:pt idx="41">
                  <c:v>0.54083333333333339</c:v>
                </c:pt>
                <c:pt idx="42">
                  <c:v>0.53999999999999992</c:v>
                </c:pt>
                <c:pt idx="43">
                  <c:v>0.53666666666666674</c:v>
                </c:pt>
                <c:pt idx="44">
                  <c:v>0.53666666666666674</c:v>
                </c:pt>
                <c:pt idx="45">
                  <c:v>0.53</c:v>
                </c:pt>
                <c:pt idx="46">
                  <c:v>0.53</c:v>
                </c:pt>
                <c:pt idx="47">
                  <c:v>0.52666666666666673</c:v>
                </c:pt>
                <c:pt idx="48">
                  <c:v>0.52583333333333337</c:v>
                </c:pt>
                <c:pt idx="49">
                  <c:v>0.52083333333333337</c:v>
                </c:pt>
                <c:pt idx="50">
                  <c:v>0.51749999999999996</c:v>
                </c:pt>
                <c:pt idx="51">
                  <c:v>0.51583333333333337</c:v>
                </c:pt>
                <c:pt idx="52">
                  <c:v>0.51333333333333331</c:v>
                </c:pt>
                <c:pt idx="53">
                  <c:v>0.50749999999999995</c:v>
                </c:pt>
                <c:pt idx="54">
                  <c:v>0.50416666666666665</c:v>
                </c:pt>
                <c:pt idx="55">
                  <c:v>0.50249999999999995</c:v>
                </c:pt>
                <c:pt idx="56">
                  <c:v>0.50249999999999995</c:v>
                </c:pt>
                <c:pt idx="57">
                  <c:v>0.50249999999999995</c:v>
                </c:pt>
                <c:pt idx="58">
                  <c:v>0.4966666666666667</c:v>
                </c:pt>
                <c:pt idx="59">
                  <c:v>0.49333333333333335</c:v>
                </c:pt>
                <c:pt idx="60">
                  <c:v>0.49249999999999999</c:v>
                </c:pt>
                <c:pt idx="61">
                  <c:v>0.48833333333333334</c:v>
                </c:pt>
                <c:pt idx="62">
                  <c:v>0.48749999999999999</c:v>
                </c:pt>
                <c:pt idx="63">
                  <c:v>0.48500000000000004</c:v>
                </c:pt>
                <c:pt idx="64">
                  <c:v>0.48333333333333334</c:v>
                </c:pt>
                <c:pt idx="65">
                  <c:v>0.48166666666666663</c:v>
                </c:pt>
                <c:pt idx="66">
                  <c:v>0.48000000000000004</c:v>
                </c:pt>
                <c:pt idx="67">
                  <c:v>0.47083333333333333</c:v>
                </c:pt>
                <c:pt idx="68">
                  <c:v>0.46916666666666662</c:v>
                </c:pt>
                <c:pt idx="69">
                  <c:v>0.46416666666666667</c:v>
                </c:pt>
                <c:pt idx="70">
                  <c:v>0.45333333333333331</c:v>
                </c:pt>
                <c:pt idx="71">
                  <c:v>0.45249999999999996</c:v>
                </c:pt>
                <c:pt idx="72">
                  <c:v>0.45083333333333336</c:v>
                </c:pt>
                <c:pt idx="73">
                  <c:v>0.45083333333333336</c:v>
                </c:pt>
                <c:pt idx="74">
                  <c:v>0.44583333333333336</c:v>
                </c:pt>
                <c:pt idx="75">
                  <c:v>0.44416666666666665</c:v>
                </c:pt>
                <c:pt idx="76">
                  <c:v>0.4425</c:v>
                </c:pt>
                <c:pt idx="77">
                  <c:v>0.4408333333333333</c:v>
                </c:pt>
                <c:pt idx="78">
                  <c:v>0.44</c:v>
                </c:pt>
                <c:pt idx="79">
                  <c:v>0.43916666666666671</c:v>
                </c:pt>
                <c:pt idx="80">
                  <c:v>0.43583333333333329</c:v>
                </c:pt>
                <c:pt idx="81">
                  <c:v>0.4341666666666667</c:v>
                </c:pt>
                <c:pt idx="82">
                  <c:v>0.42916666666666664</c:v>
                </c:pt>
                <c:pt idx="83">
                  <c:v>0.42749999999999999</c:v>
                </c:pt>
                <c:pt idx="84">
                  <c:v>0.42083333333333334</c:v>
                </c:pt>
                <c:pt idx="85">
                  <c:v>0.42083333333333334</c:v>
                </c:pt>
                <c:pt idx="86">
                  <c:v>0.41833333333333333</c:v>
                </c:pt>
                <c:pt idx="87">
                  <c:v>0.40749999999999997</c:v>
                </c:pt>
                <c:pt idx="88">
                  <c:v>0.40583333333333338</c:v>
                </c:pt>
                <c:pt idx="89">
                  <c:v>0.39916666666666667</c:v>
                </c:pt>
                <c:pt idx="90">
                  <c:v>0.38999999999999996</c:v>
                </c:pt>
                <c:pt idx="91">
                  <c:v>0.38750000000000001</c:v>
                </c:pt>
                <c:pt idx="92">
                  <c:v>0.37333333333333329</c:v>
                </c:pt>
                <c:pt idx="93">
                  <c:v>0.3716666666666667</c:v>
                </c:pt>
                <c:pt idx="94">
                  <c:v>0.36083333333333328</c:v>
                </c:pt>
                <c:pt idx="95">
                  <c:v>0.36000000000000004</c:v>
                </c:pt>
                <c:pt idx="96">
                  <c:v>0.35666666666666663</c:v>
                </c:pt>
                <c:pt idx="97">
                  <c:v>0.35416666666666669</c:v>
                </c:pt>
                <c:pt idx="98">
                  <c:v>0.34333333333333338</c:v>
                </c:pt>
                <c:pt idx="99">
                  <c:v>0.30416666666666664</c:v>
                </c:pt>
                <c:pt idx="100">
                  <c:v>0.29583333333333334</c:v>
                </c:pt>
              </c:numCache>
            </c:numRef>
          </c:yVal>
          <c:smooth val="1"/>
        </c:ser>
        <c:axId val="52165248"/>
        <c:axId val="52253440"/>
      </c:scatterChart>
      <c:valAx>
        <c:axId val="5216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variabele yT</a:t>
                </a:r>
              </a:p>
            </c:rich>
          </c:tx>
        </c:title>
        <c:numFmt formatCode="General" sourceLinked="1"/>
        <c:tickLblPos val="nextTo"/>
        <c:crossAx val="52253440"/>
        <c:crosses val="autoZero"/>
        <c:crossBetween val="midCat"/>
      </c:valAx>
      <c:valAx>
        <c:axId val="5225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52165248"/>
        <c:crosses val="autoZero"/>
        <c:crossBetween val="midCat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Verdeling Extreme Waarden (240u)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(240u)</c:v>
          </c:tx>
          <c:trendline>
            <c:trendlineType val="linear"/>
            <c:dispRSqr val="1"/>
            <c:dispEq val="1"/>
            <c:trendlineLbl>
              <c:layout>
                <c:manualLayout>
                  <c:x val="-9.2111801869973184E-2"/>
                  <c:y val="-2.0768552920939633E-2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+ 2'!$R$2:$R$102</c:f>
              <c:numCache>
                <c:formatCode>General</c:formatCode>
                <c:ptCount val="101"/>
                <c:pt idx="0">
                  <c:v>0.66166666666666674</c:v>
                </c:pt>
                <c:pt idx="1">
                  <c:v>0.65499999999999992</c:v>
                </c:pt>
                <c:pt idx="2">
                  <c:v>0.58041666666666669</c:v>
                </c:pt>
                <c:pt idx="3">
                  <c:v>0.56666666666666665</c:v>
                </c:pt>
                <c:pt idx="4">
                  <c:v>0.53875000000000006</c:v>
                </c:pt>
                <c:pt idx="5">
                  <c:v>0.50916666666666666</c:v>
                </c:pt>
                <c:pt idx="6">
                  <c:v>0.49708333333333332</c:v>
                </c:pt>
                <c:pt idx="7">
                  <c:v>0.48625000000000002</c:v>
                </c:pt>
                <c:pt idx="8">
                  <c:v>0.47791666666666666</c:v>
                </c:pt>
                <c:pt idx="9">
                  <c:v>0.47625000000000001</c:v>
                </c:pt>
                <c:pt idx="10">
                  <c:v>0.46208333333333335</c:v>
                </c:pt>
                <c:pt idx="11">
                  <c:v>0.45833333333333331</c:v>
                </c:pt>
                <c:pt idx="12">
                  <c:v>0.44500000000000001</c:v>
                </c:pt>
                <c:pt idx="13">
                  <c:v>0.44458333333333333</c:v>
                </c:pt>
                <c:pt idx="14">
                  <c:v>0.43708333333333338</c:v>
                </c:pt>
                <c:pt idx="15">
                  <c:v>0.42958333333333332</c:v>
                </c:pt>
                <c:pt idx="16">
                  <c:v>0.42875000000000002</c:v>
                </c:pt>
                <c:pt idx="17">
                  <c:v>0.42791666666666667</c:v>
                </c:pt>
                <c:pt idx="18">
                  <c:v>0.42749999999999999</c:v>
                </c:pt>
                <c:pt idx="19">
                  <c:v>0.42291666666666666</c:v>
                </c:pt>
                <c:pt idx="20">
                  <c:v>0.41291666666666665</c:v>
                </c:pt>
                <c:pt idx="21">
                  <c:v>0.41291666666666665</c:v>
                </c:pt>
                <c:pt idx="22">
                  <c:v>0.41083333333333333</c:v>
                </c:pt>
                <c:pt idx="23">
                  <c:v>0.41083333333333333</c:v>
                </c:pt>
                <c:pt idx="24">
                  <c:v>0.39708333333333334</c:v>
                </c:pt>
                <c:pt idx="25">
                  <c:v>0.39624999999999999</c:v>
                </c:pt>
                <c:pt idx="26">
                  <c:v>0.38500000000000001</c:v>
                </c:pt>
                <c:pt idx="27">
                  <c:v>0.38291666666666668</c:v>
                </c:pt>
                <c:pt idx="28">
                  <c:v>0.38083333333333336</c:v>
                </c:pt>
                <c:pt idx="29">
                  <c:v>0.38041666666666668</c:v>
                </c:pt>
                <c:pt idx="30">
                  <c:v>0.37708333333333333</c:v>
                </c:pt>
                <c:pt idx="31">
                  <c:v>0.37624999999999997</c:v>
                </c:pt>
                <c:pt idx="32">
                  <c:v>0.37416666666666665</c:v>
                </c:pt>
                <c:pt idx="33">
                  <c:v>0.37375000000000003</c:v>
                </c:pt>
                <c:pt idx="34">
                  <c:v>0.37124999999999997</c:v>
                </c:pt>
                <c:pt idx="35">
                  <c:v>0.37041666666666667</c:v>
                </c:pt>
                <c:pt idx="36">
                  <c:v>0.36958333333333332</c:v>
                </c:pt>
                <c:pt idx="37">
                  <c:v>0.36541666666666667</c:v>
                </c:pt>
                <c:pt idx="38">
                  <c:v>0.36041666666666666</c:v>
                </c:pt>
                <c:pt idx="39">
                  <c:v>0.35874999999999996</c:v>
                </c:pt>
                <c:pt idx="40">
                  <c:v>0.35791666666666672</c:v>
                </c:pt>
                <c:pt idx="41">
                  <c:v>0.35749999999999998</c:v>
                </c:pt>
                <c:pt idx="42">
                  <c:v>0.35708333333333336</c:v>
                </c:pt>
                <c:pt idx="43">
                  <c:v>0.35625000000000001</c:v>
                </c:pt>
                <c:pt idx="44">
                  <c:v>0.35541666666666666</c:v>
                </c:pt>
                <c:pt idx="45">
                  <c:v>0.35166666666666668</c:v>
                </c:pt>
                <c:pt idx="46">
                  <c:v>0.34916666666666668</c:v>
                </c:pt>
                <c:pt idx="47">
                  <c:v>0.34916666666666668</c:v>
                </c:pt>
                <c:pt idx="48">
                  <c:v>0.34916666666666668</c:v>
                </c:pt>
                <c:pt idx="49">
                  <c:v>0.34916666666666668</c:v>
                </c:pt>
                <c:pt idx="50">
                  <c:v>0.34583333333333333</c:v>
                </c:pt>
                <c:pt idx="51">
                  <c:v>0.34375</c:v>
                </c:pt>
                <c:pt idx="52">
                  <c:v>0.34375</c:v>
                </c:pt>
                <c:pt idx="53">
                  <c:v>0.33833333333333332</c:v>
                </c:pt>
                <c:pt idx="54">
                  <c:v>0.33750000000000002</c:v>
                </c:pt>
                <c:pt idx="55">
                  <c:v>0.33750000000000002</c:v>
                </c:pt>
                <c:pt idx="56">
                  <c:v>0.33666666666666667</c:v>
                </c:pt>
                <c:pt idx="57">
                  <c:v>0.33500000000000002</c:v>
                </c:pt>
                <c:pt idx="58">
                  <c:v>0.33208333333333334</c:v>
                </c:pt>
                <c:pt idx="59">
                  <c:v>0.33083333333333337</c:v>
                </c:pt>
                <c:pt idx="60">
                  <c:v>0.32916666666666666</c:v>
                </c:pt>
                <c:pt idx="61">
                  <c:v>0.32916666666666666</c:v>
                </c:pt>
                <c:pt idx="62">
                  <c:v>0.32833333333333331</c:v>
                </c:pt>
                <c:pt idx="63">
                  <c:v>0.32791666666666669</c:v>
                </c:pt>
                <c:pt idx="64">
                  <c:v>0.32083333333333336</c:v>
                </c:pt>
                <c:pt idx="65">
                  <c:v>0.32041666666666668</c:v>
                </c:pt>
                <c:pt idx="66">
                  <c:v>0.32</c:v>
                </c:pt>
                <c:pt idx="67">
                  <c:v>0.31874999999999998</c:v>
                </c:pt>
                <c:pt idx="68">
                  <c:v>0.31708333333333333</c:v>
                </c:pt>
                <c:pt idx="69">
                  <c:v>0.315</c:v>
                </c:pt>
                <c:pt idx="70">
                  <c:v>0.31458333333333333</c:v>
                </c:pt>
                <c:pt idx="71">
                  <c:v>0.31458333333333333</c:v>
                </c:pt>
                <c:pt idx="72">
                  <c:v>0.3125</c:v>
                </c:pt>
                <c:pt idx="73">
                  <c:v>0.31208333333333338</c:v>
                </c:pt>
                <c:pt idx="74">
                  <c:v>0.31208333333333338</c:v>
                </c:pt>
                <c:pt idx="75">
                  <c:v>0.30708333333333332</c:v>
                </c:pt>
                <c:pt idx="76">
                  <c:v>0.30499999999999999</c:v>
                </c:pt>
                <c:pt idx="77">
                  <c:v>0.30333333333333334</c:v>
                </c:pt>
                <c:pt idx="78">
                  <c:v>0.30249999999999999</c:v>
                </c:pt>
                <c:pt idx="79">
                  <c:v>0.30041666666666667</c:v>
                </c:pt>
                <c:pt idx="80">
                  <c:v>0.29791666666666666</c:v>
                </c:pt>
                <c:pt idx="81">
                  <c:v>0.29291666666666666</c:v>
                </c:pt>
                <c:pt idx="82">
                  <c:v>0.29291666666666666</c:v>
                </c:pt>
                <c:pt idx="83">
                  <c:v>0.28875000000000001</c:v>
                </c:pt>
                <c:pt idx="84">
                  <c:v>0.28541666666666665</c:v>
                </c:pt>
                <c:pt idx="85">
                  <c:v>0.27708333333333335</c:v>
                </c:pt>
                <c:pt idx="86">
                  <c:v>0.27625</c:v>
                </c:pt>
                <c:pt idx="87">
                  <c:v>0.27583333333333332</c:v>
                </c:pt>
                <c:pt idx="88">
                  <c:v>0.26874999999999999</c:v>
                </c:pt>
                <c:pt idx="89">
                  <c:v>0.26708333333333328</c:v>
                </c:pt>
                <c:pt idx="90">
                  <c:v>0.26666666666666666</c:v>
                </c:pt>
                <c:pt idx="91">
                  <c:v>0.25708333333333333</c:v>
                </c:pt>
                <c:pt idx="92">
                  <c:v>0.25291666666666668</c:v>
                </c:pt>
                <c:pt idx="93">
                  <c:v>0.25166666666666665</c:v>
                </c:pt>
                <c:pt idx="94">
                  <c:v>0.25041666666666668</c:v>
                </c:pt>
                <c:pt idx="95">
                  <c:v>0.24625</c:v>
                </c:pt>
                <c:pt idx="96">
                  <c:v>0.24250000000000002</c:v>
                </c:pt>
                <c:pt idx="97">
                  <c:v>0.24083333333333332</c:v>
                </c:pt>
                <c:pt idx="98">
                  <c:v>0.23625000000000002</c:v>
                </c:pt>
                <c:pt idx="99">
                  <c:v>0.21249999999999999</c:v>
                </c:pt>
                <c:pt idx="100">
                  <c:v>0.19499999999999998</c:v>
                </c:pt>
              </c:numCache>
            </c:numRef>
          </c:yVal>
          <c:smooth val="1"/>
        </c:ser>
        <c:axId val="52168192"/>
        <c:axId val="52170112"/>
      </c:scatterChart>
      <c:valAx>
        <c:axId val="5216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variabele yT</a:t>
                </a:r>
              </a:p>
            </c:rich>
          </c:tx>
        </c:title>
        <c:numFmt formatCode="General" sourceLinked="1"/>
        <c:tickLblPos val="nextTo"/>
        <c:crossAx val="52170112"/>
        <c:crosses val="autoZero"/>
        <c:crossBetween val="midCat"/>
      </c:valAx>
      <c:valAx>
        <c:axId val="5217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52168192"/>
        <c:crosses val="autoZero"/>
        <c:crossBetween val="midCat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Verdeling Extreme Waarden (360u)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Verdeling Extreme Waarden (360u)</c:v>
          </c:tx>
          <c:trendline>
            <c:trendlineType val="linear"/>
            <c:dispRSqr val="1"/>
            <c:dispEq val="1"/>
            <c:trendlineLbl>
              <c:layout>
                <c:manualLayout>
                  <c:x val="-9.2111801869973184E-2"/>
                  <c:y val="-2.0768552920939633E-2"/>
                </c:manualLayout>
              </c:layout>
              <c:numFmt formatCode="General" sourceLinked="0"/>
            </c:trendlineLbl>
          </c:trendline>
          <c:xVal>
            <c:numRef>
              <c:f>'OEF 1 + 2'!$C$2:$C$102</c:f>
              <c:numCache>
                <c:formatCode>General</c:formatCode>
                <c:ptCount val="101"/>
                <c:pt idx="0">
                  <c:v>4.6200507095488765</c:v>
                </c:pt>
                <c:pt idx="1">
                  <c:v>3.9219406583581669</c:v>
                </c:pt>
                <c:pt idx="2">
                  <c:v>3.5114711760742496</c:v>
                </c:pt>
                <c:pt idx="3">
                  <c:v>3.2187424684180872</c:v>
                </c:pt>
                <c:pt idx="4">
                  <c:v>2.9905092417453409</c:v>
                </c:pt>
                <c:pt idx="5">
                  <c:v>2.803054167823372</c:v>
                </c:pt>
                <c:pt idx="6">
                  <c:v>2.6437253041031936</c:v>
                </c:pt>
                <c:pt idx="7">
                  <c:v>2.5049702115099772</c:v>
                </c:pt>
                <c:pt idx="8">
                  <c:v>2.3819170851996665</c:v>
                </c:pt>
                <c:pt idx="9">
                  <c:v>2.2712391872607083</c:v>
                </c:pt>
                <c:pt idx="10">
                  <c:v>2.1705634051856322</c:v>
                </c:pt>
                <c:pt idx="11">
                  <c:v>2.0781372490074022</c:v>
                </c:pt>
                <c:pt idx="12">
                  <c:v>1.9926295985268498</c:v>
                </c:pt>
                <c:pt idx="13">
                  <c:v>1.9130055022031252</c:v>
                </c:pt>
                <c:pt idx="14">
                  <c:v>1.8384442750534997</c:v>
                </c:pt>
                <c:pt idx="15">
                  <c:v>1.7682840828305753</c:v>
                </c:pt>
                <c:pt idx="16">
                  <c:v>1.7019833552815005</c:v>
                </c:pt>
                <c:pt idx="17">
                  <c:v>1.6390932449636124</c:v>
                </c:pt>
                <c:pt idx="18">
                  <c:v>1.5792375418295523</c:v>
                </c:pt>
                <c:pt idx="19">
                  <c:v>1.5220977452434774</c:v>
                </c:pt>
                <c:pt idx="20">
                  <c:v>1.4674017814141942</c:v>
                </c:pt>
                <c:pt idx="21">
                  <c:v>1.4149153473735445</c:v>
                </c:pt>
                <c:pt idx="22">
                  <c:v>1.3644351801091492</c:v>
                </c:pt>
                <c:pt idx="23">
                  <c:v>1.3157837586826602</c:v>
                </c:pt>
                <c:pt idx="24">
                  <c:v>1.2688050879653983</c:v>
                </c:pt>
                <c:pt idx="25">
                  <c:v>1.2233613091896525</c:v>
                </c:pt>
                <c:pt idx="26">
                  <c:v>1.179329949890682</c:v>
                </c:pt>
                <c:pt idx="27">
                  <c:v>1.1366016735673559</c:v>
                </c:pt>
                <c:pt idx="28">
                  <c:v>1.0950784237229674</c:v>
                </c:pt>
                <c:pt idx="29">
                  <c:v>1.0546718819607837</c:v>
                </c:pt>
                <c:pt idx="30">
                  <c:v>1.01530217825446</c:v>
                </c:pt>
                <c:pt idx="31">
                  <c:v>0.97689680526987777</c:v>
                </c:pt>
                <c:pt idx="32">
                  <c:v>0.93938969898185509</c:v>
                </c:pt>
                <c:pt idx="33">
                  <c:v>0.90272045571787995</c:v>
                </c:pt>
                <c:pt idx="34">
                  <c:v>0.86683366181850485</c:v>
                </c:pt>
                <c:pt idx="35">
                  <c:v>0.83167831679478721</c:v>
                </c:pt>
                <c:pt idx="36">
                  <c:v>0.79720733452433246</c:v>
                </c:pt>
                <c:pt idx="37">
                  <c:v>0.76337710990626984</c:v>
                </c:pt>
                <c:pt idx="38">
                  <c:v>0.73014714067473785</c:v>
                </c:pt>
                <c:pt idx="39">
                  <c:v>0.69747969588673298</c:v>
                </c:pt>
                <c:pt idx="40">
                  <c:v>0.66533952405628238</c:v>
                </c:pt>
                <c:pt idx="41">
                  <c:v>0.63369359508079171</c:v>
                </c:pt>
                <c:pt idx="42">
                  <c:v>0.60251087105671886</c:v>
                </c:pt>
                <c:pt idx="43">
                  <c:v>0.57176210185625975</c:v>
                </c:pt>
                <c:pt idx="44">
                  <c:v>0.54141964197003778</c:v>
                </c:pt>
                <c:pt idx="45">
                  <c:v>0.51145728564048432</c:v>
                </c:pt>
                <c:pt idx="46">
                  <c:v>0.48185011773838449</c:v>
                </c:pt>
                <c:pt idx="47">
                  <c:v>0.45257437818793905</c:v>
                </c:pt>
                <c:pt idx="48">
                  <c:v>0.42360733803711137</c:v>
                </c:pt>
                <c:pt idx="49">
                  <c:v>0.39492718551067874</c:v>
                </c:pt>
                <c:pt idx="50">
                  <c:v>0.36651292058166435</c:v>
                </c:pt>
                <c:pt idx="51">
                  <c:v>0.33834425675944524</c:v>
                </c:pt>
                <c:pt idx="52">
                  <c:v>0.31040152892503092</c:v>
                </c:pt>
                <c:pt idx="53">
                  <c:v>0.28266560614993969</c:v>
                </c:pt>
                <c:pt idx="54">
                  <c:v>0.25511780851791271</c:v>
                </c:pt>
                <c:pt idx="55">
                  <c:v>0.22773982703075379</c:v>
                </c:pt>
                <c:pt idx="56">
                  <c:v>0.20051364572250002</c:v>
                </c:pt>
                <c:pt idx="57">
                  <c:v>0.17342146513091442</c:v>
                </c:pt>
                <c:pt idx="58">
                  <c:v>0.14644562628232338</c:v>
                </c:pt>
                <c:pt idx="59">
                  <c:v>0.11956853433485978</c:v>
                </c:pt>
                <c:pt idx="60">
                  <c:v>9.2772580995390319E-2</c:v>
                </c:pt>
                <c:pt idx="61">
                  <c:v>6.6040064775168592E-2</c:v>
                </c:pt>
                <c:pt idx="62">
                  <c:v>3.9353108076292651E-2</c:v>
                </c:pt>
                <c:pt idx="63">
                  <c:v>1.2693570001931815E-2</c:v>
                </c:pt>
                <c:pt idx="64">
                  <c:v>-1.3957046346375582E-2</c:v>
                </c:pt>
                <c:pt idx="65">
                  <c:v>-4.061769348725499E-2</c:v>
                </c:pt>
                <c:pt idx="66">
                  <c:v>-6.7307887707306627E-2</c:v>
                </c:pt>
                <c:pt idx="67">
                  <c:v>-9.4047827616699095E-2</c:v>
                </c:pt>
                <c:pt idx="68">
                  <c:v>-0.12085852532401867</c:v>
                </c:pt>
                <c:pt idx="69">
                  <c:v>-0.14776195286018559</c:v>
                </c:pt>
                <c:pt idx="70">
                  <c:v>-0.17478120700807287</c:v>
                </c:pt>
                <c:pt idx="71">
                  <c:v>-0.20194069636032588</c:v>
                </c:pt>
                <c:pt idx="72">
                  <c:v>-0.2292663552736319</c:v>
                </c:pt>
                <c:pt idx="73">
                  <c:v>-0.25678589046824007</c:v>
                </c:pt>
                <c:pt idx="74">
                  <c:v>-0.28452906741146522</c:v>
                </c:pt>
                <c:pt idx="75">
                  <c:v>-0.31252804542535195</c:v>
                </c:pt>
                <c:pt idx="76">
                  <c:v>-0.34081777281308639</c:v>
                </c:pt>
                <c:pt idx="77">
                  <c:v>-0.36943645640413675</c:v>
                </c:pt>
                <c:pt idx="78">
                  <c:v>-0.39842612405495453</c:v>
                </c:pt>
                <c:pt idx="79">
                  <c:v>-0.42783330421309446</c:v>
                </c:pt>
                <c:pt idx="80">
                  <c:v>-0.45770985424378485</c:v>
                </c:pt>
                <c:pt idx="81">
                  <c:v>-0.48811397969533016</c:v>
                </c:pt>
                <c:pt idx="82">
                  <c:v>-0.51911150134412898</c:v>
                </c:pt>
                <c:pt idx="83">
                  <c:v>-0.55077744770116299</c:v>
                </c:pt>
                <c:pt idx="84">
                  <c:v>-0.58319808078265944</c:v>
                </c:pt>
                <c:pt idx="85">
                  <c:v>-0.6164735072937394</c:v>
                </c:pt>
                <c:pt idx="86">
                  <c:v>-0.65072109401654665</c:v>
                </c:pt>
                <c:pt idx="87">
                  <c:v>-0.68608000865954688</c:v>
                </c:pt>
                <c:pt idx="88">
                  <c:v>-0.72271736905838202</c:v>
                </c:pt>
                <c:pt idx="89">
                  <c:v>-0.76083674607744523</c:v>
                </c:pt>
                <c:pt idx="90">
                  <c:v>-0.80069020602826857</c:v>
                </c:pt>
                <c:pt idx="91">
                  <c:v>-0.84259584620578931</c:v>
                </c:pt>
                <c:pt idx="92">
                  <c:v>-0.88696417587196252</c:v>
                </c:pt>
                <c:pt idx="93">
                  <c:v>-0.93433937933858846</c:v>
                </c:pt>
                <c:pt idx="94">
                  <c:v>-0.98546698119184184</c:v>
                </c:pt>
                <c:pt idx="95">
                  <c:v>-1.0414115247747806</c:v>
                </c:pt>
                <c:pt idx="96">
                  <c:v>-1.1037772276605884</c:v>
                </c:pt>
                <c:pt idx="97">
                  <c:v>-1.1751653614620188</c:v>
                </c:pt>
                <c:pt idx="98">
                  <c:v>-1.2602663262292382</c:v>
                </c:pt>
                <c:pt idx="99">
                  <c:v>-1.3691038556058741</c:v>
                </c:pt>
                <c:pt idx="100">
                  <c:v>-1.5314704927383054</c:v>
                </c:pt>
              </c:numCache>
            </c:numRef>
          </c:xVal>
          <c:yVal>
            <c:numRef>
              <c:f>'OEF 1 + 2'!$U$2:$U$102</c:f>
              <c:numCache>
                <c:formatCode>General</c:formatCode>
                <c:ptCount val="101"/>
                <c:pt idx="0">
                  <c:v>0.50138888888888888</c:v>
                </c:pt>
                <c:pt idx="1">
                  <c:v>0.44111111111111112</c:v>
                </c:pt>
                <c:pt idx="2">
                  <c:v>0.43527777777777776</c:v>
                </c:pt>
                <c:pt idx="3">
                  <c:v>0.4316666666666667</c:v>
                </c:pt>
                <c:pt idx="4">
                  <c:v>0.41388888888888886</c:v>
                </c:pt>
                <c:pt idx="5">
                  <c:v>0.41083333333333333</c:v>
                </c:pt>
                <c:pt idx="6">
                  <c:v>0.40777777777777779</c:v>
                </c:pt>
                <c:pt idx="7">
                  <c:v>0.3947222222222222</c:v>
                </c:pt>
                <c:pt idx="8">
                  <c:v>0.39166666666666666</c:v>
                </c:pt>
                <c:pt idx="9">
                  <c:v>0.37583333333333335</c:v>
                </c:pt>
                <c:pt idx="10">
                  <c:v>0.37027777777777782</c:v>
                </c:pt>
                <c:pt idx="11">
                  <c:v>0.36416666666666664</c:v>
                </c:pt>
                <c:pt idx="12">
                  <c:v>0.36277777777777775</c:v>
                </c:pt>
                <c:pt idx="13">
                  <c:v>0.35777777777777781</c:v>
                </c:pt>
                <c:pt idx="14">
                  <c:v>0.35250000000000004</c:v>
                </c:pt>
                <c:pt idx="15">
                  <c:v>0.35111111111111115</c:v>
                </c:pt>
                <c:pt idx="16">
                  <c:v>0.35083333333333333</c:v>
                </c:pt>
                <c:pt idx="17">
                  <c:v>0.34638888888888891</c:v>
                </c:pt>
                <c:pt idx="18">
                  <c:v>0.34638888888888891</c:v>
                </c:pt>
                <c:pt idx="19">
                  <c:v>0.34472222222222221</c:v>
                </c:pt>
                <c:pt idx="20">
                  <c:v>0.33638888888888885</c:v>
                </c:pt>
                <c:pt idx="21">
                  <c:v>0.33555555555555555</c:v>
                </c:pt>
                <c:pt idx="22">
                  <c:v>0.33416666666666667</c:v>
                </c:pt>
                <c:pt idx="23">
                  <c:v>0.33166666666666667</c:v>
                </c:pt>
                <c:pt idx="24">
                  <c:v>0.33055555555555555</c:v>
                </c:pt>
                <c:pt idx="25">
                  <c:v>0.32555555555555554</c:v>
                </c:pt>
                <c:pt idx="26">
                  <c:v>0.32500000000000001</c:v>
                </c:pt>
                <c:pt idx="27">
                  <c:v>0.32444444444444442</c:v>
                </c:pt>
                <c:pt idx="28">
                  <c:v>0.32416666666666666</c:v>
                </c:pt>
                <c:pt idx="29">
                  <c:v>0.32305555555555554</c:v>
                </c:pt>
                <c:pt idx="30">
                  <c:v>0.32055555555555559</c:v>
                </c:pt>
                <c:pt idx="31">
                  <c:v>0.31888888888888889</c:v>
                </c:pt>
                <c:pt idx="32">
                  <c:v>0.31666666666666665</c:v>
                </c:pt>
                <c:pt idx="33">
                  <c:v>0.31333333333333335</c:v>
                </c:pt>
                <c:pt idx="34">
                  <c:v>0.31027777777777776</c:v>
                </c:pt>
                <c:pt idx="35">
                  <c:v>0.30944444444444447</c:v>
                </c:pt>
                <c:pt idx="36">
                  <c:v>0.30388888888888893</c:v>
                </c:pt>
                <c:pt idx="37">
                  <c:v>0.29833333333333334</c:v>
                </c:pt>
                <c:pt idx="38">
                  <c:v>0.29777777777777781</c:v>
                </c:pt>
                <c:pt idx="39">
                  <c:v>0.2927777777777778</c:v>
                </c:pt>
                <c:pt idx="40">
                  <c:v>0.29055555555555557</c:v>
                </c:pt>
                <c:pt idx="41">
                  <c:v>0.28972222222222221</c:v>
                </c:pt>
                <c:pt idx="42">
                  <c:v>0.28972222222222221</c:v>
                </c:pt>
                <c:pt idx="43">
                  <c:v>0.28944444444444445</c:v>
                </c:pt>
                <c:pt idx="44">
                  <c:v>0.28749999999999998</c:v>
                </c:pt>
                <c:pt idx="45">
                  <c:v>0.28694444444444445</c:v>
                </c:pt>
                <c:pt idx="46">
                  <c:v>0.28194444444444444</c:v>
                </c:pt>
                <c:pt idx="47">
                  <c:v>0.28027777777777779</c:v>
                </c:pt>
                <c:pt idx="48">
                  <c:v>0.27972222222222221</c:v>
                </c:pt>
                <c:pt idx="49">
                  <c:v>0.27805555555555556</c:v>
                </c:pt>
                <c:pt idx="50">
                  <c:v>0.27805555555555556</c:v>
                </c:pt>
                <c:pt idx="51">
                  <c:v>0.2772222222222222</c:v>
                </c:pt>
                <c:pt idx="52">
                  <c:v>0.27666666666666667</c:v>
                </c:pt>
                <c:pt idx="53">
                  <c:v>0.27361111111111114</c:v>
                </c:pt>
                <c:pt idx="54">
                  <c:v>0.27333333333333337</c:v>
                </c:pt>
                <c:pt idx="55">
                  <c:v>0.27249999999999996</c:v>
                </c:pt>
                <c:pt idx="56">
                  <c:v>0.2688888888888889</c:v>
                </c:pt>
                <c:pt idx="57">
                  <c:v>0.26750000000000002</c:v>
                </c:pt>
                <c:pt idx="58">
                  <c:v>0.26</c:v>
                </c:pt>
                <c:pt idx="59">
                  <c:v>0.2558333333333333</c:v>
                </c:pt>
                <c:pt idx="60">
                  <c:v>0.25361111111111112</c:v>
                </c:pt>
                <c:pt idx="61">
                  <c:v>0.2525</c:v>
                </c:pt>
                <c:pt idx="62">
                  <c:v>0.25166666666666665</c:v>
                </c:pt>
                <c:pt idx="63">
                  <c:v>0.25111111111111112</c:v>
                </c:pt>
                <c:pt idx="64">
                  <c:v>0.25083333333333335</c:v>
                </c:pt>
                <c:pt idx="65">
                  <c:v>0.25027777777777777</c:v>
                </c:pt>
                <c:pt idx="66">
                  <c:v>0.24722222222222223</c:v>
                </c:pt>
                <c:pt idx="67">
                  <c:v>0.24722222222222223</c:v>
                </c:pt>
                <c:pt idx="68">
                  <c:v>0.24694444444444447</c:v>
                </c:pt>
                <c:pt idx="69">
                  <c:v>0.24638888888888891</c:v>
                </c:pt>
                <c:pt idx="70">
                  <c:v>0.24638888888888891</c:v>
                </c:pt>
                <c:pt idx="71">
                  <c:v>0.24611111111111109</c:v>
                </c:pt>
                <c:pt idx="72">
                  <c:v>0.24611111111111109</c:v>
                </c:pt>
                <c:pt idx="73">
                  <c:v>0.24555555555555558</c:v>
                </c:pt>
                <c:pt idx="74">
                  <c:v>0.24527777777777776</c:v>
                </c:pt>
                <c:pt idx="75">
                  <c:v>0.2447222222222222</c:v>
                </c:pt>
                <c:pt idx="76">
                  <c:v>0.2447222222222222</c:v>
                </c:pt>
                <c:pt idx="77">
                  <c:v>0.24444444444444444</c:v>
                </c:pt>
                <c:pt idx="78">
                  <c:v>0.24333333333333332</c:v>
                </c:pt>
                <c:pt idx="79">
                  <c:v>0.24249999999999999</c:v>
                </c:pt>
                <c:pt idx="80">
                  <c:v>0.24111111111111111</c:v>
                </c:pt>
                <c:pt idx="81">
                  <c:v>0.23777777777777775</c:v>
                </c:pt>
                <c:pt idx="82">
                  <c:v>0.2338888888888889</c:v>
                </c:pt>
                <c:pt idx="83">
                  <c:v>0.2302777777777778</c:v>
                </c:pt>
                <c:pt idx="84">
                  <c:v>0.22999999999999998</c:v>
                </c:pt>
                <c:pt idx="85">
                  <c:v>0.22944444444444442</c:v>
                </c:pt>
                <c:pt idx="86">
                  <c:v>0.22666666666666666</c:v>
                </c:pt>
                <c:pt idx="87">
                  <c:v>0.21861111111111112</c:v>
                </c:pt>
                <c:pt idx="88">
                  <c:v>0.21666666666666667</c:v>
                </c:pt>
                <c:pt idx="89">
                  <c:v>0.21416666666666664</c:v>
                </c:pt>
                <c:pt idx="90">
                  <c:v>0.21305555555555555</c:v>
                </c:pt>
                <c:pt idx="91">
                  <c:v>0.20194444444444445</c:v>
                </c:pt>
                <c:pt idx="92">
                  <c:v>0.2</c:v>
                </c:pt>
                <c:pt idx="93">
                  <c:v>0.19749999999999998</c:v>
                </c:pt>
                <c:pt idx="94">
                  <c:v>0.19416666666666668</c:v>
                </c:pt>
                <c:pt idx="95">
                  <c:v>0.19111111111111109</c:v>
                </c:pt>
                <c:pt idx="96">
                  <c:v>0.19055555555555553</c:v>
                </c:pt>
                <c:pt idx="97">
                  <c:v>0.19055555555555553</c:v>
                </c:pt>
                <c:pt idx="98">
                  <c:v>0.18944444444444444</c:v>
                </c:pt>
                <c:pt idx="99">
                  <c:v>0.15305555555555556</c:v>
                </c:pt>
                <c:pt idx="100">
                  <c:v>0.14749999999999999</c:v>
                </c:pt>
              </c:numCache>
            </c:numRef>
          </c:yVal>
          <c:smooth val="1"/>
        </c:ser>
        <c:axId val="53498624"/>
        <c:axId val="53500544"/>
      </c:scatterChart>
      <c:valAx>
        <c:axId val="5349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Gereduceerde variabele yT</a:t>
                </a:r>
              </a:p>
            </c:rich>
          </c:tx>
        </c:title>
        <c:numFmt formatCode="General" sourceLinked="1"/>
        <c:tickLblPos val="nextTo"/>
        <c:crossAx val="53500544"/>
        <c:crosses val="autoZero"/>
        <c:crossBetween val="midCat"/>
      </c:valAx>
      <c:valAx>
        <c:axId val="535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xT (mm/h)</a:t>
                </a:r>
              </a:p>
            </c:rich>
          </c:tx>
        </c:title>
        <c:numFmt formatCode="General" sourceLinked="1"/>
        <c:tickLblPos val="nextTo"/>
        <c:crossAx val="53498624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Grafiek</a:t>
            </a:r>
            <a:r>
              <a:rPr lang="nl-BE" baseline="0"/>
              <a:t> 7: IDF-relaties</a:t>
            </a:r>
            <a:endParaRPr lang="nl-B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'OEF 4 + 5'!$B$10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+ 5'!$E$10:$J$10</c:f>
              <c:numCache>
                <c:formatCode>General</c:formatCode>
                <c:ptCount val="6"/>
                <c:pt idx="0">
                  <c:v>1.5314322624316592</c:v>
                </c:pt>
                <c:pt idx="1">
                  <c:v>0.93530337768255245</c:v>
                </c:pt>
                <c:pt idx="2">
                  <c:v>0.70630225178836836</c:v>
                </c:pt>
                <c:pt idx="3">
                  <c:v>0.51214766660727162</c:v>
                </c:pt>
                <c:pt idx="4">
                  <c:v>0.34489255573277466</c:v>
                </c:pt>
                <c:pt idx="5">
                  <c:v>0.27637495417170072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'OEF 4 + 5'!$B$11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+ 5'!$E$11:$J$11</c:f>
              <c:numCache>
                <c:formatCode>General</c:formatCode>
                <c:ptCount val="6"/>
                <c:pt idx="0">
                  <c:v>2.0062248604535609</c:v>
                </c:pt>
                <c:pt idx="1">
                  <c:v>1.2052857048461165</c:v>
                </c:pt>
                <c:pt idx="2">
                  <c:v>0.88629046989741112</c:v>
                </c:pt>
                <c:pt idx="3">
                  <c:v>0.62764388465079468</c:v>
                </c:pt>
                <c:pt idx="4">
                  <c:v>0.424345793071842</c:v>
                </c:pt>
                <c:pt idx="5">
                  <c:v>0.33814672927839362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'OEF 4 + 5'!$B$12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+ 5'!$E$12:$J$12</c:f>
              <c:numCache>
                <c:formatCode>General</c:formatCode>
                <c:ptCount val="6"/>
                <c:pt idx="0">
                  <c:v>2.3205788734111832</c:v>
                </c:pt>
                <c:pt idx="1">
                  <c:v>1.3840374973658243</c:v>
                </c:pt>
                <c:pt idx="2">
                  <c:v>1.0054583315772163</c:v>
                </c:pt>
                <c:pt idx="3">
                  <c:v>0.70411243065313811</c:v>
                </c:pt>
                <c:pt idx="4">
                  <c:v>0.47695074964460238</c:v>
                </c:pt>
                <c:pt idx="5">
                  <c:v>0.3790450193385283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'OEF 4 + 5'!$B$13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+ 5'!$E$13:$J$13</c:f>
              <c:numCache>
                <c:formatCode>General</c:formatCode>
                <c:ptCount val="6"/>
                <c:pt idx="0">
                  <c:v>2.6221147898237631</c:v>
                </c:pt>
                <c:pt idx="1">
                  <c:v>1.5555005083218436</c:v>
                </c:pt>
                <c:pt idx="2">
                  <c:v>1.1197670055478959</c:v>
                </c:pt>
                <c:pt idx="3">
                  <c:v>0.7774628958773967</c:v>
                </c:pt>
                <c:pt idx="4">
                  <c:v>0.52741068695785576</c:v>
                </c:pt>
                <c:pt idx="5">
                  <c:v>0.41827564107279802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'OEF 4 + 5'!$B$14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+ 5'!$E$14:$J$14</c:f>
              <c:numCache>
                <c:formatCode>General</c:formatCode>
                <c:ptCount val="6"/>
                <c:pt idx="0">
                  <c:v>3.0124221038093202</c:v>
                </c:pt>
                <c:pt idx="1">
                  <c:v>1.7774417883203153</c:v>
                </c:pt>
                <c:pt idx="2">
                  <c:v>1.2677278588802103</c:v>
                </c:pt>
                <c:pt idx="3">
                  <c:v>0.87240754924366137</c:v>
                </c:pt>
                <c:pt idx="4">
                  <c:v>0.59272589992130187</c:v>
                </c:pt>
                <c:pt idx="5">
                  <c:v>0.46905565685750295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'OEF 4 + 5'!$B$15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+ 5'!$E$15:$J$15</c:f>
              <c:numCache>
                <c:formatCode>General</c:formatCode>
                <c:ptCount val="6"/>
                <c:pt idx="0">
                  <c:v>3.3049025110967065</c:v>
                </c:pt>
                <c:pt idx="1">
                  <c:v>1.9437555458181799</c:v>
                </c:pt>
                <c:pt idx="2">
                  <c:v>1.3786036972121198</c:v>
                </c:pt>
                <c:pt idx="3">
                  <c:v>0.94355520620853284</c:v>
                </c:pt>
                <c:pt idx="4">
                  <c:v>0.64167046079703782</c:v>
                </c:pt>
                <c:pt idx="5">
                  <c:v>0.50710813285932321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'OEF 4 + 5'!$B$16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'OEF 4 + 5'!$A$2:$A$7</c:f>
              <c:numCache>
                <c:formatCode>General</c:formatCode>
                <c:ptCount val="6"/>
                <c:pt idx="0">
                  <c:v>1440</c:v>
                </c:pt>
                <c:pt idx="1">
                  <c:v>2880</c:v>
                </c:pt>
                <c:pt idx="2">
                  <c:v>4320</c:v>
                </c:pt>
                <c:pt idx="3">
                  <c:v>7200</c:v>
                </c:pt>
                <c:pt idx="4">
                  <c:v>14400</c:v>
                </c:pt>
                <c:pt idx="5">
                  <c:v>21600</c:v>
                </c:pt>
              </c:numCache>
            </c:numRef>
          </c:xVal>
          <c:yVal>
            <c:numRef>
              <c:f>'OEF 4 + 5'!$E$16:$J$16</c:f>
              <c:numCache>
                <c:formatCode>General</c:formatCode>
                <c:ptCount val="6"/>
                <c:pt idx="0">
                  <c:v>3.5963157065079296</c:v>
                </c:pt>
                <c:pt idx="1">
                  <c:v>2.1094624523518473</c:v>
                </c:pt>
                <c:pt idx="2">
                  <c:v>1.489074968234565</c:v>
                </c:pt>
                <c:pt idx="3">
                  <c:v>1.0144432573243209</c:v>
                </c:pt>
                <c:pt idx="4">
                  <c:v>0.69043643119170661</c:v>
                </c:pt>
                <c:pt idx="5">
                  <c:v>0.54502176176815986</c:v>
                </c:pt>
              </c:numCache>
            </c:numRef>
          </c:yVal>
          <c:smooth val="1"/>
        </c:ser>
        <c:axId val="53690368"/>
        <c:axId val="53692288"/>
      </c:scatterChart>
      <c:valAx>
        <c:axId val="536903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Neerslagduur (min)</a:t>
                </a:r>
              </a:p>
            </c:rich>
          </c:tx>
        </c:title>
        <c:numFmt formatCode="General" sourceLinked="1"/>
        <c:tickLblPos val="nextTo"/>
        <c:crossAx val="53692288"/>
        <c:crosses val="autoZero"/>
        <c:crossBetween val="midCat"/>
      </c:valAx>
      <c:valAx>
        <c:axId val="536922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Neerslagintensiteit (mm/h)</a:t>
                </a:r>
              </a:p>
            </c:rich>
          </c:tx>
        </c:title>
        <c:numFmt formatCode="General" sourceLinked="1"/>
        <c:tickLblPos val="nextTo"/>
        <c:crossAx val="53690368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pane ySplit="1" topLeftCell="A2" activePane="bottomLeft" state="frozen"/>
      <selection pane="bottomLeft" activeCell="I9" sqref="I9"/>
    </sheetView>
  </sheetViews>
  <sheetFormatPr defaultRowHeight="12.75"/>
  <cols>
    <col min="1" max="1" width="5.28515625" style="5" bestFit="1" customWidth="1"/>
    <col min="2" max="4" width="17.5703125" style="5" bestFit="1" customWidth="1"/>
    <col min="5" max="6" width="18.85546875" style="5" bestFit="1" customWidth="1"/>
    <col min="7" max="7" width="18.85546875" style="8" bestFit="1" customWidth="1"/>
  </cols>
  <sheetData>
    <row r="1" spans="1:7" s="1" customFormat="1" ht="16.5" thickBo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>
      <c r="A2" s="9">
        <v>1898</v>
      </c>
      <c r="B2" s="10">
        <v>38.700000000000003</v>
      </c>
      <c r="C2" s="10">
        <v>39.6</v>
      </c>
      <c r="D2" s="10">
        <v>39.6</v>
      </c>
      <c r="E2" s="10">
        <v>46.5</v>
      </c>
      <c r="F2" s="10">
        <v>61.7</v>
      </c>
      <c r="G2" s="11">
        <v>68.599999999999994</v>
      </c>
    </row>
    <row r="3" spans="1:7">
      <c r="A3" s="5">
        <v>1899</v>
      </c>
      <c r="B3" s="6">
        <v>32.1</v>
      </c>
      <c r="C3" s="6">
        <v>45.2</v>
      </c>
      <c r="D3" s="6">
        <v>53.7</v>
      </c>
      <c r="E3" s="6">
        <v>60.5</v>
      </c>
      <c r="F3" s="6">
        <v>81</v>
      </c>
      <c r="G3" s="7">
        <v>98.5</v>
      </c>
    </row>
    <row r="4" spans="1:7">
      <c r="A4" s="5">
        <v>1900</v>
      </c>
      <c r="B4" s="6">
        <v>53.7</v>
      </c>
      <c r="C4" s="6">
        <v>70.8</v>
      </c>
      <c r="D4" s="6">
        <v>72.7</v>
      </c>
      <c r="E4" s="6">
        <v>58.2</v>
      </c>
      <c r="F4" s="6">
        <v>78.7</v>
      </c>
      <c r="G4" s="7">
        <v>81.599999999999994</v>
      </c>
    </row>
    <row r="5" spans="1:7">
      <c r="A5" s="5">
        <v>1901</v>
      </c>
      <c r="B5" s="6">
        <v>29.6</v>
      </c>
      <c r="C5" s="6">
        <v>36.200000000000003</v>
      </c>
      <c r="D5" s="6">
        <v>43.5</v>
      </c>
      <c r="E5" s="6">
        <v>44.8</v>
      </c>
      <c r="F5" s="6">
        <v>60.7</v>
      </c>
      <c r="G5" s="7">
        <v>69.900000000000006</v>
      </c>
    </row>
    <row r="6" spans="1:7">
      <c r="A6" s="5">
        <v>1902</v>
      </c>
      <c r="B6" s="6">
        <v>29.8</v>
      </c>
      <c r="C6" s="6">
        <v>31.8</v>
      </c>
      <c r="D6" s="6">
        <v>34</v>
      </c>
      <c r="E6" s="6">
        <v>42.5</v>
      </c>
      <c r="F6" s="6">
        <v>57.8</v>
      </c>
      <c r="G6" s="7">
        <v>72.7</v>
      </c>
    </row>
    <row r="7" spans="1:7">
      <c r="A7" s="5">
        <v>1903</v>
      </c>
      <c r="B7" s="6">
        <v>44.3</v>
      </c>
      <c r="C7" s="6">
        <v>58.2</v>
      </c>
      <c r="D7" s="6">
        <v>65.099999999999994</v>
      </c>
      <c r="E7" s="6">
        <v>74.099999999999994</v>
      </c>
      <c r="F7" s="6">
        <v>99.1</v>
      </c>
      <c r="G7" s="7">
        <v>116.7</v>
      </c>
    </row>
    <row r="8" spans="1:7">
      <c r="A8" s="5">
        <v>1904</v>
      </c>
      <c r="B8" s="6">
        <v>33</v>
      </c>
      <c r="C8" s="6">
        <v>39.4</v>
      </c>
      <c r="D8" s="6">
        <v>40.200000000000003</v>
      </c>
      <c r="E8" s="6">
        <v>50.5</v>
      </c>
      <c r="F8" s="6">
        <v>66.5</v>
      </c>
      <c r="G8" s="7">
        <v>68.599999999999994</v>
      </c>
    </row>
    <row r="9" spans="1:7">
      <c r="A9" s="5">
        <v>1905</v>
      </c>
      <c r="B9" s="6">
        <v>44.6</v>
      </c>
      <c r="C9" s="6">
        <v>56</v>
      </c>
      <c r="D9" s="6">
        <v>66</v>
      </c>
      <c r="E9" s="6">
        <v>62.1</v>
      </c>
      <c r="F9" s="6">
        <v>83</v>
      </c>
      <c r="G9" s="7">
        <v>90.1</v>
      </c>
    </row>
    <row r="10" spans="1:7">
      <c r="A10" s="5">
        <v>1906</v>
      </c>
      <c r="B10" s="6">
        <v>42.1</v>
      </c>
      <c r="C10" s="6">
        <v>44.3</v>
      </c>
      <c r="D10" s="6">
        <v>44.3</v>
      </c>
      <c r="E10" s="6">
        <v>60.3</v>
      </c>
      <c r="F10" s="6">
        <v>80.400000000000006</v>
      </c>
      <c r="G10" s="7">
        <v>87.3</v>
      </c>
    </row>
    <row r="11" spans="1:7">
      <c r="A11" s="5">
        <v>1907</v>
      </c>
      <c r="B11" s="6">
        <v>21</v>
      </c>
      <c r="C11" s="6">
        <v>23.5</v>
      </c>
      <c r="D11" s="6">
        <v>28.4</v>
      </c>
      <c r="E11" s="6">
        <v>35.5</v>
      </c>
      <c r="F11" s="6">
        <v>46.8</v>
      </c>
      <c r="G11" s="7">
        <v>53.1</v>
      </c>
    </row>
    <row r="12" spans="1:7">
      <c r="A12" s="5">
        <v>1908</v>
      </c>
      <c r="B12" s="6">
        <v>30.9</v>
      </c>
      <c r="C12" s="6">
        <v>36.5</v>
      </c>
      <c r="D12" s="6">
        <v>39</v>
      </c>
      <c r="E12" s="6">
        <v>52.8</v>
      </c>
      <c r="F12" s="6">
        <v>72.599999999999994</v>
      </c>
      <c r="G12" s="7">
        <v>88.7</v>
      </c>
    </row>
    <row r="13" spans="1:7">
      <c r="A13" s="5">
        <v>1909</v>
      </c>
      <c r="B13" s="6">
        <v>32.9</v>
      </c>
      <c r="C13" s="6">
        <v>41.5</v>
      </c>
      <c r="D13" s="6">
        <v>41.9</v>
      </c>
      <c r="E13" s="6">
        <v>54.1</v>
      </c>
      <c r="F13" s="6">
        <v>74.900000000000006</v>
      </c>
      <c r="G13" s="7">
        <v>100.1</v>
      </c>
    </row>
    <row r="14" spans="1:7">
      <c r="A14" s="5">
        <v>1910</v>
      </c>
      <c r="B14" s="6">
        <v>30.4</v>
      </c>
      <c r="C14" s="6">
        <v>38.5</v>
      </c>
      <c r="D14" s="6">
        <v>43.5</v>
      </c>
      <c r="E14" s="6">
        <v>57.8</v>
      </c>
      <c r="F14" s="6">
        <v>76.900000000000006</v>
      </c>
      <c r="G14" s="7">
        <v>88.4</v>
      </c>
    </row>
    <row r="15" spans="1:7">
      <c r="A15" s="5">
        <v>1911</v>
      </c>
      <c r="B15" s="6">
        <v>41.1</v>
      </c>
      <c r="C15" s="6">
        <v>52.8</v>
      </c>
      <c r="D15" s="6">
        <v>52.9</v>
      </c>
      <c r="E15" s="6">
        <v>52.3</v>
      </c>
      <c r="F15" s="6">
        <v>71.5</v>
      </c>
      <c r="G15" s="7">
        <v>88.9</v>
      </c>
    </row>
    <row r="16" spans="1:7">
      <c r="A16" s="5">
        <v>1912</v>
      </c>
      <c r="B16" s="6">
        <v>33.6</v>
      </c>
      <c r="C16" s="6">
        <v>42.9</v>
      </c>
      <c r="D16" s="6">
        <v>47.6</v>
      </c>
      <c r="E16" s="6">
        <v>78.7</v>
      </c>
      <c r="F16" s="6">
        <v>104.9</v>
      </c>
      <c r="G16" s="7">
        <v>124.7</v>
      </c>
    </row>
    <row r="17" spans="1:7">
      <c r="A17" s="5">
        <v>1913</v>
      </c>
      <c r="B17" s="6">
        <v>36.5</v>
      </c>
      <c r="C17" s="6">
        <v>48.5</v>
      </c>
      <c r="D17" s="6">
        <v>52.1</v>
      </c>
      <c r="E17" s="6">
        <v>60.9</v>
      </c>
      <c r="F17" s="6">
        <v>81.2</v>
      </c>
      <c r="G17" s="7">
        <v>82.8</v>
      </c>
    </row>
    <row r="18" spans="1:7">
      <c r="A18" s="5">
        <v>1914</v>
      </c>
      <c r="B18" s="6">
        <v>36.4</v>
      </c>
      <c r="C18" s="6">
        <v>47.8</v>
      </c>
      <c r="D18" s="6">
        <v>50.9</v>
      </c>
      <c r="E18" s="6">
        <v>66.3</v>
      </c>
      <c r="F18" s="6">
        <v>87.7</v>
      </c>
      <c r="G18" s="7">
        <v>103.3</v>
      </c>
    </row>
    <row r="19" spans="1:7">
      <c r="A19" s="5">
        <v>1915</v>
      </c>
      <c r="B19" s="6">
        <v>32.299999999999997</v>
      </c>
      <c r="C19" s="6">
        <v>36.700000000000003</v>
      </c>
      <c r="D19" s="6">
        <v>44.9</v>
      </c>
      <c r="E19" s="6">
        <v>54.4</v>
      </c>
      <c r="F19" s="6">
        <v>75.5</v>
      </c>
      <c r="G19" s="7">
        <v>100.9</v>
      </c>
    </row>
    <row r="20" spans="1:7">
      <c r="A20" s="5">
        <v>1916</v>
      </c>
      <c r="B20" s="6">
        <v>40.700000000000003</v>
      </c>
      <c r="C20" s="6">
        <v>50.7</v>
      </c>
      <c r="D20" s="6">
        <v>54.7</v>
      </c>
      <c r="E20" s="6">
        <v>67.900000000000006</v>
      </c>
      <c r="F20" s="6">
        <v>89.8</v>
      </c>
      <c r="G20" s="7">
        <v>109.4</v>
      </c>
    </row>
    <row r="21" spans="1:7">
      <c r="A21" s="5">
        <v>1917</v>
      </c>
      <c r="B21" s="6">
        <v>43.1</v>
      </c>
      <c r="C21" s="6">
        <v>43.9</v>
      </c>
      <c r="D21" s="6">
        <v>59.8</v>
      </c>
      <c r="E21" s="6">
        <v>64.400000000000006</v>
      </c>
      <c r="F21" s="6">
        <v>85.5</v>
      </c>
      <c r="G21" s="7">
        <v>116.3</v>
      </c>
    </row>
    <row r="22" spans="1:7">
      <c r="A22" s="5">
        <v>1918</v>
      </c>
      <c r="B22" s="6">
        <v>40.299999999999997</v>
      </c>
      <c r="C22" s="6">
        <v>45.5</v>
      </c>
      <c r="D22" s="6">
        <v>58.7</v>
      </c>
      <c r="E22" s="6">
        <v>59.1</v>
      </c>
      <c r="F22" s="6">
        <v>79</v>
      </c>
      <c r="G22" s="7">
        <v>86.8</v>
      </c>
    </row>
    <row r="23" spans="1:7">
      <c r="A23" s="5">
        <v>1919</v>
      </c>
      <c r="B23" s="6">
        <v>33.799999999999997</v>
      </c>
      <c r="C23" s="6">
        <v>39.799999999999997</v>
      </c>
      <c r="D23" s="6">
        <v>51</v>
      </c>
      <c r="E23" s="6">
        <v>65.3</v>
      </c>
      <c r="F23" s="6">
        <v>85.9</v>
      </c>
      <c r="G23" s="7">
        <v>107.2</v>
      </c>
    </row>
    <row r="24" spans="1:7">
      <c r="A24" s="5">
        <v>1920</v>
      </c>
      <c r="B24" s="6">
        <v>30.3</v>
      </c>
      <c r="C24" s="6">
        <v>43.6</v>
      </c>
      <c r="D24" s="6">
        <v>49.4</v>
      </c>
      <c r="E24" s="6">
        <v>59.6</v>
      </c>
      <c r="F24" s="6">
        <v>79.7</v>
      </c>
      <c r="G24" s="7">
        <v>100.1</v>
      </c>
    </row>
    <row r="25" spans="1:7">
      <c r="A25" s="5">
        <v>1921</v>
      </c>
      <c r="B25" s="6">
        <v>27.3</v>
      </c>
      <c r="C25" s="6">
        <v>43.9</v>
      </c>
      <c r="D25" s="6">
        <v>58.3</v>
      </c>
      <c r="E25" s="6">
        <v>60.3</v>
      </c>
      <c r="F25" s="6">
        <v>81</v>
      </c>
      <c r="G25" s="7">
        <v>85.6</v>
      </c>
    </row>
    <row r="26" spans="1:7">
      <c r="A26" s="5">
        <v>1922</v>
      </c>
      <c r="B26" s="6">
        <v>49.2</v>
      </c>
      <c r="C26" s="6">
        <v>49.9</v>
      </c>
      <c r="D26" s="6">
        <v>49.9</v>
      </c>
      <c r="E26" s="6">
        <v>67.599999999999994</v>
      </c>
      <c r="F26" s="6">
        <v>89.1</v>
      </c>
      <c r="G26" s="7">
        <v>92.1</v>
      </c>
    </row>
    <row r="27" spans="1:7">
      <c r="A27" s="5">
        <v>1923</v>
      </c>
      <c r="B27" s="6">
        <v>39.200000000000003</v>
      </c>
      <c r="C27" s="6">
        <v>44.4</v>
      </c>
      <c r="D27" s="6">
        <v>46.5</v>
      </c>
      <c r="E27" s="6">
        <v>80.099999999999994</v>
      </c>
      <c r="F27" s="6">
        <v>110.9</v>
      </c>
      <c r="G27" s="7">
        <v>114.8</v>
      </c>
    </row>
    <row r="28" spans="1:7">
      <c r="A28" s="5">
        <v>1924</v>
      </c>
      <c r="B28" s="6">
        <v>41.5</v>
      </c>
      <c r="C28" s="6">
        <v>59.8</v>
      </c>
      <c r="D28" s="6">
        <v>61.6</v>
      </c>
      <c r="E28" s="6">
        <v>66.8</v>
      </c>
      <c r="F28" s="6">
        <v>88.9</v>
      </c>
      <c r="G28" s="7">
        <v>104.3</v>
      </c>
    </row>
    <row r="29" spans="1:7">
      <c r="A29" s="5">
        <v>1925</v>
      </c>
      <c r="B29" s="6">
        <v>37.5</v>
      </c>
      <c r="C29" s="6">
        <v>49.7</v>
      </c>
      <c r="D29" s="6">
        <v>56.9</v>
      </c>
      <c r="E29" s="6">
        <v>61.9</v>
      </c>
      <c r="F29" s="6">
        <v>82.5</v>
      </c>
      <c r="G29" s="7">
        <v>130.6</v>
      </c>
    </row>
    <row r="30" spans="1:7">
      <c r="A30" s="5">
        <v>1926</v>
      </c>
      <c r="B30" s="6">
        <v>49.5</v>
      </c>
      <c r="C30" s="6">
        <v>51.8</v>
      </c>
      <c r="D30" s="6">
        <v>58.9</v>
      </c>
      <c r="E30" s="6">
        <v>76</v>
      </c>
      <c r="F30" s="6">
        <v>102.6</v>
      </c>
      <c r="G30" s="7">
        <v>126.3</v>
      </c>
    </row>
    <row r="31" spans="1:7">
      <c r="A31" s="5">
        <v>1927</v>
      </c>
      <c r="B31" s="6">
        <v>24.8</v>
      </c>
      <c r="C31" s="6">
        <v>39.700000000000003</v>
      </c>
      <c r="D31" s="6">
        <v>41.5</v>
      </c>
      <c r="E31" s="6">
        <v>58.6</v>
      </c>
      <c r="F31" s="6">
        <v>79</v>
      </c>
      <c r="G31" s="7">
        <v>90.6</v>
      </c>
    </row>
    <row r="32" spans="1:7">
      <c r="A32" s="5">
        <v>1928</v>
      </c>
      <c r="B32" s="6">
        <v>26.7</v>
      </c>
      <c r="C32" s="6">
        <v>32.5</v>
      </c>
      <c r="D32" s="6">
        <v>43</v>
      </c>
      <c r="E32" s="6">
        <v>69</v>
      </c>
      <c r="F32" s="6">
        <v>90.3</v>
      </c>
      <c r="G32" s="7">
        <v>115.4</v>
      </c>
    </row>
    <row r="33" spans="1:7">
      <c r="A33" s="5">
        <v>1929</v>
      </c>
      <c r="B33" s="6">
        <v>34</v>
      </c>
      <c r="C33" s="6">
        <v>53.5</v>
      </c>
      <c r="D33" s="6">
        <v>59.6</v>
      </c>
      <c r="E33" s="6">
        <v>70.7</v>
      </c>
      <c r="F33" s="6">
        <v>91.3</v>
      </c>
      <c r="G33" s="7">
        <v>99.8</v>
      </c>
    </row>
    <row r="34" spans="1:7">
      <c r="A34" s="5">
        <v>1930</v>
      </c>
      <c r="B34" s="6">
        <v>32.9</v>
      </c>
      <c r="C34" s="6">
        <v>38.6</v>
      </c>
      <c r="D34" s="6">
        <v>48.7</v>
      </c>
      <c r="E34" s="6">
        <v>56.5</v>
      </c>
      <c r="F34" s="6">
        <v>76.5</v>
      </c>
      <c r="G34" s="7">
        <v>119</v>
      </c>
    </row>
    <row r="35" spans="1:7">
      <c r="A35" s="5">
        <v>1931</v>
      </c>
      <c r="B35" s="6">
        <v>26.5</v>
      </c>
      <c r="C35" s="6">
        <v>35.799999999999997</v>
      </c>
      <c r="D35" s="6">
        <v>42.7</v>
      </c>
      <c r="E35" s="6">
        <v>46.8</v>
      </c>
      <c r="F35" s="6">
        <v>64</v>
      </c>
      <c r="G35" s="7">
        <v>87.6</v>
      </c>
    </row>
    <row r="36" spans="1:7">
      <c r="A36" s="5">
        <v>1932</v>
      </c>
      <c r="B36" s="6">
        <v>37</v>
      </c>
      <c r="C36" s="6">
        <v>45.9</v>
      </c>
      <c r="D36" s="6">
        <v>65.7</v>
      </c>
      <c r="E36" s="6">
        <v>82.6</v>
      </c>
      <c r="F36" s="6">
        <v>114.7</v>
      </c>
      <c r="G36" s="7">
        <v>156.69999999999999</v>
      </c>
    </row>
    <row r="37" spans="1:7">
      <c r="A37" s="5">
        <v>1933</v>
      </c>
      <c r="B37" s="6">
        <v>59.2</v>
      </c>
      <c r="C37" s="6">
        <v>66.599999999999994</v>
      </c>
      <c r="D37" s="6">
        <v>71.5</v>
      </c>
      <c r="E37" s="6">
        <v>57.6</v>
      </c>
      <c r="F37" s="6">
        <v>76.8</v>
      </c>
      <c r="G37" s="7">
        <v>88.3</v>
      </c>
    </row>
    <row r="38" spans="1:7">
      <c r="A38" s="5">
        <v>1934</v>
      </c>
      <c r="B38" s="6">
        <v>33.9</v>
      </c>
      <c r="C38" s="6">
        <v>39.799999999999997</v>
      </c>
      <c r="D38" s="6">
        <v>44.5</v>
      </c>
      <c r="E38" s="6">
        <v>53.1</v>
      </c>
      <c r="F38" s="6">
        <v>73.2</v>
      </c>
      <c r="G38" s="7">
        <v>88.1</v>
      </c>
    </row>
    <row r="39" spans="1:7">
      <c r="A39" s="5">
        <v>1935</v>
      </c>
      <c r="B39" s="6">
        <v>37.200000000000003</v>
      </c>
      <c r="C39" s="6">
        <v>38.700000000000003</v>
      </c>
      <c r="D39" s="6">
        <v>46.4</v>
      </c>
      <c r="E39" s="6">
        <v>52.7</v>
      </c>
      <c r="F39" s="6">
        <v>72.099999999999994</v>
      </c>
      <c r="G39" s="7">
        <v>91.3</v>
      </c>
    </row>
    <row r="40" spans="1:7">
      <c r="A40" s="5">
        <v>1936</v>
      </c>
      <c r="B40" s="6">
        <v>25.3</v>
      </c>
      <c r="C40" s="6">
        <v>38</v>
      </c>
      <c r="D40" s="6">
        <v>40</v>
      </c>
      <c r="E40" s="6">
        <v>48.7</v>
      </c>
      <c r="F40" s="6">
        <v>64.5</v>
      </c>
      <c r="G40" s="7">
        <v>84.2</v>
      </c>
    </row>
    <row r="41" spans="1:7">
      <c r="A41" s="5">
        <v>1937</v>
      </c>
      <c r="B41" s="6">
        <v>29</v>
      </c>
      <c r="C41" s="6">
        <v>35</v>
      </c>
      <c r="D41" s="6">
        <v>35.799999999999997</v>
      </c>
      <c r="E41" s="6">
        <v>48.9</v>
      </c>
      <c r="F41" s="6">
        <v>66.2</v>
      </c>
      <c r="G41" s="7">
        <v>88.7</v>
      </c>
    </row>
    <row r="42" spans="1:7">
      <c r="A42" s="5">
        <v>1938</v>
      </c>
      <c r="B42" s="6">
        <v>35.299999999999997</v>
      </c>
      <c r="C42" s="6">
        <v>48.3</v>
      </c>
      <c r="D42" s="6">
        <v>52</v>
      </c>
      <c r="E42" s="6">
        <v>64.8</v>
      </c>
      <c r="F42" s="6">
        <v>85.7</v>
      </c>
      <c r="G42" s="7">
        <v>96.3</v>
      </c>
    </row>
    <row r="43" spans="1:7">
      <c r="A43" s="5">
        <v>1939</v>
      </c>
      <c r="B43" s="6">
        <v>40.9</v>
      </c>
      <c r="C43" s="6">
        <v>61.5</v>
      </c>
      <c r="D43" s="6">
        <v>63.8</v>
      </c>
      <c r="E43" s="6">
        <v>76.3</v>
      </c>
      <c r="F43" s="6">
        <v>102.9</v>
      </c>
      <c r="G43" s="7">
        <v>135.30000000000001</v>
      </c>
    </row>
    <row r="44" spans="1:7">
      <c r="A44" s="5">
        <v>1940</v>
      </c>
      <c r="B44" s="6">
        <v>60.1</v>
      </c>
      <c r="C44" s="6">
        <v>76.3</v>
      </c>
      <c r="D44" s="6">
        <v>84.5</v>
      </c>
      <c r="E44" s="6">
        <v>92.4</v>
      </c>
      <c r="F44" s="6">
        <v>129.30000000000001</v>
      </c>
      <c r="G44" s="7">
        <v>147.9</v>
      </c>
    </row>
    <row r="45" spans="1:7">
      <c r="A45" s="5">
        <v>1941</v>
      </c>
      <c r="B45" s="6">
        <v>30.5</v>
      </c>
      <c r="C45" s="6">
        <v>39.4</v>
      </c>
      <c r="D45" s="6">
        <v>48.2</v>
      </c>
      <c r="E45" s="6">
        <v>53.5</v>
      </c>
      <c r="F45" s="6">
        <v>74.900000000000006</v>
      </c>
      <c r="G45" s="7">
        <v>88</v>
      </c>
    </row>
    <row r="46" spans="1:7">
      <c r="A46" s="5">
        <v>1942</v>
      </c>
      <c r="B46" s="6">
        <v>81.8</v>
      </c>
      <c r="C46" s="6">
        <v>87.3</v>
      </c>
      <c r="D46" s="6">
        <v>87.3</v>
      </c>
      <c r="E46" s="6">
        <v>106.5</v>
      </c>
      <c r="F46" s="6">
        <v>157.19999999999999</v>
      </c>
      <c r="G46" s="7">
        <v>180.5</v>
      </c>
    </row>
    <row r="47" spans="1:7">
      <c r="A47" s="5">
        <v>1943</v>
      </c>
      <c r="B47" s="6">
        <v>54.6</v>
      </c>
      <c r="C47" s="6">
        <v>55.5</v>
      </c>
      <c r="D47" s="6">
        <v>56</v>
      </c>
      <c r="E47" s="6">
        <v>52.1</v>
      </c>
      <c r="F47" s="6">
        <v>70.3</v>
      </c>
      <c r="G47" s="7">
        <v>82.9</v>
      </c>
    </row>
    <row r="48" spans="1:7">
      <c r="A48" s="5">
        <v>1944</v>
      </c>
      <c r="B48" s="6">
        <v>23.3</v>
      </c>
      <c r="C48" s="6">
        <v>35.799999999999997</v>
      </c>
      <c r="D48" s="6">
        <v>41.5</v>
      </c>
      <c r="E48" s="6">
        <v>58.5</v>
      </c>
      <c r="F48" s="6">
        <v>78.8</v>
      </c>
      <c r="G48" s="7">
        <v>103.5</v>
      </c>
    </row>
    <row r="49" spans="1:7">
      <c r="A49" s="5">
        <v>1945</v>
      </c>
      <c r="B49" s="6">
        <v>48.5</v>
      </c>
      <c r="C49" s="6">
        <v>55</v>
      </c>
      <c r="D49" s="6">
        <v>57.4</v>
      </c>
      <c r="E49" s="6">
        <v>58</v>
      </c>
      <c r="F49" s="6">
        <v>77</v>
      </c>
      <c r="G49" s="7">
        <v>90.9</v>
      </c>
    </row>
    <row r="50" spans="1:7">
      <c r="A50" s="5">
        <v>1946</v>
      </c>
      <c r="B50" s="6">
        <v>33.200000000000003</v>
      </c>
      <c r="C50" s="6">
        <v>42.3</v>
      </c>
      <c r="D50" s="6">
        <v>46.8</v>
      </c>
      <c r="E50" s="6">
        <v>76.3</v>
      </c>
      <c r="F50" s="6">
        <v>102.7</v>
      </c>
      <c r="G50" s="7">
        <v>141</v>
      </c>
    </row>
    <row r="51" spans="1:7">
      <c r="A51" s="5">
        <v>1947</v>
      </c>
      <c r="B51" s="6">
        <v>30.9</v>
      </c>
      <c r="C51" s="6">
        <v>36</v>
      </c>
      <c r="D51" s="6">
        <v>44.4</v>
      </c>
      <c r="E51" s="6">
        <v>63.6</v>
      </c>
      <c r="F51" s="6">
        <v>83.8</v>
      </c>
      <c r="G51" s="7">
        <v>98.4</v>
      </c>
    </row>
    <row r="52" spans="1:7">
      <c r="A52" s="5">
        <v>1948</v>
      </c>
      <c r="B52" s="6">
        <v>33.6</v>
      </c>
      <c r="C52" s="6">
        <v>37.799999999999997</v>
      </c>
      <c r="D52" s="6">
        <v>43.6</v>
      </c>
      <c r="E52" s="6">
        <v>72.3</v>
      </c>
      <c r="F52" s="6">
        <v>95.1</v>
      </c>
      <c r="G52" s="7">
        <v>120.8</v>
      </c>
    </row>
    <row r="53" spans="1:7">
      <c r="A53" s="5">
        <v>1949</v>
      </c>
      <c r="B53" s="6">
        <v>19.8</v>
      </c>
      <c r="C53" s="6">
        <v>25.7</v>
      </c>
      <c r="D53" s="6">
        <v>32.700000000000003</v>
      </c>
      <c r="E53" s="6">
        <v>36.5</v>
      </c>
      <c r="F53" s="6">
        <v>51</v>
      </c>
      <c r="G53" s="7">
        <v>55.1</v>
      </c>
    </row>
    <row r="54" spans="1:7">
      <c r="A54" s="5">
        <v>1950</v>
      </c>
      <c r="B54" s="6">
        <v>40.4</v>
      </c>
      <c r="C54" s="6">
        <v>49</v>
      </c>
      <c r="D54" s="6">
        <v>53.7</v>
      </c>
      <c r="E54" s="6">
        <v>52.9</v>
      </c>
      <c r="F54" s="6">
        <v>72.8</v>
      </c>
      <c r="G54" s="7">
        <v>82.6</v>
      </c>
    </row>
    <row r="55" spans="1:7">
      <c r="A55" s="5">
        <v>1951</v>
      </c>
      <c r="B55" s="6">
        <v>45.1</v>
      </c>
      <c r="C55" s="6">
        <v>51.6</v>
      </c>
      <c r="D55" s="6">
        <v>53</v>
      </c>
      <c r="E55" s="6">
        <v>64.400000000000006</v>
      </c>
      <c r="F55" s="6">
        <v>85.3</v>
      </c>
      <c r="G55" s="7">
        <v>90.4</v>
      </c>
    </row>
    <row r="56" spans="1:7">
      <c r="A56" s="5">
        <v>1952</v>
      </c>
      <c r="B56" s="6">
        <v>51.1</v>
      </c>
      <c r="C56" s="6">
        <v>52.1</v>
      </c>
      <c r="D56" s="6">
        <v>52.1</v>
      </c>
      <c r="E56" s="6">
        <v>72.400000000000006</v>
      </c>
      <c r="F56" s="6">
        <v>95.3</v>
      </c>
      <c r="G56" s="7">
        <v>126.4</v>
      </c>
    </row>
    <row r="57" spans="1:7">
      <c r="A57" s="5">
        <v>1953</v>
      </c>
      <c r="B57" s="6">
        <v>41.4</v>
      </c>
      <c r="C57" s="6">
        <v>44.7</v>
      </c>
      <c r="D57" s="6">
        <v>48.2</v>
      </c>
      <c r="E57" s="6">
        <v>53.3</v>
      </c>
      <c r="F57" s="6">
        <v>73.7</v>
      </c>
      <c r="G57" s="7">
        <v>76.7</v>
      </c>
    </row>
    <row r="58" spans="1:7">
      <c r="A58" s="5">
        <v>1954</v>
      </c>
      <c r="B58" s="6">
        <v>36.4</v>
      </c>
      <c r="C58" s="6">
        <v>40.299999999999997</v>
      </c>
      <c r="D58" s="6">
        <v>53.5</v>
      </c>
      <c r="E58" s="6">
        <v>51.5</v>
      </c>
      <c r="F58" s="6">
        <v>70.3</v>
      </c>
      <c r="G58" s="7">
        <v>96.8</v>
      </c>
    </row>
    <row r="59" spans="1:7">
      <c r="A59" s="5">
        <v>1955</v>
      </c>
      <c r="B59" s="6">
        <v>24.1</v>
      </c>
      <c r="C59" s="6">
        <v>29.4</v>
      </c>
      <c r="D59" s="6">
        <v>41.5</v>
      </c>
      <c r="E59" s="6">
        <v>43.3</v>
      </c>
      <c r="F59" s="6">
        <v>60.1</v>
      </c>
      <c r="G59" s="7">
        <v>68.8</v>
      </c>
    </row>
    <row r="60" spans="1:7">
      <c r="A60" s="5">
        <v>1956</v>
      </c>
      <c r="B60" s="6">
        <v>35.6</v>
      </c>
      <c r="C60" s="6">
        <v>46.8</v>
      </c>
      <c r="D60" s="6">
        <v>52.8</v>
      </c>
      <c r="E60" s="6">
        <v>73.3</v>
      </c>
      <c r="F60" s="6">
        <v>99.1</v>
      </c>
      <c r="G60" s="7">
        <v>101.5</v>
      </c>
    </row>
    <row r="61" spans="1:7">
      <c r="A61" s="5">
        <v>1957</v>
      </c>
      <c r="B61" s="6">
        <v>39.9</v>
      </c>
      <c r="C61" s="6">
        <v>44.2</v>
      </c>
      <c r="D61" s="6">
        <v>44.4</v>
      </c>
      <c r="E61" s="6">
        <v>65.599999999999994</v>
      </c>
      <c r="F61" s="6">
        <v>86.1</v>
      </c>
      <c r="G61" s="7">
        <v>111.7</v>
      </c>
    </row>
    <row r="62" spans="1:7">
      <c r="A62" s="5">
        <v>1958</v>
      </c>
      <c r="B62" s="6">
        <v>43.2</v>
      </c>
      <c r="C62" s="6">
        <v>45.2</v>
      </c>
      <c r="D62" s="6">
        <v>45.7</v>
      </c>
      <c r="E62" s="6">
        <v>55.7</v>
      </c>
      <c r="F62" s="6">
        <v>75.599999999999994</v>
      </c>
      <c r="G62" s="7">
        <v>88.1</v>
      </c>
    </row>
    <row r="63" spans="1:7">
      <c r="A63" s="5">
        <v>1959</v>
      </c>
      <c r="B63" s="6">
        <v>31.6</v>
      </c>
      <c r="C63" s="6">
        <v>36.9</v>
      </c>
      <c r="D63" s="6">
        <v>52.8</v>
      </c>
      <c r="E63" s="6">
        <v>51.3</v>
      </c>
      <c r="F63" s="6">
        <v>69.3</v>
      </c>
      <c r="G63" s="7">
        <v>88.6</v>
      </c>
    </row>
    <row r="64" spans="1:7">
      <c r="A64" s="5">
        <v>1960</v>
      </c>
      <c r="B64" s="6">
        <v>49.4</v>
      </c>
      <c r="C64" s="6">
        <v>57.9</v>
      </c>
      <c r="D64" s="6">
        <v>59.1</v>
      </c>
      <c r="E64" s="6">
        <v>67.7</v>
      </c>
      <c r="F64" s="6">
        <v>89.7</v>
      </c>
      <c r="G64" s="7">
        <v>99.6</v>
      </c>
    </row>
    <row r="65" spans="1:7">
      <c r="A65" s="5">
        <v>1961</v>
      </c>
      <c r="B65" s="6">
        <v>33.5</v>
      </c>
      <c r="C65" s="6">
        <v>60.4</v>
      </c>
      <c r="D65" s="6">
        <v>72.7</v>
      </c>
      <c r="E65" s="6">
        <v>81.599999999999994</v>
      </c>
      <c r="F65" s="6">
        <v>114.3</v>
      </c>
      <c r="G65" s="7">
        <v>120.3</v>
      </c>
    </row>
    <row r="66" spans="1:7">
      <c r="A66" s="5">
        <v>1962</v>
      </c>
      <c r="B66" s="6">
        <v>59.9</v>
      </c>
      <c r="C66" s="6">
        <v>60.7</v>
      </c>
      <c r="D66" s="6">
        <v>60.7</v>
      </c>
      <c r="E66" s="6">
        <v>79.2</v>
      </c>
      <c r="F66" s="6">
        <v>106.7</v>
      </c>
      <c r="G66" s="7">
        <v>131.1</v>
      </c>
    </row>
    <row r="67" spans="1:7">
      <c r="A67" s="5">
        <v>1963</v>
      </c>
      <c r="B67" s="6">
        <v>74.599999999999994</v>
      </c>
      <c r="C67" s="6">
        <v>95.7</v>
      </c>
      <c r="D67" s="6">
        <v>96.3</v>
      </c>
      <c r="E67" s="6">
        <v>90.5</v>
      </c>
      <c r="F67" s="6">
        <v>122.2</v>
      </c>
      <c r="G67" s="7">
        <v>142.1</v>
      </c>
    </row>
    <row r="68" spans="1:7">
      <c r="A68" s="5">
        <v>1964</v>
      </c>
      <c r="B68" s="6">
        <v>40</v>
      </c>
      <c r="C68" s="6">
        <v>49</v>
      </c>
      <c r="D68" s="6">
        <v>53.9</v>
      </c>
      <c r="E68" s="6">
        <v>56.3</v>
      </c>
      <c r="F68" s="6">
        <v>76.099999999999994</v>
      </c>
      <c r="G68" s="7">
        <v>100.7</v>
      </c>
    </row>
    <row r="69" spans="1:7">
      <c r="A69" s="5">
        <v>1965</v>
      </c>
      <c r="B69" s="6">
        <v>48.4</v>
      </c>
      <c r="C69" s="6">
        <v>61.9</v>
      </c>
      <c r="D69" s="6">
        <v>62.7</v>
      </c>
      <c r="E69" s="6">
        <v>74.099999999999994</v>
      </c>
      <c r="F69" s="6">
        <v>101.5</v>
      </c>
      <c r="G69" s="7">
        <v>119.4</v>
      </c>
    </row>
    <row r="70" spans="1:7">
      <c r="A70" s="5">
        <v>1966</v>
      </c>
      <c r="B70" s="6">
        <v>39.799999999999997</v>
      </c>
      <c r="C70" s="6">
        <v>51.8</v>
      </c>
      <c r="D70" s="6">
        <v>53.6</v>
      </c>
      <c r="E70" s="6">
        <v>73.2</v>
      </c>
      <c r="F70" s="6">
        <v>98.6</v>
      </c>
      <c r="G70" s="7">
        <v>117</v>
      </c>
    </row>
    <row r="71" spans="1:7">
      <c r="A71" s="5">
        <v>1967</v>
      </c>
      <c r="B71" s="6">
        <v>26.1</v>
      </c>
      <c r="C71" s="6">
        <v>32.9</v>
      </c>
      <c r="D71" s="6">
        <v>36.6</v>
      </c>
      <c r="E71" s="6">
        <v>41.2</v>
      </c>
      <c r="F71" s="6">
        <v>56.7</v>
      </c>
      <c r="G71" s="7">
        <v>71.099999999999994</v>
      </c>
    </row>
    <row r="72" spans="1:7">
      <c r="A72" s="5">
        <v>1968</v>
      </c>
      <c r="B72" s="6">
        <v>26.9</v>
      </c>
      <c r="C72" s="6">
        <v>31.9</v>
      </c>
      <c r="D72" s="6">
        <v>33.200000000000003</v>
      </c>
      <c r="E72" s="6">
        <v>47.9</v>
      </c>
      <c r="F72" s="6">
        <v>64.099999999999994</v>
      </c>
      <c r="G72" s="7">
        <v>72</v>
      </c>
    </row>
    <row r="73" spans="1:7">
      <c r="A73" s="5">
        <v>1969</v>
      </c>
      <c r="B73" s="6">
        <v>55.8</v>
      </c>
      <c r="C73" s="6">
        <v>58.5</v>
      </c>
      <c r="D73" s="6">
        <v>58.8</v>
      </c>
      <c r="E73" s="6">
        <v>54.3</v>
      </c>
      <c r="F73" s="6">
        <v>75.5</v>
      </c>
      <c r="G73" s="7">
        <v>104.6</v>
      </c>
    </row>
    <row r="74" spans="1:7">
      <c r="A74" s="5">
        <v>1970</v>
      </c>
      <c r="B74" s="6">
        <v>29.7</v>
      </c>
      <c r="C74" s="6">
        <v>33.1</v>
      </c>
      <c r="D74" s="6">
        <v>49.3</v>
      </c>
      <c r="E74" s="6">
        <v>44.6</v>
      </c>
      <c r="F74" s="6">
        <v>60.4</v>
      </c>
      <c r="G74" s="7">
        <v>68.2</v>
      </c>
    </row>
    <row r="75" spans="1:7">
      <c r="A75" s="5">
        <v>1971</v>
      </c>
      <c r="B75" s="6">
        <v>46.8</v>
      </c>
      <c r="C75" s="6">
        <v>65.599999999999994</v>
      </c>
      <c r="D75" s="6">
        <v>74.2</v>
      </c>
      <c r="E75" s="6">
        <v>76.7</v>
      </c>
      <c r="F75" s="6">
        <v>103.1</v>
      </c>
      <c r="G75" s="7">
        <v>124.1</v>
      </c>
    </row>
    <row r="76" spans="1:7">
      <c r="A76" s="5">
        <v>1972</v>
      </c>
      <c r="B76" s="6">
        <v>26</v>
      </c>
      <c r="C76" s="6">
        <v>30.9</v>
      </c>
      <c r="D76" s="6">
        <v>36.200000000000003</v>
      </c>
      <c r="E76" s="6">
        <v>59.2</v>
      </c>
      <c r="F76" s="6">
        <v>79.400000000000006</v>
      </c>
      <c r="G76" s="7">
        <v>89</v>
      </c>
    </row>
    <row r="77" spans="1:7">
      <c r="A77" s="5">
        <v>1973</v>
      </c>
      <c r="B77" s="6">
        <v>32.1</v>
      </c>
      <c r="C77" s="6">
        <v>40.799999999999997</v>
      </c>
      <c r="D77" s="6">
        <v>45.9</v>
      </c>
      <c r="E77" s="6">
        <v>50.5</v>
      </c>
      <c r="F77" s="6">
        <v>68.5</v>
      </c>
      <c r="G77" s="7">
        <v>77.099999999999994</v>
      </c>
    </row>
    <row r="78" spans="1:7">
      <c r="A78" s="5">
        <v>1974</v>
      </c>
      <c r="B78" s="6">
        <v>32.4</v>
      </c>
      <c r="C78" s="6">
        <v>37</v>
      </c>
      <c r="D78" s="6">
        <v>47.2</v>
      </c>
      <c r="E78" s="6">
        <v>63.6</v>
      </c>
      <c r="F78" s="6">
        <v>84.4</v>
      </c>
      <c r="G78" s="7">
        <v>114</v>
      </c>
    </row>
    <row r="79" spans="1:7">
      <c r="A79" s="5">
        <v>1975</v>
      </c>
      <c r="B79" s="6">
        <v>27.5</v>
      </c>
      <c r="C79" s="6">
        <v>37.799999999999997</v>
      </c>
      <c r="D79" s="6">
        <v>49.6</v>
      </c>
      <c r="E79" s="6">
        <v>54.1</v>
      </c>
      <c r="F79" s="6">
        <v>75</v>
      </c>
      <c r="G79" s="7">
        <v>116.8</v>
      </c>
    </row>
    <row r="80" spans="1:7">
      <c r="A80" s="5">
        <v>1976</v>
      </c>
      <c r="B80" s="6">
        <v>34</v>
      </c>
      <c r="C80" s="6">
        <v>35.799999999999997</v>
      </c>
      <c r="D80" s="6">
        <v>35.799999999999997</v>
      </c>
      <c r="E80" s="6">
        <v>63.2</v>
      </c>
      <c r="F80" s="6">
        <v>83.8</v>
      </c>
      <c r="G80" s="7">
        <v>90.3</v>
      </c>
    </row>
    <row r="81" spans="1:7">
      <c r="A81" s="5">
        <v>1977</v>
      </c>
      <c r="B81" s="6">
        <v>27.7</v>
      </c>
      <c r="C81" s="6">
        <v>31.7</v>
      </c>
      <c r="D81" s="6">
        <v>36.6</v>
      </c>
      <c r="E81" s="6">
        <v>42.8</v>
      </c>
      <c r="F81" s="6">
        <v>58.2</v>
      </c>
      <c r="G81" s="7">
        <v>78.7</v>
      </c>
    </row>
    <row r="82" spans="1:7">
      <c r="A82" s="5">
        <v>1978</v>
      </c>
      <c r="B82" s="6">
        <v>52.8</v>
      </c>
      <c r="C82" s="6">
        <v>58.8</v>
      </c>
      <c r="D82" s="6">
        <v>66</v>
      </c>
      <c r="E82" s="6">
        <v>83.8</v>
      </c>
      <c r="F82" s="6">
        <v>119.3</v>
      </c>
      <c r="G82" s="7">
        <v>133.30000000000001</v>
      </c>
    </row>
    <row r="83" spans="1:7">
      <c r="A83" s="5">
        <v>1979</v>
      </c>
      <c r="B83" s="6">
        <v>36</v>
      </c>
      <c r="C83" s="6">
        <v>41.4</v>
      </c>
      <c r="D83" s="6">
        <v>42.1</v>
      </c>
      <c r="E83" s="6">
        <v>72.2</v>
      </c>
      <c r="F83" s="6">
        <v>91.9</v>
      </c>
      <c r="G83" s="7">
        <v>93.6</v>
      </c>
    </row>
    <row r="84" spans="1:7">
      <c r="A84" s="5">
        <v>1980</v>
      </c>
      <c r="B84" s="6">
        <v>39.1</v>
      </c>
      <c r="C84" s="6">
        <v>47.2</v>
      </c>
      <c r="D84" s="6">
        <v>55.9</v>
      </c>
      <c r="E84" s="6">
        <v>79.7</v>
      </c>
      <c r="F84" s="6">
        <v>106.8</v>
      </c>
      <c r="G84" s="7">
        <v>146.80000000000001</v>
      </c>
    </row>
    <row r="85" spans="1:7">
      <c r="A85" s="5">
        <v>1981</v>
      </c>
      <c r="B85" s="6">
        <v>60.7</v>
      </c>
      <c r="C85" s="6">
        <v>64.5</v>
      </c>
      <c r="D85" s="6">
        <v>68.400000000000006</v>
      </c>
      <c r="E85" s="6">
        <v>64.900000000000006</v>
      </c>
      <c r="F85" s="6">
        <v>85.8</v>
      </c>
      <c r="G85" s="7">
        <v>105.4</v>
      </c>
    </row>
    <row r="86" spans="1:7">
      <c r="A86" s="5">
        <v>1982</v>
      </c>
      <c r="B86" s="6">
        <v>51.4</v>
      </c>
      <c r="C86" s="6">
        <v>64.7</v>
      </c>
      <c r="D86" s="6">
        <v>67.7</v>
      </c>
      <c r="E86" s="6">
        <v>82.8</v>
      </c>
      <c r="F86" s="6">
        <v>116.7</v>
      </c>
      <c r="G86" s="7">
        <v>126.9</v>
      </c>
    </row>
    <row r="87" spans="1:7">
      <c r="A87" s="5">
        <v>1983</v>
      </c>
      <c r="B87" s="6">
        <v>26.8</v>
      </c>
      <c r="C87" s="6">
        <v>35</v>
      </c>
      <c r="D87" s="6">
        <v>46.8</v>
      </c>
      <c r="E87" s="6">
        <v>43.2</v>
      </c>
      <c r="F87" s="6">
        <v>59.1</v>
      </c>
      <c r="G87" s="7">
        <v>78</v>
      </c>
    </row>
    <row r="88" spans="1:7">
      <c r="A88" s="5">
        <v>1984</v>
      </c>
      <c r="B88" s="6">
        <v>45.5</v>
      </c>
      <c r="C88" s="6">
        <v>55.9</v>
      </c>
      <c r="D88" s="6">
        <v>65</v>
      </c>
      <c r="E88" s="6">
        <v>99.9</v>
      </c>
      <c r="F88" s="6">
        <v>139.30000000000001</v>
      </c>
      <c r="G88" s="7">
        <v>155.4</v>
      </c>
    </row>
    <row r="89" spans="1:7">
      <c r="A89" s="5">
        <v>1985</v>
      </c>
      <c r="B89" s="6">
        <v>31.2</v>
      </c>
      <c r="C89" s="6">
        <v>33.700000000000003</v>
      </c>
      <c r="D89" s="6">
        <v>45.5</v>
      </c>
      <c r="E89" s="6">
        <v>69.7</v>
      </c>
      <c r="F89" s="6">
        <v>90.5</v>
      </c>
      <c r="G89" s="7">
        <v>104.3</v>
      </c>
    </row>
    <row r="90" spans="1:7">
      <c r="A90" s="5">
        <v>1986</v>
      </c>
      <c r="B90" s="6">
        <v>67.8</v>
      </c>
      <c r="C90" s="6">
        <v>71.7</v>
      </c>
      <c r="D90" s="6">
        <v>89.6</v>
      </c>
      <c r="E90" s="6">
        <v>80</v>
      </c>
      <c r="F90" s="6">
        <v>110</v>
      </c>
      <c r="G90" s="7">
        <v>128.80000000000001</v>
      </c>
    </row>
    <row r="91" spans="1:7">
      <c r="A91" s="5">
        <v>1987</v>
      </c>
      <c r="B91" s="6">
        <v>27.8</v>
      </c>
      <c r="C91" s="6">
        <v>45.1</v>
      </c>
      <c r="D91" s="6">
        <v>57</v>
      </c>
      <c r="E91" s="6">
        <v>61.6</v>
      </c>
      <c r="F91" s="6">
        <v>82.5</v>
      </c>
      <c r="G91" s="7">
        <v>107.4</v>
      </c>
    </row>
    <row r="92" spans="1:7">
      <c r="A92" s="5">
        <v>1988</v>
      </c>
      <c r="B92" s="6">
        <v>38.299999999999997</v>
      </c>
      <c r="C92" s="6">
        <v>40.200000000000003</v>
      </c>
      <c r="D92" s="6">
        <v>41.7</v>
      </c>
      <c r="E92" s="6">
        <v>50.2</v>
      </c>
      <c r="F92" s="6">
        <v>66.3</v>
      </c>
      <c r="G92" s="7">
        <v>98.1</v>
      </c>
    </row>
    <row r="93" spans="1:7">
      <c r="A93" s="5">
        <v>1989</v>
      </c>
      <c r="B93" s="6">
        <v>26.6</v>
      </c>
      <c r="C93" s="6">
        <v>30.2</v>
      </c>
      <c r="D93" s="6">
        <v>45</v>
      </c>
      <c r="E93" s="6">
        <v>63.1</v>
      </c>
      <c r="F93" s="6">
        <v>83.8</v>
      </c>
      <c r="G93" s="7">
        <v>88.6</v>
      </c>
    </row>
    <row r="94" spans="1:7">
      <c r="A94" s="5">
        <v>1990</v>
      </c>
      <c r="B94" s="6">
        <v>34.9</v>
      </c>
      <c r="C94" s="6">
        <v>41.8</v>
      </c>
      <c r="D94" s="6">
        <v>49.3</v>
      </c>
      <c r="E94" s="6">
        <v>62.5</v>
      </c>
      <c r="F94" s="6">
        <v>83.8</v>
      </c>
      <c r="G94" s="7">
        <v>111.4</v>
      </c>
    </row>
    <row r="95" spans="1:7">
      <c r="A95" s="5">
        <v>1991</v>
      </c>
      <c r="B95" s="6">
        <v>32.799999999999997</v>
      </c>
      <c r="C95" s="6">
        <v>43.1</v>
      </c>
      <c r="D95" s="6">
        <v>59.7</v>
      </c>
      <c r="E95" s="6">
        <v>95.9</v>
      </c>
      <c r="F95" s="6">
        <v>136</v>
      </c>
      <c r="G95" s="7">
        <v>149</v>
      </c>
    </row>
    <row r="96" spans="1:7">
      <c r="A96" s="5">
        <v>1992</v>
      </c>
      <c r="B96" s="6">
        <v>53</v>
      </c>
      <c r="C96" s="6">
        <v>66.099999999999994</v>
      </c>
      <c r="D96" s="6">
        <v>67.900000000000006</v>
      </c>
      <c r="E96" s="6">
        <v>73.2</v>
      </c>
      <c r="F96" s="6">
        <v>98.6</v>
      </c>
      <c r="G96" s="7">
        <v>117.2</v>
      </c>
    </row>
    <row r="97" spans="1:7">
      <c r="A97" s="5">
        <v>1993</v>
      </c>
      <c r="B97" s="6">
        <v>32.4</v>
      </c>
      <c r="C97" s="6">
        <v>42.6</v>
      </c>
      <c r="D97" s="6">
        <v>51.9</v>
      </c>
      <c r="E97" s="6">
        <v>71</v>
      </c>
      <c r="F97" s="6">
        <v>91.4</v>
      </c>
      <c r="G97" s="7">
        <v>121.1</v>
      </c>
    </row>
    <row r="98" spans="1:7">
      <c r="A98" s="5">
        <v>1994</v>
      </c>
      <c r="B98" s="6">
        <v>32.4</v>
      </c>
      <c r="C98" s="6">
        <v>41.9</v>
      </c>
      <c r="D98" s="6">
        <v>51.1</v>
      </c>
      <c r="E98" s="6">
        <v>60.3</v>
      </c>
      <c r="F98" s="6">
        <v>80.8</v>
      </c>
      <c r="G98" s="7">
        <v>112.8</v>
      </c>
    </row>
    <row r="99" spans="1:7">
      <c r="A99" s="5">
        <v>1995</v>
      </c>
      <c r="B99" s="6">
        <v>28.6</v>
      </c>
      <c r="C99" s="6">
        <v>40.9</v>
      </c>
      <c r="D99" s="6">
        <v>45.1</v>
      </c>
      <c r="E99" s="6">
        <v>65.900000000000006</v>
      </c>
      <c r="F99" s="6">
        <v>86.5</v>
      </c>
      <c r="G99" s="7">
        <v>104.2</v>
      </c>
    </row>
    <row r="100" spans="1:7">
      <c r="A100" s="5">
        <v>1996</v>
      </c>
      <c r="B100" s="6">
        <v>88.3</v>
      </c>
      <c r="C100" s="6">
        <v>113.5</v>
      </c>
      <c r="D100" s="6">
        <v>122</v>
      </c>
      <c r="E100" s="6">
        <v>125.6</v>
      </c>
      <c r="F100" s="6">
        <v>158.80000000000001</v>
      </c>
      <c r="G100" s="7">
        <v>158.80000000000001</v>
      </c>
    </row>
    <row r="101" spans="1:7">
      <c r="A101" s="5">
        <v>1997</v>
      </c>
      <c r="B101" s="6">
        <v>27.8</v>
      </c>
      <c r="C101" s="6">
        <v>42.1</v>
      </c>
      <c r="D101" s="6">
        <v>47.2</v>
      </c>
      <c r="E101" s="6">
        <v>66.3</v>
      </c>
      <c r="F101" s="6">
        <v>88.7</v>
      </c>
      <c r="G101" s="7">
        <v>89</v>
      </c>
    </row>
    <row r="102" spans="1:7">
      <c r="A102" s="5">
        <v>1998</v>
      </c>
      <c r="B102" s="6">
        <v>40.9</v>
      </c>
      <c r="C102" s="6">
        <v>46</v>
      </c>
      <c r="D102" s="6">
        <v>51.1</v>
      </c>
      <c r="E102" s="6">
        <v>72.3</v>
      </c>
      <c r="F102" s="6">
        <v>92.4</v>
      </c>
      <c r="G102" s="7">
        <v>124.7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2"/>
  <sheetViews>
    <sheetView zoomScale="75" zoomScaleNormal="75" workbookViewId="0">
      <selection activeCell="F5" sqref="F5"/>
    </sheetView>
  </sheetViews>
  <sheetFormatPr defaultRowHeight="12.75"/>
  <cols>
    <col min="1" max="1" width="4.5703125" style="5" bestFit="1" customWidth="1"/>
    <col min="2" max="2" width="13.42578125" style="14" bestFit="1" customWidth="1"/>
    <col min="3" max="3" width="14.140625" style="14" bestFit="1" customWidth="1"/>
    <col min="4" max="4" width="5.85546875" style="21" bestFit="1" customWidth="1"/>
    <col min="5" max="5" width="23.5703125" style="21" bestFit="1" customWidth="1"/>
    <col min="6" max="6" width="13.42578125" style="21" bestFit="1" customWidth="1"/>
    <col min="7" max="7" width="5.85546875" style="14" bestFit="1" customWidth="1"/>
    <col min="8" max="8" width="23.5703125" style="14" bestFit="1" customWidth="1"/>
    <col min="9" max="9" width="13.42578125" style="14" bestFit="1" customWidth="1"/>
    <col min="10" max="10" width="5.85546875" style="21" bestFit="1" customWidth="1"/>
    <col min="11" max="11" width="23.5703125" style="21" bestFit="1" customWidth="1"/>
    <col min="12" max="12" width="13.42578125" style="21" bestFit="1" customWidth="1"/>
    <col min="13" max="13" width="5.85546875" style="14" bestFit="1" customWidth="1"/>
    <col min="14" max="14" width="24.7109375" style="14" bestFit="1" customWidth="1"/>
    <col min="15" max="15" width="13.42578125" style="14" bestFit="1" customWidth="1"/>
    <col min="16" max="16" width="5.85546875" style="21" bestFit="1" customWidth="1"/>
    <col min="17" max="17" width="24.7109375" style="21" bestFit="1" customWidth="1"/>
    <col min="18" max="18" width="13.42578125" style="21" bestFit="1" customWidth="1"/>
    <col min="19" max="19" width="5.85546875" style="14" bestFit="1" customWidth="1"/>
    <col min="20" max="20" width="24.7109375" style="14" bestFit="1" customWidth="1"/>
    <col min="21" max="21" width="13.42578125" style="15" bestFit="1" customWidth="1"/>
  </cols>
  <sheetData>
    <row r="1" spans="1:21" ht="16.5" thickBot="1">
      <c r="A1" s="12" t="s">
        <v>8</v>
      </c>
      <c r="B1" s="18" t="s">
        <v>52</v>
      </c>
      <c r="C1" s="18" t="s">
        <v>10</v>
      </c>
      <c r="D1" s="19" t="s">
        <v>0</v>
      </c>
      <c r="E1" s="19" t="s">
        <v>46</v>
      </c>
      <c r="F1" s="19" t="s">
        <v>7</v>
      </c>
      <c r="G1" s="18" t="s">
        <v>0</v>
      </c>
      <c r="H1" s="18" t="s">
        <v>47</v>
      </c>
      <c r="I1" s="18" t="s">
        <v>7</v>
      </c>
      <c r="J1" s="19" t="s">
        <v>0</v>
      </c>
      <c r="K1" s="19" t="s">
        <v>48</v>
      </c>
      <c r="L1" s="19" t="s">
        <v>7</v>
      </c>
      <c r="M1" s="18" t="s">
        <v>0</v>
      </c>
      <c r="N1" s="18" t="s">
        <v>49</v>
      </c>
      <c r="O1" s="18" t="s">
        <v>7</v>
      </c>
      <c r="P1" s="19" t="s">
        <v>0</v>
      </c>
      <c r="Q1" s="19" t="s">
        <v>50</v>
      </c>
      <c r="R1" s="19" t="s">
        <v>7</v>
      </c>
      <c r="S1" s="18" t="s">
        <v>0</v>
      </c>
      <c r="T1" s="18" t="s">
        <v>51</v>
      </c>
      <c r="U1" s="18" t="s">
        <v>7</v>
      </c>
    </row>
    <row r="2" spans="1:21">
      <c r="A2" s="9">
        <v>1</v>
      </c>
      <c r="B2" s="16">
        <f t="shared" ref="B2:B33" si="0">102/A2</f>
        <v>102</v>
      </c>
      <c r="C2" s="16">
        <f>-LN(LN(B2/(B2-1)))</f>
        <v>4.6200507095488765</v>
      </c>
      <c r="D2" s="20">
        <v>1996</v>
      </c>
      <c r="E2" s="20">
        <v>88.3</v>
      </c>
      <c r="F2" s="20">
        <f>E2/24</f>
        <v>3.6791666666666667</v>
      </c>
      <c r="G2" s="16">
        <v>1996</v>
      </c>
      <c r="H2" s="16">
        <v>113.5</v>
      </c>
      <c r="I2" s="16">
        <f>H2/48</f>
        <v>2.3645833333333335</v>
      </c>
      <c r="J2" s="20">
        <v>1996</v>
      </c>
      <c r="K2" s="20">
        <v>122</v>
      </c>
      <c r="L2" s="20">
        <f>K2/72</f>
        <v>1.6944444444444444</v>
      </c>
      <c r="M2" s="16">
        <v>1996</v>
      </c>
      <c r="N2" s="16">
        <v>125.6</v>
      </c>
      <c r="O2" s="16">
        <f>N2/120</f>
        <v>1.0466666666666666</v>
      </c>
      <c r="P2" s="20">
        <v>1996</v>
      </c>
      <c r="Q2" s="20">
        <v>158.80000000000001</v>
      </c>
      <c r="R2" s="20">
        <f>Q2/240</f>
        <v>0.66166666666666674</v>
      </c>
      <c r="S2" s="16">
        <v>1942</v>
      </c>
      <c r="T2" s="16">
        <v>180.5</v>
      </c>
      <c r="U2" s="17">
        <f>T2/360</f>
        <v>0.50138888888888888</v>
      </c>
    </row>
    <row r="3" spans="1:21">
      <c r="A3" s="5">
        <v>2</v>
      </c>
      <c r="B3" s="14">
        <f t="shared" si="0"/>
        <v>51</v>
      </c>
      <c r="C3" s="14">
        <f t="shared" ref="C3:C66" si="1">-LN(LN(B3/(B3-1)))</f>
        <v>3.9219406583581669</v>
      </c>
      <c r="D3" s="21">
        <v>1942</v>
      </c>
      <c r="E3" s="21">
        <v>81.8</v>
      </c>
      <c r="F3" s="21">
        <f t="shared" ref="F3:F66" si="2">E3/24</f>
        <v>3.4083333333333332</v>
      </c>
      <c r="G3" s="14">
        <v>1963</v>
      </c>
      <c r="H3" s="14">
        <v>95.7</v>
      </c>
      <c r="I3" s="14">
        <f t="shared" ref="I3:I66" si="3">H3/48</f>
        <v>1.9937500000000001</v>
      </c>
      <c r="J3" s="21">
        <v>1963</v>
      </c>
      <c r="K3" s="21">
        <v>96.3</v>
      </c>
      <c r="L3" s="21">
        <f t="shared" ref="L3:L66" si="4">K3/72</f>
        <v>1.3374999999999999</v>
      </c>
      <c r="M3" s="14">
        <v>1942</v>
      </c>
      <c r="N3" s="14">
        <v>106.5</v>
      </c>
      <c r="O3" s="14">
        <f t="shared" ref="O3:O66" si="5">N3/120</f>
        <v>0.88749999999999996</v>
      </c>
      <c r="P3" s="21">
        <v>1942</v>
      </c>
      <c r="Q3" s="21">
        <v>157.19999999999999</v>
      </c>
      <c r="R3" s="21">
        <f t="shared" ref="R3:R66" si="6">Q3/240</f>
        <v>0.65499999999999992</v>
      </c>
      <c r="S3" s="14">
        <v>1996</v>
      </c>
      <c r="T3" s="14">
        <v>158.80000000000001</v>
      </c>
      <c r="U3" s="15">
        <f t="shared" ref="U3:U66" si="7">T3/360</f>
        <v>0.44111111111111112</v>
      </c>
    </row>
    <row r="4" spans="1:21">
      <c r="A4" s="5">
        <v>3</v>
      </c>
      <c r="B4" s="14">
        <f t="shared" si="0"/>
        <v>34</v>
      </c>
      <c r="C4" s="14">
        <f t="shared" si="1"/>
        <v>3.5114711760742496</v>
      </c>
      <c r="D4" s="21">
        <v>1963</v>
      </c>
      <c r="E4" s="21">
        <v>74.599999999999994</v>
      </c>
      <c r="F4" s="21">
        <f t="shared" si="2"/>
        <v>3.1083333333333329</v>
      </c>
      <c r="G4" s="14">
        <v>1942</v>
      </c>
      <c r="H4" s="14">
        <v>87.3</v>
      </c>
      <c r="I4" s="14">
        <f t="shared" si="3"/>
        <v>1.8187499999999999</v>
      </c>
      <c r="J4" s="21">
        <v>1986</v>
      </c>
      <c r="K4" s="21">
        <v>89.6</v>
      </c>
      <c r="L4" s="21">
        <f t="shared" si="4"/>
        <v>1.2444444444444445</v>
      </c>
      <c r="M4" s="14">
        <v>1984</v>
      </c>
      <c r="N4" s="14">
        <v>99.9</v>
      </c>
      <c r="O4" s="14">
        <f t="shared" si="5"/>
        <v>0.83250000000000002</v>
      </c>
      <c r="P4" s="21">
        <v>1984</v>
      </c>
      <c r="Q4" s="21">
        <v>139.30000000000001</v>
      </c>
      <c r="R4" s="21">
        <f t="shared" si="6"/>
        <v>0.58041666666666669</v>
      </c>
      <c r="S4" s="14">
        <v>1932</v>
      </c>
      <c r="T4" s="14">
        <v>156.69999999999999</v>
      </c>
      <c r="U4" s="15">
        <f t="shared" si="7"/>
        <v>0.43527777777777776</v>
      </c>
    </row>
    <row r="5" spans="1:21">
      <c r="A5" s="5">
        <v>4</v>
      </c>
      <c r="B5" s="14">
        <f t="shared" si="0"/>
        <v>25.5</v>
      </c>
      <c r="C5" s="14">
        <f t="shared" si="1"/>
        <v>3.2187424684180872</v>
      </c>
      <c r="D5" s="21">
        <v>1986</v>
      </c>
      <c r="E5" s="21">
        <v>67.8</v>
      </c>
      <c r="F5" s="21">
        <f t="shared" si="2"/>
        <v>2.8249999999999997</v>
      </c>
      <c r="G5" s="14">
        <v>1940</v>
      </c>
      <c r="H5" s="14">
        <v>76.3</v>
      </c>
      <c r="I5" s="14">
        <f t="shared" si="3"/>
        <v>1.5895833333333333</v>
      </c>
      <c r="J5" s="21">
        <v>1942</v>
      </c>
      <c r="K5" s="21">
        <v>87.3</v>
      </c>
      <c r="L5" s="21">
        <f t="shared" si="4"/>
        <v>1.2124999999999999</v>
      </c>
      <c r="M5" s="14">
        <v>1991</v>
      </c>
      <c r="N5" s="14">
        <v>95.9</v>
      </c>
      <c r="O5" s="14">
        <f t="shared" si="5"/>
        <v>0.79916666666666669</v>
      </c>
      <c r="P5" s="21">
        <v>1991</v>
      </c>
      <c r="Q5" s="21">
        <v>136</v>
      </c>
      <c r="R5" s="21">
        <f t="shared" si="6"/>
        <v>0.56666666666666665</v>
      </c>
      <c r="S5" s="14">
        <v>1984</v>
      </c>
      <c r="T5" s="14">
        <v>155.4</v>
      </c>
      <c r="U5" s="15">
        <f t="shared" si="7"/>
        <v>0.4316666666666667</v>
      </c>
    </row>
    <row r="6" spans="1:21">
      <c r="A6" s="5">
        <v>5</v>
      </c>
      <c r="B6" s="14">
        <f t="shared" si="0"/>
        <v>20.399999999999999</v>
      </c>
      <c r="C6" s="14">
        <f t="shared" si="1"/>
        <v>2.9905092417453409</v>
      </c>
      <c r="D6" s="21">
        <v>1981</v>
      </c>
      <c r="E6" s="21">
        <v>60.7</v>
      </c>
      <c r="F6" s="21">
        <f t="shared" si="2"/>
        <v>2.5291666666666668</v>
      </c>
      <c r="G6" s="14">
        <v>1986</v>
      </c>
      <c r="H6" s="14">
        <v>71.7</v>
      </c>
      <c r="I6" s="14">
        <f t="shared" si="3"/>
        <v>1.4937500000000001</v>
      </c>
      <c r="J6" s="21">
        <v>1940</v>
      </c>
      <c r="K6" s="21">
        <v>84.5</v>
      </c>
      <c r="L6" s="21">
        <f t="shared" si="4"/>
        <v>1.1736111111111112</v>
      </c>
      <c r="M6" s="14">
        <v>1940</v>
      </c>
      <c r="N6" s="14">
        <v>92.4</v>
      </c>
      <c r="O6" s="14">
        <f t="shared" si="5"/>
        <v>0.77</v>
      </c>
      <c r="P6" s="21">
        <v>1940</v>
      </c>
      <c r="Q6" s="21">
        <v>129.30000000000001</v>
      </c>
      <c r="R6" s="21">
        <f t="shared" si="6"/>
        <v>0.53875000000000006</v>
      </c>
      <c r="S6" s="14">
        <v>1991</v>
      </c>
      <c r="T6" s="14">
        <v>149</v>
      </c>
      <c r="U6" s="15">
        <f t="shared" si="7"/>
        <v>0.41388888888888886</v>
      </c>
    </row>
    <row r="7" spans="1:21">
      <c r="A7" s="5">
        <v>6</v>
      </c>
      <c r="B7" s="14">
        <f t="shared" si="0"/>
        <v>17</v>
      </c>
      <c r="C7" s="14">
        <f t="shared" si="1"/>
        <v>2.803054167823372</v>
      </c>
      <c r="D7" s="21">
        <v>1940</v>
      </c>
      <c r="E7" s="21">
        <v>60.1</v>
      </c>
      <c r="F7" s="21">
        <f t="shared" si="2"/>
        <v>2.5041666666666669</v>
      </c>
      <c r="G7" s="14">
        <v>1900</v>
      </c>
      <c r="H7" s="14">
        <v>70.8</v>
      </c>
      <c r="I7" s="14">
        <f t="shared" si="3"/>
        <v>1.4749999999999999</v>
      </c>
      <c r="J7" s="21">
        <v>1971</v>
      </c>
      <c r="K7" s="21">
        <v>74.2</v>
      </c>
      <c r="L7" s="21">
        <f t="shared" si="4"/>
        <v>1.0305555555555557</v>
      </c>
      <c r="M7" s="14">
        <v>1963</v>
      </c>
      <c r="N7" s="14">
        <v>90.5</v>
      </c>
      <c r="O7" s="14">
        <f t="shared" si="5"/>
        <v>0.75416666666666665</v>
      </c>
      <c r="P7" s="21">
        <v>1963</v>
      </c>
      <c r="Q7" s="21">
        <v>122.2</v>
      </c>
      <c r="R7" s="21">
        <f t="shared" si="6"/>
        <v>0.50916666666666666</v>
      </c>
      <c r="S7" s="14">
        <v>1940</v>
      </c>
      <c r="T7" s="14">
        <v>147.9</v>
      </c>
      <c r="U7" s="15">
        <f t="shared" si="7"/>
        <v>0.41083333333333333</v>
      </c>
    </row>
    <row r="8" spans="1:21">
      <c r="A8" s="5">
        <v>7</v>
      </c>
      <c r="B8" s="14">
        <f t="shared" si="0"/>
        <v>14.571428571428571</v>
      </c>
      <c r="C8" s="14">
        <f t="shared" si="1"/>
        <v>2.6437253041031936</v>
      </c>
      <c r="D8" s="21">
        <v>1962</v>
      </c>
      <c r="E8" s="21">
        <v>59.9</v>
      </c>
      <c r="F8" s="21">
        <f t="shared" si="2"/>
        <v>2.4958333333333331</v>
      </c>
      <c r="G8" s="14">
        <v>1933</v>
      </c>
      <c r="H8" s="14">
        <v>66.599999999999994</v>
      </c>
      <c r="I8" s="14">
        <f t="shared" si="3"/>
        <v>1.3875</v>
      </c>
      <c r="J8" s="21">
        <v>1900</v>
      </c>
      <c r="K8" s="21">
        <v>72.7</v>
      </c>
      <c r="L8" s="21">
        <f t="shared" si="4"/>
        <v>1.0097222222222222</v>
      </c>
      <c r="M8" s="14">
        <v>1978</v>
      </c>
      <c r="N8" s="14">
        <v>83.8</v>
      </c>
      <c r="O8" s="14">
        <f t="shared" si="5"/>
        <v>0.69833333333333336</v>
      </c>
      <c r="P8" s="21">
        <v>1978</v>
      </c>
      <c r="Q8" s="21">
        <v>119.3</v>
      </c>
      <c r="R8" s="21">
        <f t="shared" si="6"/>
        <v>0.49708333333333332</v>
      </c>
      <c r="S8" s="14">
        <v>1980</v>
      </c>
      <c r="T8" s="14">
        <v>146.80000000000001</v>
      </c>
      <c r="U8" s="15">
        <f t="shared" si="7"/>
        <v>0.40777777777777779</v>
      </c>
    </row>
    <row r="9" spans="1:21">
      <c r="A9" s="5">
        <v>8</v>
      </c>
      <c r="B9" s="14">
        <f t="shared" si="0"/>
        <v>12.75</v>
      </c>
      <c r="C9" s="14">
        <f t="shared" si="1"/>
        <v>2.5049702115099772</v>
      </c>
      <c r="D9" s="21">
        <v>1933</v>
      </c>
      <c r="E9" s="21">
        <v>59.2</v>
      </c>
      <c r="F9" s="21">
        <f t="shared" si="2"/>
        <v>2.4666666666666668</v>
      </c>
      <c r="G9" s="14">
        <v>1992</v>
      </c>
      <c r="H9" s="14">
        <v>66.099999999999994</v>
      </c>
      <c r="I9" s="14">
        <f t="shared" si="3"/>
        <v>1.3770833333333332</v>
      </c>
      <c r="J9" s="21">
        <v>1961</v>
      </c>
      <c r="K9" s="21">
        <v>72.7</v>
      </c>
      <c r="L9" s="21">
        <f t="shared" si="4"/>
        <v>1.0097222222222222</v>
      </c>
      <c r="M9" s="14">
        <v>1982</v>
      </c>
      <c r="N9" s="14">
        <v>82.8</v>
      </c>
      <c r="O9" s="14">
        <f t="shared" si="5"/>
        <v>0.69</v>
      </c>
      <c r="P9" s="21">
        <v>1982</v>
      </c>
      <c r="Q9" s="21">
        <v>116.7</v>
      </c>
      <c r="R9" s="21">
        <f t="shared" si="6"/>
        <v>0.48625000000000002</v>
      </c>
      <c r="S9" s="14">
        <v>1963</v>
      </c>
      <c r="T9" s="14">
        <v>142.1</v>
      </c>
      <c r="U9" s="15">
        <f t="shared" si="7"/>
        <v>0.3947222222222222</v>
      </c>
    </row>
    <row r="10" spans="1:21">
      <c r="A10" s="5">
        <v>9</v>
      </c>
      <c r="B10" s="14">
        <f t="shared" si="0"/>
        <v>11.333333333333334</v>
      </c>
      <c r="C10" s="14">
        <f t="shared" si="1"/>
        <v>2.3819170851996665</v>
      </c>
      <c r="D10" s="21">
        <v>1969</v>
      </c>
      <c r="E10" s="21">
        <v>55.8</v>
      </c>
      <c r="F10" s="21">
        <f t="shared" si="2"/>
        <v>2.3249999999999997</v>
      </c>
      <c r="G10" s="14">
        <v>1971</v>
      </c>
      <c r="H10" s="14">
        <v>65.599999999999994</v>
      </c>
      <c r="I10" s="14">
        <f t="shared" si="3"/>
        <v>1.3666666666666665</v>
      </c>
      <c r="J10" s="21">
        <v>1933</v>
      </c>
      <c r="K10" s="21">
        <v>71.5</v>
      </c>
      <c r="L10" s="21">
        <f t="shared" si="4"/>
        <v>0.99305555555555558</v>
      </c>
      <c r="M10" s="14">
        <v>1932</v>
      </c>
      <c r="N10" s="14">
        <v>82.6</v>
      </c>
      <c r="O10" s="14">
        <f t="shared" si="5"/>
        <v>0.68833333333333324</v>
      </c>
      <c r="P10" s="21">
        <v>1932</v>
      </c>
      <c r="Q10" s="21">
        <v>114.7</v>
      </c>
      <c r="R10" s="21">
        <f t="shared" si="6"/>
        <v>0.47791666666666666</v>
      </c>
      <c r="S10" s="14">
        <v>1946</v>
      </c>
      <c r="T10" s="14">
        <v>141</v>
      </c>
      <c r="U10" s="15">
        <f t="shared" si="7"/>
        <v>0.39166666666666666</v>
      </c>
    </row>
    <row r="11" spans="1:21">
      <c r="A11" s="5">
        <v>10</v>
      </c>
      <c r="B11" s="14">
        <f t="shared" si="0"/>
        <v>10.199999999999999</v>
      </c>
      <c r="C11" s="14">
        <f t="shared" si="1"/>
        <v>2.2712391872607083</v>
      </c>
      <c r="D11" s="21">
        <v>1943</v>
      </c>
      <c r="E11" s="21">
        <v>54.6</v>
      </c>
      <c r="F11" s="21">
        <f t="shared" si="2"/>
        <v>2.2749999999999999</v>
      </c>
      <c r="G11" s="14">
        <v>1982</v>
      </c>
      <c r="H11" s="14">
        <v>64.7</v>
      </c>
      <c r="I11" s="14">
        <f t="shared" si="3"/>
        <v>1.3479166666666667</v>
      </c>
      <c r="J11" s="21">
        <v>1981</v>
      </c>
      <c r="K11" s="21">
        <v>68.400000000000006</v>
      </c>
      <c r="L11" s="21">
        <f t="shared" si="4"/>
        <v>0.95000000000000007</v>
      </c>
      <c r="M11" s="14">
        <v>1961</v>
      </c>
      <c r="N11" s="14">
        <v>81.599999999999994</v>
      </c>
      <c r="O11" s="14">
        <f t="shared" si="5"/>
        <v>0.67999999999999994</v>
      </c>
      <c r="P11" s="21">
        <v>1961</v>
      </c>
      <c r="Q11" s="21">
        <v>114.3</v>
      </c>
      <c r="R11" s="21">
        <f t="shared" si="6"/>
        <v>0.47625000000000001</v>
      </c>
      <c r="S11" s="14">
        <v>1939</v>
      </c>
      <c r="T11" s="14">
        <v>135.30000000000001</v>
      </c>
      <c r="U11" s="15">
        <f t="shared" si="7"/>
        <v>0.37583333333333335</v>
      </c>
    </row>
    <row r="12" spans="1:21">
      <c r="A12" s="5">
        <v>11</v>
      </c>
      <c r="B12" s="14">
        <f t="shared" si="0"/>
        <v>9.2727272727272734</v>
      </c>
      <c r="C12" s="14">
        <f t="shared" si="1"/>
        <v>2.1705634051856322</v>
      </c>
      <c r="D12" s="21">
        <v>1900</v>
      </c>
      <c r="E12" s="21">
        <v>53.7</v>
      </c>
      <c r="F12" s="21">
        <f t="shared" si="2"/>
        <v>2.2375000000000003</v>
      </c>
      <c r="G12" s="14">
        <v>1981</v>
      </c>
      <c r="H12" s="14">
        <v>64.5</v>
      </c>
      <c r="I12" s="14">
        <f t="shared" si="3"/>
        <v>1.34375</v>
      </c>
      <c r="J12" s="21">
        <v>1992</v>
      </c>
      <c r="K12" s="21">
        <v>67.900000000000006</v>
      </c>
      <c r="L12" s="21">
        <f t="shared" si="4"/>
        <v>0.94305555555555565</v>
      </c>
      <c r="M12" s="14">
        <v>1923</v>
      </c>
      <c r="N12" s="14">
        <v>80.099999999999994</v>
      </c>
      <c r="O12" s="14">
        <f t="shared" si="5"/>
        <v>0.66749999999999998</v>
      </c>
      <c r="P12" s="21">
        <v>1923</v>
      </c>
      <c r="Q12" s="21">
        <v>110.9</v>
      </c>
      <c r="R12" s="21">
        <f t="shared" si="6"/>
        <v>0.46208333333333335</v>
      </c>
      <c r="S12" s="14">
        <v>1978</v>
      </c>
      <c r="T12" s="14">
        <v>133.30000000000001</v>
      </c>
      <c r="U12" s="15">
        <f t="shared" si="7"/>
        <v>0.37027777777777782</v>
      </c>
    </row>
    <row r="13" spans="1:21">
      <c r="A13" s="5">
        <v>12</v>
      </c>
      <c r="B13" s="14">
        <f t="shared" si="0"/>
        <v>8.5</v>
      </c>
      <c r="C13" s="14">
        <f t="shared" si="1"/>
        <v>2.0781372490074022</v>
      </c>
      <c r="D13" s="21">
        <v>1992</v>
      </c>
      <c r="E13" s="21">
        <v>53</v>
      </c>
      <c r="F13" s="21">
        <f t="shared" si="2"/>
        <v>2.2083333333333335</v>
      </c>
      <c r="G13" s="14">
        <v>1965</v>
      </c>
      <c r="H13" s="14">
        <v>61.9</v>
      </c>
      <c r="I13" s="14">
        <f t="shared" si="3"/>
        <v>1.2895833333333333</v>
      </c>
      <c r="J13" s="21">
        <v>1982</v>
      </c>
      <c r="K13" s="21">
        <v>67.7</v>
      </c>
      <c r="L13" s="21">
        <f t="shared" si="4"/>
        <v>0.94027777777777777</v>
      </c>
      <c r="M13" s="14">
        <v>1986</v>
      </c>
      <c r="N13" s="14">
        <v>80</v>
      </c>
      <c r="O13" s="14">
        <f t="shared" si="5"/>
        <v>0.66666666666666663</v>
      </c>
      <c r="P13" s="21">
        <v>1986</v>
      </c>
      <c r="Q13" s="21">
        <v>110</v>
      </c>
      <c r="R13" s="21">
        <f t="shared" si="6"/>
        <v>0.45833333333333331</v>
      </c>
      <c r="S13" s="14">
        <v>1962</v>
      </c>
      <c r="T13" s="14">
        <v>131.1</v>
      </c>
      <c r="U13" s="15">
        <f t="shared" si="7"/>
        <v>0.36416666666666664</v>
      </c>
    </row>
    <row r="14" spans="1:21">
      <c r="A14" s="5">
        <v>13</v>
      </c>
      <c r="B14" s="14">
        <f t="shared" si="0"/>
        <v>7.8461538461538458</v>
      </c>
      <c r="C14" s="14">
        <f t="shared" si="1"/>
        <v>1.9926295985268498</v>
      </c>
      <c r="D14" s="21">
        <v>1978</v>
      </c>
      <c r="E14" s="21">
        <v>52.8</v>
      </c>
      <c r="F14" s="21">
        <f t="shared" si="2"/>
        <v>2.1999999999999997</v>
      </c>
      <c r="G14" s="14">
        <v>1939</v>
      </c>
      <c r="H14" s="14">
        <v>61.5</v>
      </c>
      <c r="I14" s="14">
        <f t="shared" si="3"/>
        <v>1.28125</v>
      </c>
      <c r="J14" s="21">
        <v>1978</v>
      </c>
      <c r="K14" s="21">
        <v>66</v>
      </c>
      <c r="L14" s="21">
        <f t="shared" si="4"/>
        <v>0.91666666666666663</v>
      </c>
      <c r="M14" s="14">
        <v>1980</v>
      </c>
      <c r="N14" s="14">
        <v>79.7</v>
      </c>
      <c r="O14" s="14">
        <f t="shared" si="5"/>
        <v>0.66416666666666668</v>
      </c>
      <c r="P14" s="21">
        <v>1980</v>
      </c>
      <c r="Q14" s="21">
        <v>106.8</v>
      </c>
      <c r="R14" s="21">
        <f t="shared" si="6"/>
        <v>0.44500000000000001</v>
      </c>
      <c r="S14" s="14">
        <v>1925</v>
      </c>
      <c r="T14" s="14">
        <v>130.6</v>
      </c>
      <c r="U14" s="15">
        <f t="shared" si="7"/>
        <v>0.36277777777777775</v>
      </c>
    </row>
    <row r="15" spans="1:21">
      <c r="A15" s="5">
        <v>14</v>
      </c>
      <c r="B15" s="14">
        <f t="shared" si="0"/>
        <v>7.2857142857142856</v>
      </c>
      <c r="C15" s="14">
        <f t="shared" si="1"/>
        <v>1.9130055022031252</v>
      </c>
      <c r="D15" s="21">
        <v>1982</v>
      </c>
      <c r="E15" s="21">
        <v>51.4</v>
      </c>
      <c r="F15" s="21">
        <f t="shared" si="2"/>
        <v>2.1416666666666666</v>
      </c>
      <c r="G15" s="14">
        <v>1962</v>
      </c>
      <c r="H15" s="14">
        <v>60.7</v>
      </c>
      <c r="I15" s="14">
        <f t="shared" si="3"/>
        <v>1.2645833333333334</v>
      </c>
      <c r="J15" s="21">
        <v>1905</v>
      </c>
      <c r="K15" s="21">
        <v>66</v>
      </c>
      <c r="L15" s="21">
        <f t="shared" si="4"/>
        <v>0.91666666666666663</v>
      </c>
      <c r="M15" s="14">
        <v>1962</v>
      </c>
      <c r="N15" s="14">
        <v>79.2</v>
      </c>
      <c r="O15" s="14">
        <f t="shared" si="5"/>
        <v>0.66</v>
      </c>
      <c r="P15" s="21">
        <v>1962</v>
      </c>
      <c r="Q15" s="21">
        <v>106.7</v>
      </c>
      <c r="R15" s="21">
        <f t="shared" si="6"/>
        <v>0.44458333333333333</v>
      </c>
      <c r="S15" s="14">
        <v>1986</v>
      </c>
      <c r="T15" s="14">
        <v>128.80000000000001</v>
      </c>
      <c r="U15" s="15">
        <f t="shared" si="7"/>
        <v>0.35777777777777781</v>
      </c>
    </row>
    <row r="16" spans="1:21">
      <c r="A16" s="5">
        <v>15</v>
      </c>
      <c r="B16" s="14">
        <f t="shared" si="0"/>
        <v>6.8</v>
      </c>
      <c r="C16" s="14">
        <f t="shared" si="1"/>
        <v>1.8384442750534997</v>
      </c>
      <c r="D16" s="21">
        <v>1952</v>
      </c>
      <c r="E16" s="21">
        <v>51.1</v>
      </c>
      <c r="F16" s="21">
        <f t="shared" si="2"/>
        <v>2.1291666666666669</v>
      </c>
      <c r="G16" s="14">
        <v>1961</v>
      </c>
      <c r="H16" s="14">
        <v>60.4</v>
      </c>
      <c r="I16" s="14">
        <f t="shared" si="3"/>
        <v>1.2583333333333333</v>
      </c>
      <c r="J16" s="21">
        <v>1932</v>
      </c>
      <c r="K16" s="21">
        <v>65.7</v>
      </c>
      <c r="L16" s="21">
        <f t="shared" si="4"/>
        <v>0.91250000000000009</v>
      </c>
      <c r="M16" s="14">
        <v>1912</v>
      </c>
      <c r="N16" s="14">
        <v>78.7</v>
      </c>
      <c r="O16" s="14">
        <f t="shared" si="5"/>
        <v>0.65583333333333338</v>
      </c>
      <c r="P16" s="21">
        <v>1912</v>
      </c>
      <c r="Q16" s="21">
        <v>104.9</v>
      </c>
      <c r="R16" s="21">
        <f t="shared" si="6"/>
        <v>0.43708333333333338</v>
      </c>
      <c r="S16" s="14">
        <v>1982</v>
      </c>
      <c r="T16" s="14">
        <v>126.9</v>
      </c>
      <c r="U16" s="15">
        <f t="shared" si="7"/>
        <v>0.35250000000000004</v>
      </c>
    </row>
    <row r="17" spans="1:21">
      <c r="A17" s="5">
        <v>16</v>
      </c>
      <c r="B17" s="14">
        <f t="shared" si="0"/>
        <v>6.375</v>
      </c>
      <c r="C17" s="14">
        <f t="shared" si="1"/>
        <v>1.7682840828305753</v>
      </c>
      <c r="D17" s="21">
        <v>1926</v>
      </c>
      <c r="E17" s="21">
        <v>49.5</v>
      </c>
      <c r="F17" s="21">
        <f t="shared" si="2"/>
        <v>2.0625</v>
      </c>
      <c r="G17" s="14">
        <v>1924</v>
      </c>
      <c r="H17" s="14">
        <v>59.8</v>
      </c>
      <c r="I17" s="14">
        <f t="shared" si="3"/>
        <v>1.2458333333333333</v>
      </c>
      <c r="J17" s="21">
        <v>1903</v>
      </c>
      <c r="K17" s="21">
        <v>65.099999999999994</v>
      </c>
      <c r="L17" s="21">
        <f t="shared" si="4"/>
        <v>0.90416666666666656</v>
      </c>
      <c r="M17" s="14">
        <v>1971</v>
      </c>
      <c r="N17" s="14">
        <v>76.7</v>
      </c>
      <c r="O17" s="14">
        <f t="shared" si="5"/>
        <v>0.63916666666666666</v>
      </c>
      <c r="P17" s="21">
        <v>1971</v>
      </c>
      <c r="Q17" s="21">
        <v>103.1</v>
      </c>
      <c r="R17" s="21">
        <f t="shared" si="6"/>
        <v>0.42958333333333332</v>
      </c>
      <c r="S17" s="14">
        <v>1952</v>
      </c>
      <c r="T17" s="14">
        <v>126.4</v>
      </c>
      <c r="U17" s="15">
        <f t="shared" si="7"/>
        <v>0.35111111111111115</v>
      </c>
    </row>
    <row r="18" spans="1:21">
      <c r="A18" s="5">
        <v>17</v>
      </c>
      <c r="B18" s="14">
        <f t="shared" si="0"/>
        <v>6</v>
      </c>
      <c r="C18" s="14">
        <f t="shared" si="1"/>
        <v>1.7019833552815005</v>
      </c>
      <c r="D18" s="21">
        <v>1960</v>
      </c>
      <c r="E18" s="21">
        <v>49.4</v>
      </c>
      <c r="F18" s="21">
        <f t="shared" si="2"/>
        <v>2.0583333333333331</v>
      </c>
      <c r="G18" s="14">
        <v>1978</v>
      </c>
      <c r="H18" s="14">
        <v>58.8</v>
      </c>
      <c r="I18" s="14">
        <f t="shared" si="3"/>
        <v>1.2249999999999999</v>
      </c>
      <c r="J18" s="21">
        <v>1984</v>
      </c>
      <c r="K18" s="21">
        <v>65</v>
      </c>
      <c r="L18" s="21">
        <f t="shared" si="4"/>
        <v>0.90277777777777779</v>
      </c>
      <c r="M18" s="14">
        <v>1939</v>
      </c>
      <c r="N18" s="14">
        <v>76.3</v>
      </c>
      <c r="O18" s="14">
        <f t="shared" si="5"/>
        <v>0.63583333333333336</v>
      </c>
      <c r="P18" s="21">
        <v>1939</v>
      </c>
      <c r="Q18" s="21">
        <v>102.9</v>
      </c>
      <c r="R18" s="21">
        <f t="shared" si="6"/>
        <v>0.42875000000000002</v>
      </c>
      <c r="S18" s="14">
        <v>1926</v>
      </c>
      <c r="T18" s="14">
        <v>126.3</v>
      </c>
      <c r="U18" s="15">
        <f t="shared" si="7"/>
        <v>0.35083333333333333</v>
      </c>
    </row>
    <row r="19" spans="1:21">
      <c r="A19" s="5">
        <v>18</v>
      </c>
      <c r="B19" s="14">
        <f t="shared" si="0"/>
        <v>5.666666666666667</v>
      </c>
      <c r="C19" s="14">
        <f t="shared" si="1"/>
        <v>1.6390932449636124</v>
      </c>
      <c r="D19" s="21">
        <v>1922</v>
      </c>
      <c r="E19" s="21">
        <v>49.2</v>
      </c>
      <c r="F19" s="21">
        <f t="shared" si="2"/>
        <v>2.0500000000000003</v>
      </c>
      <c r="G19" s="14">
        <v>1969</v>
      </c>
      <c r="H19" s="14">
        <v>58.5</v>
      </c>
      <c r="I19" s="14">
        <f t="shared" si="3"/>
        <v>1.21875</v>
      </c>
      <c r="J19" s="21">
        <v>1939</v>
      </c>
      <c r="K19" s="21">
        <v>63.8</v>
      </c>
      <c r="L19" s="21">
        <f t="shared" si="4"/>
        <v>0.88611111111111107</v>
      </c>
      <c r="M19" s="14">
        <v>1946</v>
      </c>
      <c r="N19" s="14">
        <v>76.3</v>
      </c>
      <c r="O19" s="14">
        <f t="shared" si="5"/>
        <v>0.63583333333333336</v>
      </c>
      <c r="P19" s="21">
        <v>1946</v>
      </c>
      <c r="Q19" s="21">
        <v>102.7</v>
      </c>
      <c r="R19" s="21">
        <f t="shared" si="6"/>
        <v>0.42791666666666667</v>
      </c>
      <c r="S19" s="14">
        <v>1998</v>
      </c>
      <c r="T19" s="14">
        <v>124.7</v>
      </c>
      <c r="U19" s="15">
        <f t="shared" si="7"/>
        <v>0.34638888888888891</v>
      </c>
    </row>
    <row r="20" spans="1:21">
      <c r="A20" s="5">
        <v>19</v>
      </c>
      <c r="B20" s="14">
        <f t="shared" si="0"/>
        <v>5.3684210526315788</v>
      </c>
      <c r="C20" s="14">
        <f t="shared" si="1"/>
        <v>1.5792375418295523</v>
      </c>
      <c r="D20" s="21">
        <v>1945</v>
      </c>
      <c r="E20" s="21">
        <v>48.5</v>
      </c>
      <c r="F20" s="21">
        <f t="shared" si="2"/>
        <v>2.0208333333333335</v>
      </c>
      <c r="G20" s="14">
        <v>1903</v>
      </c>
      <c r="H20" s="14">
        <v>58.2</v>
      </c>
      <c r="I20" s="14">
        <f t="shared" si="3"/>
        <v>1.2125000000000001</v>
      </c>
      <c r="J20" s="21">
        <v>1965</v>
      </c>
      <c r="K20" s="21">
        <v>62.7</v>
      </c>
      <c r="L20" s="21">
        <f t="shared" si="4"/>
        <v>0.87083333333333335</v>
      </c>
      <c r="M20" s="14">
        <v>1926</v>
      </c>
      <c r="N20" s="14">
        <v>76</v>
      </c>
      <c r="O20" s="14">
        <f t="shared" si="5"/>
        <v>0.6333333333333333</v>
      </c>
      <c r="P20" s="21">
        <v>1926</v>
      </c>
      <c r="Q20" s="21">
        <v>102.6</v>
      </c>
      <c r="R20" s="21">
        <f t="shared" si="6"/>
        <v>0.42749999999999999</v>
      </c>
      <c r="S20" s="14">
        <v>1912</v>
      </c>
      <c r="T20" s="14">
        <v>124.7</v>
      </c>
      <c r="U20" s="15">
        <f t="shared" si="7"/>
        <v>0.34638888888888891</v>
      </c>
    </row>
    <row r="21" spans="1:21">
      <c r="A21" s="5">
        <v>20</v>
      </c>
      <c r="B21" s="14">
        <f t="shared" si="0"/>
        <v>5.0999999999999996</v>
      </c>
      <c r="C21" s="14">
        <f t="shared" si="1"/>
        <v>1.5220977452434774</v>
      </c>
      <c r="D21" s="21">
        <v>1965</v>
      </c>
      <c r="E21" s="21">
        <v>48.4</v>
      </c>
      <c r="F21" s="21">
        <f t="shared" si="2"/>
        <v>2.0166666666666666</v>
      </c>
      <c r="G21" s="14">
        <v>1960</v>
      </c>
      <c r="H21" s="14">
        <v>57.9</v>
      </c>
      <c r="I21" s="14">
        <f t="shared" si="3"/>
        <v>1.20625</v>
      </c>
      <c r="J21" s="21">
        <v>1924</v>
      </c>
      <c r="K21" s="21">
        <v>61.6</v>
      </c>
      <c r="L21" s="21">
        <f t="shared" si="4"/>
        <v>0.85555555555555562</v>
      </c>
      <c r="M21" s="14">
        <v>1965</v>
      </c>
      <c r="N21" s="14">
        <v>74.099999999999994</v>
      </c>
      <c r="O21" s="14">
        <f t="shared" si="5"/>
        <v>0.61749999999999994</v>
      </c>
      <c r="P21" s="21">
        <v>1965</v>
      </c>
      <c r="Q21" s="21">
        <v>101.5</v>
      </c>
      <c r="R21" s="21">
        <f t="shared" si="6"/>
        <v>0.42291666666666666</v>
      </c>
      <c r="S21" s="14">
        <v>1971</v>
      </c>
      <c r="T21" s="14">
        <v>124.1</v>
      </c>
      <c r="U21" s="15">
        <f t="shared" si="7"/>
        <v>0.34472222222222221</v>
      </c>
    </row>
    <row r="22" spans="1:21">
      <c r="A22" s="5">
        <v>21</v>
      </c>
      <c r="B22" s="14">
        <f t="shared" si="0"/>
        <v>4.8571428571428568</v>
      </c>
      <c r="C22" s="14">
        <f t="shared" si="1"/>
        <v>1.4674017814141942</v>
      </c>
      <c r="D22" s="21">
        <v>1971</v>
      </c>
      <c r="E22" s="21">
        <v>46.8</v>
      </c>
      <c r="F22" s="21">
        <f t="shared" si="2"/>
        <v>1.95</v>
      </c>
      <c r="G22" s="14">
        <v>1905</v>
      </c>
      <c r="H22" s="14">
        <v>56</v>
      </c>
      <c r="I22" s="14">
        <f t="shared" si="3"/>
        <v>1.1666666666666667</v>
      </c>
      <c r="J22" s="21">
        <v>1962</v>
      </c>
      <c r="K22" s="21">
        <v>60.7</v>
      </c>
      <c r="L22" s="21">
        <f t="shared" si="4"/>
        <v>0.84305555555555556</v>
      </c>
      <c r="M22" s="14">
        <v>1903</v>
      </c>
      <c r="N22" s="14">
        <v>74.099999999999994</v>
      </c>
      <c r="O22" s="14">
        <f t="shared" si="5"/>
        <v>0.61749999999999994</v>
      </c>
      <c r="P22" s="21">
        <v>1903</v>
      </c>
      <c r="Q22" s="21">
        <v>99.1</v>
      </c>
      <c r="R22" s="21">
        <f t="shared" si="6"/>
        <v>0.41291666666666665</v>
      </c>
      <c r="S22" s="14">
        <v>1993</v>
      </c>
      <c r="T22" s="14">
        <v>121.1</v>
      </c>
      <c r="U22" s="15">
        <f t="shared" si="7"/>
        <v>0.33638888888888885</v>
      </c>
    </row>
    <row r="23" spans="1:21">
      <c r="A23" s="5">
        <v>22</v>
      </c>
      <c r="B23" s="14">
        <f t="shared" si="0"/>
        <v>4.6363636363636367</v>
      </c>
      <c r="C23" s="14">
        <f t="shared" si="1"/>
        <v>1.4149153473735445</v>
      </c>
      <c r="D23" s="21">
        <v>1984</v>
      </c>
      <c r="E23" s="21">
        <v>45.5</v>
      </c>
      <c r="F23" s="21">
        <f t="shared" si="2"/>
        <v>1.8958333333333333</v>
      </c>
      <c r="G23" s="14">
        <v>1984</v>
      </c>
      <c r="H23" s="14">
        <v>55.9</v>
      </c>
      <c r="I23" s="14">
        <f t="shared" si="3"/>
        <v>1.1645833333333333</v>
      </c>
      <c r="J23" s="21">
        <v>1917</v>
      </c>
      <c r="K23" s="21">
        <v>59.8</v>
      </c>
      <c r="L23" s="21">
        <f t="shared" si="4"/>
        <v>0.83055555555555549</v>
      </c>
      <c r="M23" s="14">
        <v>1956</v>
      </c>
      <c r="N23" s="14">
        <v>73.3</v>
      </c>
      <c r="O23" s="14">
        <f t="shared" si="5"/>
        <v>0.61083333333333334</v>
      </c>
      <c r="P23" s="21">
        <v>1956</v>
      </c>
      <c r="Q23" s="21">
        <v>99.1</v>
      </c>
      <c r="R23" s="21">
        <f t="shared" si="6"/>
        <v>0.41291666666666665</v>
      </c>
      <c r="S23" s="14">
        <v>1948</v>
      </c>
      <c r="T23" s="14">
        <v>120.8</v>
      </c>
      <c r="U23" s="15">
        <f t="shared" si="7"/>
        <v>0.33555555555555555</v>
      </c>
    </row>
    <row r="24" spans="1:21">
      <c r="A24" s="5">
        <v>23</v>
      </c>
      <c r="B24" s="14">
        <f t="shared" si="0"/>
        <v>4.4347826086956523</v>
      </c>
      <c r="C24" s="14">
        <f t="shared" si="1"/>
        <v>1.3644351801091492</v>
      </c>
      <c r="D24" s="21">
        <v>1951</v>
      </c>
      <c r="E24" s="21">
        <v>45.1</v>
      </c>
      <c r="F24" s="21">
        <f t="shared" si="2"/>
        <v>1.8791666666666667</v>
      </c>
      <c r="G24" s="14">
        <v>1943</v>
      </c>
      <c r="H24" s="14">
        <v>55.5</v>
      </c>
      <c r="I24" s="14">
        <f t="shared" si="3"/>
        <v>1.15625</v>
      </c>
      <c r="J24" s="21">
        <v>1991</v>
      </c>
      <c r="K24" s="21">
        <v>59.7</v>
      </c>
      <c r="L24" s="21">
        <f t="shared" si="4"/>
        <v>0.82916666666666672</v>
      </c>
      <c r="M24" s="14">
        <v>1992</v>
      </c>
      <c r="N24" s="14">
        <v>73.2</v>
      </c>
      <c r="O24" s="14">
        <f t="shared" si="5"/>
        <v>0.61</v>
      </c>
      <c r="P24" s="21">
        <v>1992</v>
      </c>
      <c r="Q24" s="21">
        <v>98.6</v>
      </c>
      <c r="R24" s="21">
        <f t="shared" si="6"/>
        <v>0.41083333333333333</v>
      </c>
      <c r="S24" s="14">
        <v>1961</v>
      </c>
      <c r="T24" s="14">
        <v>120.3</v>
      </c>
      <c r="U24" s="15">
        <f t="shared" si="7"/>
        <v>0.33416666666666667</v>
      </c>
    </row>
    <row r="25" spans="1:21">
      <c r="A25" s="5">
        <v>24</v>
      </c>
      <c r="B25" s="14">
        <f t="shared" si="0"/>
        <v>4.25</v>
      </c>
      <c r="C25" s="14">
        <f t="shared" si="1"/>
        <v>1.3157837586826602</v>
      </c>
      <c r="D25" s="21">
        <v>1905</v>
      </c>
      <c r="E25" s="21">
        <v>44.6</v>
      </c>
      <c r="F25" s="21">
        <f t="shared" si="2"/>
        <v>1.8583333333333334</v>
      </c>
      <c r="G25" s="14">
        <v>1945</v>
      </c>
      <c r="H25" s="14">
        <v>55</v>
      </c>
      <c r="I25" s="14">
        <f t="shared" si="3"/>
        <v>1.1458333333333333</v>
      </c>
      <c r="J25" s="21">
        <v>1929</v>
      </c>
      <c r="K25" s="21">
        <v>59.6</v>
      </c>
      <c r="L25" s="21">
        <f t="shared" si="4"/>
        <v>0.82777777777777783</v>
      </c>
      <c r="M25" s="14">
        <v>1966</v>
      </c>
      <c r="N25" s="14">
        <v>73.2</v>
      </c>
      <c r="O25" s="14">
        <f t="shared" si="5"/>
        <v>0.61</v>
      </c>
      <c r="P25" s="21">
        <v>1966</v>
      </c>
      <c r="Q25" s="21">
        <v>98.6</v>
      </c>
      <c r="R25" s="21">
        <f t="shared" si="6"/>
        <v>0.41083333333333333</v>
      </c>
      <c r="S25" s="14">
        <v>1965</v>
      </c>
      <c r="T25" s="14">
        <v>119.4</v>
      </c>
      <c r="U25" s="15">
        <f t="shared" si="7"/>
        <v>0.33166666666666667</v>
      </c>
    </row>
    <row r="26" spans="1:21">
      <c r="A26" s="5">
        <v>25</v>
      </c>
      <c r="B26" s="14">
        <f t="shared" si="0"/>
        <v>4.08</v>
      </c>
      <c r="C26" s="14">
        <f t="shared" si="1"/>
        <v>1.2688050879653983</v>
      </c>
      <c r="D26" s="21">
        <v>1903</v>
      </c>
      <c r="E26" s="21">
        <v>44.3</v>
      </c>
      <c r="F26" s="21">
        <f t="shared" si="2"/>
        <v>1.8458333333333332</v>
      </c>
      <c r="G26" s="14">
        <v>1929</v>
      </c>
      <c r="H26" s="14">
        <v>53.5</v>
      </c>
      <c r="I26" s="14">
        <f t="shared" si="3"/>
        <v>1.1145833333333333</v>
      </c>
      <c r="J26" s="21">
        <v>1960</v>
      </c>
      <c r="K26" s="21">
        <v>59.1</v>
      </c>
      <c r="L26" s="21">
        <f t="shared" si="4"/>
        <v>0.8208333333333333</v>
      </c>
      <c r="M26" s="14">
        <v>1952</v>
      </c>
      <c r="N26" s="14">
        <v>72.400000000000006</v>
      </c>
      <c r="O26" s="14">
        <f t="shared" si="5"/>
        <v>0.60333333333333339</v>
      </c>
      <c r="P26" s="21">
        <v>1952</v>
      </c>
      <c r="Q26" s="21">
        <v>95.3</v>
      </c>
      <c r="R26" s="21">
        <f t="shared" si="6"/>
        <v>0.39708333333333334</v>
      </c>
      <c r="S26" s="14">
        <v>1930</v>
      </c>
      <c r="T26" s="14">
        <v>119</v>
      </c>
      <c r="U26" s="15">
        <f t="shared" si="7"/>
        <v>0.33055555555555555</v>
      </c>
    </row>
    <row r="27" spans="1:21">
      <c r="A27" s="5">
        <v>26</v>
      </c>
      <c r="B27" s="14">
        <f t="shared" si="0"/>
        <v>3.9230769230769229</v>
      </c>
      <c r="C27" s="14">
        <f t="shared" si="1"/>
        <v>1.2233613091896525</v>
      </c>
      <c r="D27" s="21">
        <v>1958</v>
      </c>
      <c r="E27" s="21">
        <v>43.2</v>
      </c>
      <c r="F27" s="21">
        <f t="shared" si="2"/>
        <v>1.8</v>
      </c>
      <c r="G27" s="14">
        <v>1911</v>
      </c>
      <c r="H27" s="14">
        <v>52.8</v>
      </c>
      <c r="I27" s="14">
        <f t="shared" si="3"/>
        <v>1.0999999999999999</v>
      </c>
      <c r="J27" s="21">
        <v>1926</v>
      </c>
      <c r="K27" s="21">
        <v>58.9</v>
      </c>
      <c r="L27" s="21">
        <f t="shared" si="4"/>
        <v>0.81805555555555554</v>
      </c>
      <c r="M27" s="14">
        <v>1998</v>
      </c>
      <c r="N27" s="14">
        <v>72.3</v>
      </c>
      <c r="O27" s="14">
        <f t="shared" si="5"/>
        <v>0.60249999999999992</v>
      </c>
      <c r="P27" s="21">
        <v>1948</v>
      </c>
      <c r="Q27" s="21">
        <v>95.1</v>
      </c>
      <c r="R27" s="21">
        <f t="shared" si="6"/>
        <v>0.39624999999999999</v>
      </c>
      <c r="S27" s="14">
        <v>1992</v>
      </c>
      <c r="T27" s="14">
        <v>117.2</v>
      </c>
      <c r="U27" s="15">
        <f t="shared" si="7"/>
        <v>0.32555555555555554</v>
      </c>
    </row>
    <row r="28" spans="1:21">
      <c r="A28" s="5">
        <v>27</v>
      </c>
      <c r="B28" s="14">
        <f t="shared" si="0"/>
        <v>3.7777777777777777</v>
      </c>
      <c r="C28" s="14">
        <f t="shared" si="1"/>
        <v>1.179329949890682</v>
      </c>
      <c r="D28" s="21">
        <v>1917</v>
      </c>
      <c r="E28" s="21">
        <v>43.1</v>
      </c>
      <c r="F28" s="21">
        <f t="shared" si="2"/>
        <v>1.7958333333333334</v>
      </c>
      <c r="G28" s="14">
        <v>1952</v>
      </c>
      <c r="H28" s="14">
        <v>52.1</v>
      </c>
      <c r="I28" s="14">
        <f t="shared" si="3"/>
        <v>1.0854166666666667</v>
      </c>
      <c r="J28" s="21">
        <v>1969</v>
      </c>
      <c r="K28" s="21">
        <v>58.8</v>
      </c>
      <c r="L28" s="21">
        <f t="shared" si="4"/>
        <v>0.81666666666666665</v>
      </c>
      <c r="M28" s="14">
        <v>1948</v>
      </c>
      <c r="N28" s="14">
        <v>72.3</v>
      </c>
      <c r="O28" s="14">
        <f t="shared" si="5"/>
        <v>0.60249999999999992</v>
      </c>
      <c r="P28" s="21">
        <v>1998</v>
      </c>
      <c r="Q28" s="21">
        <v>92.4</v>
      </c>
      <c r="R28" s="21">
        <f t="shared" si="6"/>
        <v>0.38500000000000001</v>
      </c>
      <c r="S28" s="14">
        <v>1966</v>
      </c>
      <c r="T28" s="14">
        <v>117</v>
      </c>
      <c r="U28" s="15">
        <f t="shared" si="7"/>
        <v>0.32500000000000001</v>
      </c>
    </row>
    <row r="29" spans="1:21">
      <c r="A29" s="5">
        <v>28</v>
      </c>
      <c r="B29" s="14">
        <f t="shared" si="0"/>
        <v>3.6428571428571428</v>
      </c>
      <c r="C29" s="14">
        <f t="shared" si="1"/>
        <v>1.1366016735673559</v>
      </c>
      <c r="D29" s="21">
        <v>1906</v>
      </c>
      <c r="E29" s="21">
        <v>42.1</v>
      </c>
      <c r="F29" s="21">
        <f t="shared" si="2"/>
        <v>1.7541666666666667</v>
      </c>
      <c r="G29" s="14">
        <v>1926</v>
      </c>
      <c r="H29" s="14">
        <v>51.8</v>
      </c>
      <c r="I29" s="14">
        <f t="shared" si="3"/>
        <v>1.0791666666666666</v>
      </c>
      <c r="J29" s="21">
        <v>1918</v>
      </c>
      <c r="K29" s="21">
        <v>58.7</v>
      </c>
      <c r="L29" s="21">
        <f t="shared" si="4"/>
        <v>0.81527777777777777</v>
      </c>
      <c r="M29" s="14">
        <v>1979</v>
      </c>
      <c r="N29" s="14">
        <v>72.2</v>
      </c>
      <c r="O29" s="14">
        <f t="shared" si="5"/>
        <v>0.60166666666666668</v>
      </c>
      <c r="P29" s="21">
        <v>1979</v>
      </c>
      <c r="Q29" s="21">
        <v>91.9</v>
      </c>
      <c r="R29" s="21">
        <f t="shared" si="6"/>
        <v>0.38291666666666668</v>
      </c>
      <c r="S29" s="14">
        <v>1975</v>
      </c>
      <c r="T29" s="14">
        <v>116.8</v>
      </c>
      <c r="U29" s="15">
        <f t="shared" si="7"/>
        <v>0.32444444444444442</v>
      </c>
    </row>
    <row r="30" spans="1:21">
      <c r="A30" s="5">
        <v>29</v>
      </c>
      <c r="B30" s="14">
        <f t="shared" si="0"/>
        <v>3.5172413793103448</v>
      </c>
      <c r="C30" s="14">
        <f t="shared" si="1"/>
        <v>1.0950784237229674</v>
      </c>
      <c r="D30" s="21">
        <v>1924</v>
      </c>
      <c r="E30" s="21">
        <v>41.5</v>
      </c>
      <c r="F30" s="21">
        <f t="shared" si="2"/>
        <v>1.7291666666666667</v>
      </c>
      <c r="G30" s="14">
        <v>1966</v>
      </c>
      <c r="H30" s="14">
        <v>51.8</v>
      </c>
      <c r="I30" s="14">
        <f t="shared" si="3"/>
        <v>1.0791666666666666</v>
      </c>
      <c r="J30" s="21">
        <v>1921</v>
      </c>
      <c r="K30" s="21">
        <v>58.3</v>
      </c>
      <c r="L30" s="21">
        <f t="shared" si="4"/>
        <v>0.80972222222222223</v>
      </c>
      <c r="M30" s="14">
        <v>1993</v>
      </c>
      <c r="N30" s="14">
        <v>71</v>
      </c>
      <c r="O30" s="14">
        <f t="shared" si="5"/>
        <v>0.59166666666666667</v>
      </c>
      <c r="P30" s="21">
        <v>1993</v>
      </c>
      <c r="Q30" s="21">
        <v>91.4</v>
      </c>
      <c r="R30" s="21">
        <f t="shared" si="6"/>
        <v>0.38083333333333336</v>
      </c>
      <c r="S30" s="14">
        <v>1903</v>
      </c>
      <c r="T30" s="14">
        <v>116.7</v>
      </c>
      <c r="U30" s="15">
        <f t="shared" si="7"/>
        <v>0.32416666666666666</v>
      </c>
    </row>
    <row r="31" spans="1:21">
      <c r="A31" s="5">
        <v>30</v>
      </c>
      <c r="B31" s="14">
        <f t="shared" si="0"/>
        <v>3.4</v>
      </c>
      <c r="C31" s="14">
        <f t="shared" si="1"/>
        <v>1.0546718819607837</v>
      </c>
      <c r="D31" s="21">
        <v>1953</v>
      </c>
      <c r="E31" s="21">
        <v>41.4</v>
      </c>
      <c r="F31" s="21">
        <f t="shared" si="2"/>
        <v>1.7249999999999999</v>
      </c>
      <c r="G31" s="14">
        <v>1951</v>
      </c>
      <c r="H31" s="14">
        <v>51.6</v>
      </c>
      <c r="I31" s="14">
        <f t="shared" si="3"/>
        <v>1.075</v>
      </c>
      <c r="J31" s="21">
        <v>1945</v>
      </c>
      <c r="K31" s="21">
        <v>57.4</v>
      </c>
      <c r="L31" s="21">
        <f t="shared" si="4"/>
        <v>0.79722222222222217</v>
      </c>
      <c r="M31" s="14">
        <v>1929</v>
      </c>
      <c r="N31" s="14">
        <v>70.7</v>
      </c>
      <c r="O31" s="14">
        <f t="shared" si="5"/>
        <v>0.58916666666666673</v>
      </c>
      <c r="P31" s="21">
        <v>1929</v>
      </c>
      <c r="Q31" s="21">
        <v>91.3</v>
      </c>
      <c r="R31" s="21">
        <f t="shared" si="6"/>
        <v>0.38041666666666668</v>
      </c>
      <c r="S31" s="14">
        <v>1917</v>
      </c>
      <c r="T31" s="14">
        <v>116.3</v>
      </c>
      <c r="U31" s="15">
        <f t="shared" si="7"/>
        <v>0.32305555555555554</v>
      </c>
    </row>
    <row r="32" spans="1:21">
      <c r="A32" s="5">
        <v>31</v>
      </c>
      <c r="B32" s="14">
        <f t="shared" si="0"/>
        <v>3.2903225806451615</v>
      </c>
      <c r="C32" s="14">
        <f t="shared" si="1"/>
        <v>1.01530217825446</v>
      </c>
      <c r="D32" s="21">
        <v>1911</v>
      </c>
      <c r="E32" s="21">
        <v>41.1</v>
      </c>
      <c r="F32" s="21">
        <f t="shared" si="2"/>
        <v>1.7125000000000001</v>
      </c>
      <c r="G32" s="14">
        <v>1916</v>
      </c>
      <c r="H32" s="14">
        <v>50.7</v>
      </c>
      <c r="I32" s="14">
        <f t="shared" si="3"/>
        <v>1.0562500000000001</v>
      </c>
      <c r="J32" s="21">
        <v>1987</v>
      </c>
      <c r="K32" s="21">
        <v>57</v>
      </c>
      <c r="L32" s="21">
        <f t="shared" si="4"/>
        <v>0.79166666666666663</v>
      </c>
      <c r="M32" s="14">
        <v>1985</v>
      </c>
      <c r="N32" s="14">
        <v>69.7</v>
      </c>
      <c r="O32" s="14">
        <f t="shared" si="5"/>
        <v>0.58083333333333331</v>
      </c>
      <c r="P32" s="21">
        <v>1985</v>
      </c>
      <c r="Q32" s="21">
        <v>90.5</v>
      </c>
      <c r="R32" s="21">
        <f t="shared" si="6"/>
        <v>0.37708333333333333</v>
      </c>
      <c r="S32" s="14">
        <v>1928</v>
      </c>
      <c r="T32" s="14">
        <v>115.4</v>
      </c>
      <c r="U32" s="15">
        <f t="shared" si="7"/>
        <v>0.32055555555555559</v>
      </c>
    </row>
    <row r="33" spans="1:21">
      <c r="A33" s="5">
        <v>32</v>
      </c>
      <c r="B33" s="14">
        <f t="shared" si="0"/>
        <v>3.1875</v>
      </c>
      <c r="C33" s="14">
        <f t="shared" si="1"/>
        <v>0.97689680526987777</v>
      </c>
      <c r="D33" s="21">
        <v>1939</v>
      </c>
      <c r="E33" s="21">
        <v>40.9</v>
      </c>
      <c r="F33" s="21">
        <f t="shared" si="2"/>
        <v>1.7041666666666666</v>
      </c>
      <c r="G33" s="14">
        <v>1922</v>
      </c>
      <c r="H33" s="14">
        <v>49.9</v>
      </c>
      <c r="I33" s="14">
        <f t="shared" si="3"/>
        <v>1.0395833333333333</v>
      </c>
      <c r="J33" s="21">
        <v>1925</v>
      </c>
      <c r="K33" s="21">
        <v>56.9</v>
      </c>
      <c r="L33" s="21">
        <f t="shared" si="4"/>
        <v>0.79027777777777775</v>
      </c>
      <c r="M33" s="14">
        <v>1928</v>
      </c>
      <c r="N33" s="14">
        <v>69</v>
      </c>
      <c r="O33" s="14">
        <f t="shared" si="5"/>
        <v>0.57499999999999996</v>
      </c>
      <c r="P33" s="21">
        <v>1928</v>
      </c>
      <c r="Q33" s="21">
        <v>90.3</v>
      </c>
      <c r="R33" s="21">
        <f t="shared" si="6"/>
        <v>0.37624999999999997</v>
      </c>
      <c r="S33" s="14">
        <v>1923</v>
      </c>
      <c r="T33" s="14">
        <v>114.8</v>
      </c>
      <c r="U33" s="15">
        <f t="shared" si="7"/>
        <v>0.31888888888888889</v>
      </c>
    </row>
    <row r="34" spans="1:21">
      <c r="A34" s="5">
        <v>33</v>
      </c>
      <c r="B34" s="14">
        <f t="shared" ref="B34:B65" si="8">102/A34</f>
        <v>3.0909090909090908</v>
      </c>
      <c r="C34" s="14">
        <f t="shared" si="1"/>
        <v>0.93938969898185509</v>
      </c>
      <c r="D34" s="21">
        <v>1998</v>
      </c>
      <c r="E34" s="21">
        <v>40.9</v>
      </c>
      <c r="F34" s="21">
        <f t="shared" si="2"/>
        <v>1.7041666666666666</v>
      </c>
      <c r="G34" s="14">
        <v>1925</v>
      </c>
      <c r="H34" s="14">
        <v>49.7</v>
      </c>
      <c r="I34" s="14">
        <f t="shared" si="3"/>
        <v>1.0354166666666667</v>
      </c>
      <c r="J34" s="21">
        <v>1943</v>
      </c>
      <c r="K34" s="21">
        <v>56</v>
      </c>
      <c r="L34" s="21">
        <f t="shared" si="4"/>
        <v>0.77777777777777779</v>
      </c>
      <c r="M34" s="14">
        <v>1916</v>
      </c>
      <c r="N34" s="14">
        <v>67.900000000000006</v>
      </c>
      <c r="O34" s="14">
        <f t="shared" si="5"/>
        <v>0.56583333333333341</v>
      </c>
      <c r="P34" s="21">
        <v>1916</v>
      </c>
      <c r="Q34" s="21">
        <v>89.8</v>
      </c>
      <c r="R34" s="21">
        <f t="shared" si="6"/>
        <v>0.37416666666666665</v>
      </c>
      <c r="S34" s="14">
        <v>1974</v>
      </c>
      <c r="T34" s="14">
        <v>114</v>
      </c>
      <c r="U34" s="15">
        <f t="shared" si="7"/>
        <v>0.31666666666666665</v>
      </c>
    </row>
    <row r="35" spans="1:21">
      <c r="A35" s="5">
        <v>34</v>
      </c>
      <c r="B35" s="14">
        <f t="shared" si="8"/>
        <v>3</v>
      </c>
      <c r="C35" s="14">
        <f t="shared" si="1"/>
        <v>0.90272045571787995</v>
      </c>
      <c r="D35" s="21">
        <v>1916</v>
      </c>
      <c r="E35" s="21">
        <v>40.700000000000003</v>
      </c>
      <c r="F35" s="21">
        <f t="shared" si="2"/>
        <v>1.6958333333333335</v>
      </c>
      <c r="G35" s="14">
        <v>1950</v>
      </c>
      <c r="H35" s="14">
        <v>49</v>
      </c>
      <c r="I35" s="14">
        <f t="shared" si="3"/>
        <v>1.0208333333333333</v>
      </c>
      <c r="J35" s="21">
        <v>1980</v>
      </c>
      <c r="K35" s="21">
        <v>55.9</v>
      </c>
      <c r="L35" s="21">
        <f t="shared" si="4"/>
        <v>0.77638888888888891</v>
      </c>
      <c r="M35" s="14">
        <v>1960</v>
      </c>
      <c r="N35" s="14">
        <v>67.7</v>
      </c>
      <c r="O35" s="14">
        <f t="shared" si="5"/>
        <v>0.56416666666666671</v>
      </c>
      <c r="P35" s="21">
        <v>1960</v>
      </c>
      <c r="Q35" s="21">
        <v>89.7</v>
      </c>
      <c r="R35" s="21">
        <f t="shared" si="6"/>
        <v>0.37375000000000003</v>
      </c>
      <c r="S35" s="14">
        <v>1994</v>
      </c>
      <c r="T35" s="14">
        <v>112.8</v>
      </c>
      <c r="U35" s="15">
        <f t="shared" si="7"/>
        <v>0.31333333333333335</v>
      </c>
    </row>
    <row r="36" spans="1:21">
      <c r="A36" s="5">
        <v>35</v>
      </c>
      <c r="B36" s="14">
        <f t="shared" si="8"/>
        <v>2.9142857142857141</v>
      </c>
      <c r="C36" s="14">
        <f t="shared" si="1"/>
        <v>0.86683366181850485</v>
      </c>
      <c r="D36" s="21">
        <v>1950</v>
      </c>
      <c r="E36" s="21">
        <v>40.4</v>
      </c>
      <c r="F36" s="21">
        <f t="shared" si="2"/>
        <v>1.6833333333333333</v>
      </c>
      <c r="G36" s="14">
        <v>1964</v>
      </c>
      <c r="H36" s="14">
        <v>49</v>
      </c>
      <c r="I36" s="14">
        <f t="shared" si="3"/>
        <v>1.0208333333333333</v>
      </c>
      <c r="J36" s="21">
        <v>1916</v>
      </c>
      <c r="K36" s="21">
        <v>54.7</v>
      </c>
      <c r="L36" s="21">
        <f t="shared" si="4"/>
        <v>0.7597222222222223</v>
      </c>
      <c r="M36" s="14">
        <v>1922</v>
      </c>
      <c r="N36" s="14">
        <v>67.599999999999994</v>
      </c>
      <c r="O36" s="14">
        <f t="shared" si="5"/>
        <v>0.56333333333333324</v>
      </c>
      <c r="P36" s="21">
        <v>1922</v>
      </c>
      <c r="Q36" s="21">
        <v>89.1</v>
      </c>
      <c r="R36" s="21">
        <f t="shared" si="6"/>
        <v>0.37124999999999997</v>
      </c>
      <c r="S36" s="14">
        <v>1957</v>
      </c>
      <c r="T36" s="14">
        <v>111.7</v>
      </c>
      <c r="U36" s="15">
        <f t="shared" si="7"/>
        <v>0.31027777777777776</v>
      </c>
    </row>
    <row r="37" spans="1:21">
      <c r="A37" s="5">
        <v>36</v>
      </c>
      <c r="B37" s="14">
        <f t="shared" si="8"/>
        <v>2.8333333333333335</v>
      </c>
      <c r="C37" s="14">
        <f t="shared" si="1"/>
        <v>0.83167831679478721</v>
      </c>
      <c r="D37" s="21">
        <v>1918</v>
      </c>
      <c r="E37" s="21">
        <v>40.299999999999997</v>
      </c>
      <c r="F37" s="21">
        <f t="shared" si="2"/>
        <v>1.6791666666666665</v>
      </c>
      <c r="G37" s="14">
        <v>1913</v>
      </c>
      <c r="H37" s="14">
        <v>48.5</v>
      </c>
      <c r="I37" s="14">
        <f t="shared" si="3"/>
        <v>1.0104166666666667</v>
      </c>
      <c r="J37" s="21">
        <v>1964</v>
      </c>
      <c r="K37" s="21">
        <v>53.9</v>
      </c>
      <c r="L37" s="21">
        <f t="shared" si="4"/>
        <v>0.74861111111111112</v>
      </c>
      <c r="M37" s="14">
        <v>1924</v>
      </c>
      <c r="N37" s="14">
        <v>66.8</v>
      </c>
      <c r="O37" s="14">
        <f t="shared" si="5"/>
        <v>0.55666666666666664</v>
      </c>
      <c r="P37" s="21">
        <v>1924</v>
      </c>
      <c r="Q37" s="21">
        <v>88.9</v>
      </c>
      <c r="R37" s="21">
        <f t="shared" si="6"/>
        <v>0.37041666666666667</v>
      </c>
      <c r="S37" s="14">
        <v>1990</v>
      </c>
      <c r="T37" s="14">
        <v>111.4</v>
      </c>
      <c r="U37" s="15">
        <f t="shared" si="7"/>
        <v>0.30944444444444447</v>
      </c>
    </row>
    <row r="38" spans="1:21">
      <c r="A38" s="5">
        <v>37</v>
      </c>
      <c r="B38" s="14">
        <f t="shared" si="8"/>
        <v>2.7567567567567566</v>
      </c>
      <c r="C38" s="14">
        <f t="shared" si="1"/>
        <v>0.79720733452433246</v>
      </c>
      <c r="D38" s="21">
        <v>1964</v>
      </c>
      <c r="E38" s="21">
        <v>40</v>
      </c>
      <c r="F38" s="21">
        <f t="shared" si="2"/>
        <v>1.6666666666666667</v>
      </c>
      <c r="G38" s="14">
        <v>1938</v>
      </c>
      <c r="H38" s="14">
        <v>48.3</v>
      </c>
      <c r="I38" s="14">
        <f t="shared" si="3"/>
        <v>1.0062499999999999</v>
      </c>
      <c r="J38" s="21">
        <v>1950</v>
      </c>
      <c r="K38" s="21">
        <v>53.7</v>
      </c>
      <c r="L38" s="21">
        <f t="shared" si="4"/>
        <v>0.74583333333333335</v>
      </c>
      <c r="M38" s="14">
        <v>1914</v>
      </c>
      <c r="N38" s="14">
        <v>66.3</v>
      </c>
      <c r="O38" s="14">
        <f t="shared" si="5"/>
        <v>0.55249999999999999</v>
      </c>
      <c r="P38" s="21">
        <v>1997</v>
      </c>
      <c r="Q38" s="21">
        <v>88.7</v>
      </c>
      <c r="R38" s="21">
        <f t="shared" si="6"/>
        <v>0.36958333333333332</v>
      </c>
      <c r="S38" s="14">
        <v>1916</v>
      </c>
      <c r="T38" s="14">
        <v>109.4</v>
      </c>
      <c r="U38" s="15">
        <f t="shared" si="7"/>
        <v>0.30388888888888893</v>
      </c>
    </row>
    <row r="39" spans="1:21">
      <c r="A39" s="5">
        <v>38</v>
      </c>
      <c r="B39" s="14">
        <f t="shared" si="8"/>
        <v>2.6842105263157894</v>
      </c>
      <c r="C39" s="14">
        <f t="shared" si="1"/>
        <v>0.76337710990626984</v>
      </c>
      <c r="D39" s="21">
        <v>1957</v>
      </c>
      <c r="E39" s="21">
        <v>39.9</v>
      </c>
      <c r="F39" s="21">
        <f t="shared" si="2"/>
        <v>1.6624999999999999</v>
      </c>
      <c r="G39" s="14">
        <v>1914</v>
      </c>
      <c r="H39" s="14">
        <v>47.8</v>
      </c>
      <c r="I39" s="14">
        <f t="shared" si="3"/>
        <v>0.99583333333333324</v>
      </c>
      <c r="J39" s="21">
        <v>1899</v>
      </c>
      <c r="K39" s="21">
        <v>53.7</v>
      </c>
      <c r="L39" s="21">
        <f t="shared" si="4"/>
        <v>0.74583333333333335</v>
      </c>
      <c r="M39" s="14">
        <v>1997</v>
      </c>
      <c r="N39" s="14">
        <v>66.3</v>
      </c>
      <c r="O39" s="14">
        <f t="shared" si="5"/>
        <v>0.55249999999999999</v>
      </c>
      <c r="P39" s="21">
        <v>1914</v>
      </c>
      <c r="Q39" s="21">
        <v>87.7</v>
      </c>
      <c r="R39" s="21">
        <f t="shared" si="6"/>
        <v>0.36541666666666667</v>
      </c>
      <c r="S39" s="14">
        <v>1987</v>
      </c>
      <c r="T39" s="14">
        <v>107.4</v>
      </c>
      <c r="U39" s="15">
        <f t="shared" si="7"/>
        <v>0.29833333333333334</v>
      </c>
    </row>
    <row r="40" spans="1:21">
      <c r="A40" s="5">
        <v>39</v>
      </c>
      <c r="B40" s="14">
        <f t="shared" si="8"/>
        <v>2.6153846153846154</v>
      </c>
      <c r="C40" s="14">
        <f t="shared" si="1"/>
        <v>0.73014714067473785</v>
      </c>
      <c r="D40" s="21">
        <v>1966</v>
      </c>
      <c r="E40" s="21">
        <v>39.799999999999997</v>
      </c>
      <c r="F40" s="21">
        <f t="shared" si="2"/>
        <v>1.6583333333333332</v>
      </c>
      <c r="G40" s="14">
        <v>1980</v>
      </c>
      <c r="H40" s="14">
        <v>47.2</v>
      </c>
      <c r="I40" s="14">
        <f t="shared" si="3"/>
        <v>0.98333333333333339</v>
      </c>
      <c r="J40" s="21">
        <v>1966</v>
      </c>
      <c r="K40" s="21">
        <v>53.6</v>
      </c>
      <c r="L40" s="21">
        <f t="shared" si="4"/>
        <v>0.74444444444444446</v>
      </c>
      <c r="M40" s="14">
        <v>1995</v>
      </c>
      <c r="N40" s="14">
        <v>65.900000000000006</v>
      </c>
      <c r="O40" s="14">
        <f t="shared" si="5"/>
        <v>0.54916666666666669</v>
      </c>
      <c r="P40" s="21">
        <v>1995</v>
      </c>
      <c r="Q40" s="21">
        <v>86.5</v>
      </c>
      <c r="R40" s="21">
        <f t="shared" si="6"/>
        <v>0.36041666666666666</v>
      </c>
      <c r="S40" s="14">
        <v>1919</v>
      </c>
      <c r="T40" s="14">
        <v>107.2</v>
      </c>
      <c r="U40" s="15">
        <f t="shared" si="7"/>
        <v>0.29777777777777781</v>
      </c>
    </row>
    <row r="41" spans="1:21">
      <c r="A41" s="5">
        <v>40</v>
      </c>
      <c r="B41" s="14">
        <f t="shared" si="8"/>
        <v>2.5499999999999998</v>
      </c>
      <c r="C41" s="14">
        <f t="shared" si="1"/>
        <v>0.69747969588673298</v>
      </c>
      <c r="D41" s="21">
        <v>1923</v>
      </c>
      <c r="E41" s="21">
        <v>39.200000000000003</v>
      </c>
      <c r="F41" s="21">
        <f t="shared" si="2"/>
        <v>1.6333333333333335</v>
      </c>
      <c r="G41" s="14">
        <v>1956</v>
      </c>
      <c r="H41" s="14">
        <v>46.8</v>
      </c>
      <c r="I41" s="14">
        <f t="shared" si="3"/>
        <v>0.97499999999999998</v>
      </c>
      <c r="J41" s="21">
        <v>1954</v>
      </c>
      <c r="K41" s="21">
        <v>53.5</v>
      </c>
      <c r="L41" s="21">
        <f t="shared" si="4"/>
        <v>0.74305555555555558</v>
      </c>
      <c r="M41" s="14">
        <v>1957</v>
      </c>
      <c r="N41" s="14">
        <v>65.599999999999994</v>
      </c>
      <c r="O41" s="14">
        <f t="shared" si="5"/>
        <v>0.54666666666666663</v>
      </c>
      <c r="P41" s="21">
        <v>1957</v>
      </c>
      <c r="Q41" s="21">
        <v>86.1</v>
      </c>
      <c r="R41" s="21">
        <f t="shared" si="6"/>
        <v>0.35874999999999996</v>
      </c>
      <c r="S41" s="14">
        <v>1981</v>
      </c>
      <c r="T41" s="14">
        <v>105.4</v>
      </c>
      <c r="U41" s="15">
        <f t="shared" si="7"/>
        <v>0.2927777777777778</v>
      </c>
    </row>
    <row r="42" spans="1:21">
      <c r="A42" s="5">
        <v>41</v>
      </c>
      <c r="B42" s="14">
        <f t="shared" si="8"/>
        <v>2.4878048780487805</v>
      </c>
      <c r="C42" s="14">
        <f t="shared" si="1"/>
        <v>0.66533952405628238</v>
      </c>
      <c r="D42" s="21">
        <v>1980</v>
      </c>
      <c r="E42" s="21">
        <v>39.1</v>
      </c>
      <c r="F42" s="21">
        <f t="shared" si="2"/>
        <v>1.6291666666666667</v>
      </c>
      <c r="G42" s="14">
        <v>1998</v>
      </c>
      <c r="H42" s="14">
        <v>46</v>
      </c>
      <c r="I42" s="14">
        <f t="shared" si="3"/>
        <v>0.95833333333333337</v>
      </c>
      <c r="J42" s="21">
        <v>1951</v>
      </c>
      <c r="K42" s="21">
        <v>53</v>
      </c>
      <c r="L42" s="21">
        <f t="shared" si="4"/>
        <v>0.73611111111111116</v>
      </c>
      <c r="M42" s="14">
        <v>1919</v>
      </c>
      <c r="N42" s="14">
        <v>65.3</v>
      </c>
      <c r="O42" s="14">
        <f t="shared" si="5"/>
        <v>0.54416666666666669</v>
      </c>
      <c r="P42" s="21">
        <v>1919</v>
      </c>
      <c r="Q42" s="21">
        <v>85.9</v>
      </c>
      <c r="R42" s="21">
        <f t="shared" si="6"/>
        <v>0.35791666666666672</v>
      </c>
      <c r="S42" s="14">
        <v>1969</v>
      </c>
      <c r="T42" s="14">
        <v>104.6</v>
      </c>
      <c r="U42" s="15">
        <f t="shared" si="7"/>
        <v>0.29055555555555557</v>
      </c>
    </row>
    <row r="43" spans="1:21">
      <c r="A43" s="5">
        <v>42</v>
      </c>
      <c r="B43" s="14">
        <f t="shared" si="8"/>
        <v>2.4285714285714284</v>
      </c>
      <c r="C43" s="14">
        <f t="shared" si="1"/>
        <v>0.63369359508079171</v>
      </c>
      <c r="D43" s="21">
        <v>1898</v>
      </c>
      <c r="E43" s="21">
        <v>38.700000000000003</v>
      </c>
      <c r="F43" s="21">
        <f t="shared" si="2"/>
        <v>1.6125</v>
      </c>
      <c r="G43" s="14">
        <v>1932</v>
      </c>
      <c r="H43" s="14">
        <v>45.9</v>
      </c>
      <c r="I43" s="14">
        <f t="shared" si="3"/>
        <v>0.95624999999999993</v>
      </c>
      <c r="J43" s="21">
        <v>1911</v>
      </c>
      <c r="K43" s="21">
        <v>52.9</v>
      </c>
      <c r="L43" s="21">
        <f t="shared" si="4"/>
        <v>0.73472222222222217</v>
      </c>
      <c r="M43" s="14">
        <v>1981</v>
      </c>
      <c r="N43" s="14">
        <v>64.900000000000006</v>
      </c>
      <c r="O43" s="14">
        <f t="shared" si="5"/>
        <v>0.54083333333333339</v>
      </c>
      <c r="P43" s="21">
        <v>1981</v>
      </c>
      <c r="Q43" s="21">
        <v>85.8</v>
      </c>
      <c r="R43" s="21">
        <f t="shared" si="6"/>
        <v>0.35749999999999998</v>
      </c>
      <c r="S43" s="14">
        <v>1924</v>
      </c>
      <c r="T43" s="14">
        <v>104.3</v>
      </c>
      <c r="U43" s="15">
        <f t="shared" si="7"/>
        <v>0.28972222222222221</v>
      </c>
    </row>
    <row r="44" spans="1:21">
      <c r="A44" s="5">
        <v>43</v>
      </c>
      <c r="B44" s="14">
        <f t="shared" si="8"/>
        <v>2.3720930232558142</v>
      </c>
      <c r="C44" s="14">
        <f t="shared" si="1"/>
        <v>0.60251087105671886</v>
      </c>
      <c r="D44" s="21">
        <v>1988</v>
      </c>
      <c r="E44" s="21">
        <v>38.299999999999997</v>
      </c>
      <c r="F44" s="21">
        <f t="shared" si="2"/>
        <v>1.5958333333333332</v>
      </c>
      <c r="G44" s="14">
        <v>1918</v>
      </c>
      <c r="H44" s="14">
        <v>45.5</v>
      </c>
      <c r="I44" s="14">
        <f t="shared" si="3"/>
        <v>0.94791666666666663</v>
      </c>
      <c r="J44" s="21">
        <v>1956</v>
      </c>
      <c r="K44" s="21">
        <v>52.8</v>
      </c>
      <c r="L44" s="21">
        <f t="shared" si="4"/>
        <v>0.73333333333333328</v>
      </c>
      <c r="M44" s="14">
        <v>1938</v>
      </c>
      <c r="N44" s="14">
        <v>64.8</v>
      </c>
      <c r="O44" s="14">
        <f t="shared" si="5"/>
        <v>0.53999999999999992</v>
      </c>
      <c r="P44" s="21">
        <v>1938</v>
      </c>
      <c r="Q44" s="21">
        <v>85.7</v>
      </c>
      <c r="R44" s="21">
        <f t="shared" si="6"/>
        <v>0.35708333333333336</v>
      </c>
      <c r="S44" s="14">
        <v>1985</v>
      </c>
      <c r="T44" s="14">
        <v>104.3</v>
      </c>
      <c r="U44" s="15">
        <f t="shared" si="7"/>
        <v>0.28972222222222221</v>
      </c>
    </row>
    <row r="45" spans="1:21">
      <c r="A45" s="5">
        <v>44</v>
      </c>
      <c r="B45" s="14">
        <f t="shared" si="8"/>
        <v>2.3181818181818183</v>
      </c>
      <c r="C45" s="14">
        <f t="shared" si="1"/>
        <v>0.57176210185625975</v>
      </c>
      <c r="D45" s="21">
        <v>1925</v>
      </c>
      <c r="E45" s="21">
        <v>37.5</v>
      </c>
      <c r="F45" s="21">
        <f t="shared" si="2"/>
        <v>1.5625</v>
      </c>
      <c r="G45" s="14">
        <v>1958</v>
      </c>
      <c r="H45" s="14">
        <v>45.2</v>
      </c>
      <c r="I45" s="14">
        <f t="shared" si="3"/>
        <v>0.94166666666666676</v>
      </c>
      <c r="J45" s="21">
        <v>1959</v>
      </c>
      <c r="K45" s="21">
        <v>52.8</v>
      </c>
      <c r="L45" s="21">
        <f t="shared" si="4"/>
        <v>0.73333333333333328</v>
      </c>
      <c r="M45" s="14">
        <v>1951</v>
      </c>
      <c r="N45" s="14">
        <v>64.400000000000006</v>
      </c>
      <c r="O45" s="14">
        <f t="shared" si="5"/>
        <v>0.53666666666666674</v>
      </c>
      <c r="P45" s="21">
        <v>1917</v>
      </c>
      <c r="Q45" s="21">
        <v>85.5</v>
      </c>
      <c r="R45" s="21">
        <f t="shared" si="6"/>
        <v>0.35625000000000001</v>
      </c>
      <c r="S45" s="14">
        <v>1995</v>
      </c>
      <c r="T45" s="14">
        <v>104.2</v>
      </c>
      <c r="U45" s="15">
        <f t="shared" si="7"/>
        <v>0.28944444444444445</v>
      </c>
    </row>
    <row r="46" spans="1:21">
      <c r="A46" s="5">
        <v>45</v>
      </c>
      <c r="B46" s="14">
        <f t="shared" si="8"/>
        <v>2.2666666666666666</v>
      </c>
      <c r="C46" s="14">
        <f t="shared" si="1"/>
        <v>0.54141964197003778</v>
      </c>
      <c r="D46" s="21">
        <v>1935</v>
      </c>
      <c r="E46" s="21">
        <v>37.200000000000003</v>
      </c>
      <c r="F46" s="21">
        <f t="shared" si="2"/>
        <v>1.55</v>
      </c>
      <c r="G46" s="14">
        <v>1899</v>
      </c>
      <c r="H46" s="14">
        <v>45.2</v>
      </c>
      <c r="I46" s="14">
        <f t="shared" si="3"/>
        <v>0.94166666666666676</v>
      </c>
      <c r="J46" s="21">
        <v>1952</v>
      </c>
      <c r="K46" s="21">
        <v>52.1</v>
      </c>
      <c r="L46" s="21">
        <f t="shared" si="4"/>
        <v>0.72361111111111109</v>
      </c>
      <c r="M46" s="14">
        <v>1917</v>
      </c>
      <c r="N46" s="14">
        <v>64.400000000000006</v>
      </c>
      <c r="O46" s="14">
        <f t="shared" si="5"/>
        <v>0.53666666666666674</v>
      </c>
      <c r="P46" s="21">
        <v>1951</v>
      </c>
      <c r="Q46" s="21">
        <v>85.3</v>
      </c>
      <c r="R46" s="21">
        <f t="shared" si="6"/>
        <v>0.35541666666666666</v>
      </c>
      <c r="S46" s="14">
        <v>1944</v>
      </c>
      <c r="T46" s="14">
        <v>103.5</v>
      </c>
      <c r="U46" s="15">
        <f t="shared" si="7"/>
        <v>0.28749999999999998</v>
      </c>
    </row>
    <row r="47" spans="1:21">
      <c r="A47" s="5">
        <v>46</v>
      </c>
      <c r="B47" s="14">
        <f t="shared" si="8"/>
        <v>2.2173913043478262</v>
      </c>
      <c r="C47" s="14">
        <f t="shared" si="1"/>
        <v>0.51145728564048432</v>
      </c>
      <c r="D47" s="21">
        <v>1932</v>
      </c>
      <c r="E47" s="21">
        <v>37</v>
      </c>
      <c r="F47" s="21">
        <f t="shared" si="2"/>
        <v>1.5416666666666667</v>
      </c>
      <c r="G47" s="14">
        <v>1987</v>
      </c>
      <c r="H47" s="14">
        <v>45.1</v>
      </c>
      <c r="I47" s="14">
        <f t="shared" si="3"/>
        <v>0.93958333333333333</v>
      </c>
      <c r="J47" s="21">
        <v>1913</v>
      </c>
      <c r="K47" s="21">
        <v>52.1</v>
      </c>
      <c r="L47" s="21">
        <f t="shared" si="4"/>
        <v>0.72361111111111109</v>
      </c>
      <c r="M47" s="14">
        <v>1974</v>
      </c>
      <c r="N47" s="14">
        <v>63.6</v>
      </c>
      <c r="O47" s="14">
        <f t="shared" si="5"/>
        <v>0.53</v>
      </c>
      <c r="P47" s="21">
        <v>1974</v>
      </c>
      <c r="Q47" s="21">
        <v>84.4</v>
      </c>
      <c r="R47" s="21">
        <f t="shared" si="6"/>
        <v>0.35166666666666668</v>
      </c>
      <c r="S47" s="14">
        <v>1914</v>
      </c>
      <c r="T47" s="14">
        <v>103.3</v>
      </c>
      <c r="U47" s="15">
        <f t="shared" si="7"/>
        <v>0.28694444444444445</v>
      </c>
    </row>
    <row r="48" spans="1:21">
      <c r="A48" s="5">
        <v>47</v>
      </c>
      <c r="B48" s="14">
        <f t="shared" si="8"/>
        <v>2.1702127659574466</v>
      </c>
      <c r="C48" s="14">
        <f t="shared" si="1"/>
        <v>0.48185011773838449</v>
      </c>
      <c r="D48" s="21">
        <v>1913</v>
      </c>
      <c r="E48" s="21">
        <v>36.5</v>
      </c>
      <c r="F48" s="21">
        <f t="shared" si="2"/>
        <v>1.5208333333333333</v>
      </c>
      <c r="G48" s="14">
        <v>1953</v>
      </c>
      <c r="H48" s="14">
        <v>44.7</v>
      </c>
      <c r="I48" s="14">
        <f t="shared" si="3"/>
        <v>0.93125000000000002</v>
      </c>
      <c r="J48" s="21">
        <v>1938</v>
      </c>
      <c r="K48" s="21">
        <v>52</v>
      </c>
      <c r="L48" s="21">
        <f t="shared" si="4"/>
        <v>0.72222222222222221</v>
      </c>
      <c r="M48" s="14">
        <v>1947</v>
      </c>
      <c r="N48" s="14">
        <v>63.6</v>
      </c>
      <c r="O48" s="14">
        <f t="shared" si="5"/>
        <v>0.53</v>
      </c>
      <c r="P48" s="21">
        <v>1990</v>
      </c>
      <c r="Q48" s="21">
        <v>83.8</v>
      </c>
      <c r="R48" s="21">
        <f t="shared" si="6"/>
        <v>0.34916666666666668</v>
      </c>
      <c r="S48" s="14">
        <v>1956</v>
      </c>
      <c r="T48" s="14">
        <v>101.5</v>
      </c>
      <c r="U48" s="15">
        <f t="shared" si="7"/>
        <v>0.28194444444444444</v>
      </c>
    </row>
    <row r="49" spans="1:21">
      <c r="A49" s="5">
        <v>48</v>
      </c>
      <c r="B49" s="14">
        <f t="shared" si="8"/>
        <v>2.125</v>
      </c>
      <c r="C49" s="14">
        <f t="shared" si="1"/>
        <v>0.45257437818793905</v>
      </c>
      <c r="D49" s="21">
        <v>1914</v>
      </c>
      <c r="E49" s="21">
        <v>36.4</v>
      </c>
      <c r="F49" s="21">
        <f t="shared" si="2"/>
        <v>1.5166666666666666</v>
      </c>
      <c r="G49" s="14">
        <v>1923</v>
      </c>
      <c r="H49" s="14">
        <v>44.4</v>
      </c>
      <c r="I49" s="14">
        <f t="shared" si="3"/>
        <v>0.92499999999999993</v>
      </c>
      <c r="J49" s="21">
        <v>1993</v>
      </c>
      <c r="K49" s="21">
        <v>51.9</v>
      </c>
      <c r="L49" s="21">
        <f t="shared" si="4"/>
        <v>0.72083333333333333</v>
      </c>
      <c r="M49" s="14">
        <v>1976</v>
      </c>
      <c r="N49" s="14">
        <v>63.2</v>
      </c>
      <c r="O49" s="14">
        <f t="shared" si="5"/>
        <v>0.52666666666666673</v>
      </c>
      <c r="P49" s="21">
        <v>1976</v>
      </c>
      <c r="Q49" s="21">
        <v>83.8</v>
      </c>
      <c r="R49" s="21">
        <f t="shared" si="6"/>
        <v>0.34916666666666668</v>
      </c>
      <c r="S49" s="14">
        <v>1915</v>
      </c>
      <c r="T49" s="14">
        <v>100.9</v>
      </c>
      <c r="U49" s="15">
        <f t="shared" si="7"/>
        <v>0.28027777777777779</v>
      </c>
    </row>
    <row r="50" spans="1:21">
      <c r="A50" s="5">
        <v>49</v>
      </c>
      <c r="B50" s="14">
        <f t="shared" si="8"/>
        <v>2.0816326530612246</v>
      </c>
      <c r="C50" s="14">
        <f t="shared" si="1"/>
        <v>0.42360733803711137</v>
      </c>
      <c r="D50" s="21">
        <v>1954</v>
      </c>
      <c r="E50" s="21">
        <v>36.4</v>
      </c>
      <c r="F50" s="21">
        <f t="shared" si="2"/>
        <v>1.5166666666666666</v>
      </c>
      <c r="G50" s="14">
        <v>1906</v>
      </c>
      <c r="H50" s="14">
        <v>44.3</v>
      </c>
      <c r="I50" s="14">
        <f t="shared" si="3"/>
        <v>0.92291666666666661</v>
      </c>
      <c r="J50" s="21">
        <v>1998</v>
      </c>
      <c r="K50" s="21">
        <v>51.1</v>
      </c>
      <c r="L50" s="21">
        <f t="shared" si="4"/>
        <v>0.70972222222222225</v>
      </c>
      <c r="M50" s="14">
        <v>1989</v>
      </c>
      <c r="N50" s="14">
        <v>63.1</v>
      </c>
      <c r="O50" s="14">
        <f t="shared" si="5"/>
        <v>0.52583333333333337</v>
      </c>
      <c r="P50" s="21">
        <v>1947</v>
      </c>
      <c r="Q50" s="21">
        <v>83.8</v>
      </c>
      <c r="R50" s="21">
        <f t="shared" si="6"/>
        <v>0.34916666666666668</v>
      </c>
      <c r="S50" s="14">
        <v>1964</v>
      </c>
      <c r="T50" s="14">
        <v>100.7</v>
      </c>
      <c r="U50" s="15">
        <f t="shared" si="7"/>
        <v>0.27972222222222221</v>
      </c>
    </row>
    <row r="51" spans="1:21">
      <c r="A51" s="5">
        <v>50</v>
      </c>
      <c r="B51" s="14">
        <f t="shared" si="8"/>
        <v>2.04</v>
      </c>
      <c r="C51" s="14">
        <f t="shared" si="1"/>
        <v>0.39492718551067874</v>
      </c>
      <c r="D51" s="21">
        <v>1979</v>
      </c>
      <c r="E51" s="21">
        <v>36</v>
      </c>
      <c r="F51" s="21">
        <f t="shared" si="2"/>
        <v>1.5</v>
      </c>
      <c r="G51" s="14">
        <v>1957</v>
      </c>
      <c r="H51" s="14">
        <v>44.2</v>
      </c>
      <c r="I51" s="14">
        <f t="shared" si="3"/>
        <v>0.92083333333333339</v>
      </c>
      <c r="J51" s="21">
        <v>1994</v>
      </c>
      <c r="K51" s="21">
        <v>51.1</v>
      </c>
      <c r="L51" s="21">
        <f t="shared" si="4"/>
        <v>0.70972222222222225</v>
      </c>
      <c r="M51" s="14">
        <v>1990</v>
      </c>
      <c r="N51" s="14">
        <v>62.5</v>
      </c>
      <c r="O51" s="14">
        <f t="shared" si="5"/>
        <v>0.52083333333333337</v>
      </c>
      <c r="P51" s="21">
        <v>1989</v>
      </c>
      <c r="Q51" s="21">
        <v>83.8</v>
      </c>
      <c r="R51" s="21">
        <f t="shared" si="6"/>
        <v>0.34916666666666668</v>
      </c>
      <c r="S51" s="14">
        <v>1909</v>
      </c>
      <c r="T51" s="14">
        <v>100.1</v>
      </c>
      <c r="U51" s="15">
        <f t="shared" si="7"/>
        <v>0.27805555555555556</v>
      </c>
    </row>
    <row r="52" spans="1:21">
      <c r="A52" s="5">
        <v>51</v>
      </c>
      <c r="B52" s="14">
        <f t="shared" si="8"/>
        <v>2</v>
      </c>
      <c r="C52" s="14">
        <f t="shared" si="1"/>
        <v>0.36651292058166435</v>
      </c>
      <c r="D52" s="21">
        <v>1956</v>
      </c>
      <c r="E52" s="21">
        <v>35.6</v>
      </c>
      <c r="F52" s="21">
        <f t="shared" si="2"/>
        <v>1.4833333333333334</v>
      </c>
      <c r="G52" s="14">
        <v>1917</v>
      </c>
      <c r="H52" s="14">
        <v>43.9</v>
      </c>
      <c r="I52" s="14">
        <f t="shared" si="3"/>
        <v>0.9145833333333333</v>
      </c>
      <c r="J52" s="21">
        <v>1919</v>
      </c>
      <c r="K52" s="21">
        <v>51</v>
      </c>
      <c r="L52" s="21">
        <f t="shared" si="4"/>
        <v>0.70833333333333337</v>
      </c>
      <c r="M52" s="14">
        <v>1905</v>
      </c>
      <c r="N52" s="14">
        <v>62.1</v>
      </c>
      <c r="O52" s="14">
        <f t="shared" si="5"/>
        <v>0.51749999999999996</v>
      </c>
      <c r="P52" s="21">
        <v>1905</v>
      </c>
      <c r="Q52" s="21">
        <v>83</v>
      </c>
      <c r="R52" s="21">
        <f t="shared" si="6"/>
        <v>0.34583333333333333</v>
      </c>
      <c r="S52" s="14">
        <v>1920</v>
      </c>
      <c r="T52" s="14">
        <v>100.1</v>
      </c>
      <c r="U52" s="15">
        <f t="shared" si="7"/>
        <v>0.27805555555555556</v>
      </c>
    </row>
    <row r="53" spans="1:21">
      <c r="A53" s="5">
        <v>52</v>
      </c>
      <c r="B53" s="14">
        <f t="shared" si="8"/>
        <v>1.9615384615384615</v>
      </c>
      <c r="C53" s="14">
        <f t="shared" si="1"/>
        <v>0.33834425675944524</v>
      </c>
      <c r="D53" s="21">
        <v>1938</v>
      </c>
      <c r="E53" s="21">
        <v>35.299999999999997</v>
      </c>
      <c r="F53" s="21">
        <f t="shared" si="2"/>
        <v>1.4708333333333332</v>
      </c>
      <c r="G53" s="14">
        <v>1921</v>
      </c>
      <c r="H53" s="14">
        <v>43.9</v>
      </c>
      <c r="I53" s="14">
        <f t="shared" si="3"/>
        <v>0.9145833333333333</v>
      </c>
      <c r="J53" s="21">
        <v>1914</v>
      </c>
      <c r="K53" s="21">
        <v>50.9</v>
      </c>
      <c r="L53" s="21">
        <f t="shared" si="4"/>
        <v>0.70694444444444438</v>
      </c>
      <c r="M53" s="14">
        <v>1925</v>
      </c>
      <c r="N53" s="14">
        <v>61.9</v>
      </c>
      <c r="O53" s="14">
        <f t="shared" si="5"/>
        <v>0.51583333333333337</v>
      </c>
      <c r="P53" s="21">
        <v>1925</v>
      </c>
      <c r="Q53" s="21">
        <v>82.5</v>
      </c>
      <c r="R53" s="21">
        <f t="shared" si="6"/>
        <v>0.34375</v>
      </c>
      <c r="S53" s="14">
        <v>1929</v>
      </c>
      <c r="T53" s="14">
        <v>99.8</v>
      </c>
      <c r="U53" s="15">
        <f t="shared" si="7"/>
        <v>0.2772222222222222</v>
      </c>
    </row>
    <row r="54" spans="1:21">
      <c r="A54" s="5">
        <v>53</v>
      </c>
      <c r="B54" s="14">
        <f t="shared" si="8"/>
        <v>1.9245283018867925</v>
      </c>
      <c r="C54" s="14">
        <f t="shared" si="1"/>
        <v>0.31040152892503092</v>
      </c>
      <c r="D54" s="21">
        <v>1990</v>
      </c>
      <c r="E54" s="21">
        <v>34.9</v>
      </c>
      <c r="F54" s="21">
        <f t="shared" si="2"/>
        <v>1.4541666666666666</v>
      </c>
      <c r="G54" s="14">
        <v>1920</v>
      </c>
      <c r="H54" s="14">
        <v>43.6</v>
      </c>
      <c r="I54" s="14">
        <f t="shared" si="3"/>
        <v>0.90833333333333333</v>
      </c>
      <c r="J54" s="21">
        <v>1922</v>
      </c>
      <c r="K54" s="21">
        <v>49.9</v>
      </c>
      <c r="L54" s="21">
        <f t="shared" si="4"/>
        <v>0.69305555555555554</v>
      </c>
      <c r="M54" s="14">
        <v>1987</v>
      </c>
      <c r="N54" s="14">
        <v>61.6</v>
      </c>
      <c r="O54" s="14">
        <f t="shared" si="5"/>
        <v>0.51333333333333331</v>
      </c>
      <c r="P54" s="21">
        <v>1987</v>
      </c>
      <c r="Q54" s="21">
        <v>82.5</v>
      </c>
      <c r="R54" s="21">
        <f t="shared" si="6"/>
        <v>0.34375</v>
      </c>
      <c r="S54" s="14">
        <v>1960</v>
      </c>
      <c r="T54" s="14">
        <v>99.6</v>
      </c>
      <c r="U54" s="15">
        <f t="shared" si="7"/>
        <v>0.27666666666666667</v>
      </c>
    </row>
    <row r="55" spans="1:21">
      <c r="A55" s="5">
        <v>54</v>
      </c>
      <c r="B55" s="14">
        <f t="shared" si="8"/>
        <v>1.8888888888888888</v>
      </c>
      <c r="C55" s="14">
        <f t="shared" si="1"/>
        <v>0.28266560614993969</v>
      </c>
      <c r="D55" s="21">
        <v>1929</v>
      </c>
      <c r="E55" s="21">
        <v>34</v>
      </c>
      <c r="F55" s="21">
        <f t="shared" si="2"/>
        <v>1.4166666666666667</v>
      </c>
      <c r="G55" s="14">
        <v>1991</v>
      </c>
      <c r="H55" s="14">
        <v>43.1</v>
      </c>
      <c r="I55" s="14">
        <f t="shared" si="3"/>
        <v>0.8979166666666667</v>
      </c>
      <c r="J55" s="21">
        <v>1975</v>
      </c>
      <c r="K55" s="21">
        <v>49.6</v>
      </c>
      <c r="L55" s="21">
        <f t="shared" si="4"/>
        <v>0.68888888888888888</v>
      </c>
      <c r="M55" s="14">
        <v>1913</v>
      </c>
      <c r="N55" s="14">
        <v>60.9</v>
      </c>
      <c r="O55" s="14">
        <f t="shared" si="5"/>
        <v>0.50749999999999995</v>
      </c>
      <c r="P55" s="21">
        <v>1913</v>
      </c>
      <c r="Q55" s="21">
        <v>81.2</v>
      </c>
      <c r="R55" s="21">
        <f t="shared" si="6"/>
        <v>0.33833333333333332</v>
      </c>
      <c r="S55" s="14">
        <v>1899</v>
      </c>
      <c r="T55" s="14">
        <v>98.5</v>
      </c>
      <c r="U55" s="15">
        <f t="shared" si="7"/>
        <v>0.27361111111111114</v>
      </c>
    </row>
    <row r="56" spans="1:21">
      <c r="A56" s="5">
        <v>55</v>
      </c>
      <c r="B56" s="14">
        <f t="shared" si="8"/>
        <v>1.8545454545454545</v>
      </c>
      <c r="C56" s="14">
        <f t="shared" si="1"/>
        <v>0.25511780851791271</v>
      </c>
      <c r="D56" s="21">
        <v>1976</v>
      </c>
      <c r="E56" s="21">
        <v>34</v>
      </c>
      <c r="F56" s="21">
        <f t="shared" si="2"/>
        <v>1.4166666666666667</v>
      </c>
      <c r="G56" s="14">
        <v>1912</v>
      </c>
      <c r="H56" s="14">
        <v>42.9</v>
      </c>
      <c r="I56" s="14">
        <f t="shared" si="3"/>
        <v>0.89374999999999993</v>
      </c>
      <c r="J56" s="21">
        <v>1920</v>
      </c>
      <c r="K56" s="21">
        <v>49.4</v>
      </c>
      <c r="L56" s="21">
        <f t="shared" si="4"/>
        <v>0.68611111111111112</v>
      </c>
      <c r="M56" s="14">
        <v>1899</v>
      </c>
      <c r="N56" s="14">
        <v>60.5</v>
      </c>
      <c r="O56" s="14">
        <f t="shared" si="5"/>
        <v>0.50416666666666665</v>
      </c>
      <c r="P56" s="21">
        <v>1899</v>
      </c>
      <c r="Q56" s="21">
        <v>81</v>
      </c>
      <c r="R56" s="21">
        <f t="shared" si="6"/>
        <v>0.33750000000000002</v>
      </c>
      <c r="S56" s="14">
        <v>1947</v>
      </c>
      <c r="T56" s="14">
        <v>98.4</v>
      </c>
      <c r="U56" s="15">
        <f t="shared" si="7"/>
        <v>0.27333333333333337</v>
      </c>
    </row>
    <row r="57" spans="1:21">
      <c r="A57" s="5">
        <v>56</v>
      </c>
      <c r="B57" s="14">
        <f t="shared" si="8"/>
        <v>1.8214285714285714</v>
      </c>
      <c r="C57" s="14">
        <f t="shared" si="1"/>
        <v>0.22773982703075379</v>
      </c>
      <c r="D57" s="21">
        <v>1934</v>
      </c>
      <c r="E57" s="21">
        <v>33.9</v>
      </c>
      <c r="F57" s="21">
        <f t="shared" si="2"/>
        <v>1.4124999999999999</v>
      </c>
      <c r="G57" s="14">
        <v>1993</v>
      </c>
      <c r="H57" s="14">
        <v>42.6</v>
      </c>
      <c r="I57" s="14">
        <f t="shared" si="3"/>
        <v>0.88750000000000007</v>
      </c>
      <c r="J57" s="21">
        <v>1990</v>
      </c>
      <c r="K57" s="21">
        <v>49.3</v>
      </c>
      <c r="L57" s="21">
        <f t="shared" si="4"/>
        <v>0.68472222222222223</v>
      </c>
      <c r="M57" s="14">
        <v>1906</v>
      </c>
      <c r="N57" s="14">
        <v>60.3</v>
      </c>
      <c r="O57" s="14">
        <f t="shared" si="5"/>
        <v>0.50249999999999995</v>
      </c>
      <c r="P57" s="21">
        <v>1921</v>
      </c>
      <c r="Q57" s="21">
        <v>81</v>
      </c>
      <c r="R57" s="21">
        <f t="shared" si="6"/>
        <v>0.33750000000000002</v>
      </c>
      <c r="S57" s="14">
        <v>1988</v>
      </c>
      <c r="T57" s="14">
        <v>98.1</v>
      </c>
      <c r="U57" s="15">
        <f t="shared" si="7"/>
        <v>0.27249999999999996</v>
      </c>
    </row>
    <row r="58" spans="1:21">
      <c r="A58" s="5">
        <v>57</v>
      </c>
      <c r="B58" s="14">
        <f t="shared" si="8"/>
        <v>1.7894736842105263</v>
      </c>
      <c r="C58" s="14">
        <f t="shared" si="1"/>
        <v>0.20051364572250002</v>
      </c>
      <c r="D58" s="21">
        <v>1919</v>
      </c>
      <c r="E58" s="21">
        <v>33.799999999999997</v>
      </c>
      <c r="F58" s="21">
        <f t="shared" si="2"/>
        <v>1.4083333333333332</v>
      </c>
      <c r="G58" s="14">
        <v>1946</v>
      </c>
      <c r="H58" s="14">
        <v>42.3</v>
      </c>
      <c r="I58" s="14">
        <f t="shared" si="3"/>
        <v>0.88124999999999998</v>
      </c>
      <c r="J58" s="21">
        <v>1970</v>
      </c>
      <c r="K58" s="21">
        <v>49.3</v>
      </c>
      <c r="L58" s="21">
        <f t="shared" si="4"/>
        <v>0.68472222222222223</v>
      </c>
      <c r="M58" s="14">
        <v>1994</v>
      </c>
      <c r="N58" s="14">
        <v>60.3</v>
      </c>
      <c r="O58" s="14">
        <f t="shared" si="5"/>
        <v>0.50249999999999995</v>
      </c>
      <c r="P58" s="21">
        <v>1994</v>
      </c>
      <c r="Q58" s="21">
        <v>80.8</v>
      </c>
      <c r="R58" s="21">
        <f t="shared" si="6"/>
        <v>0.33666666666666667</v>
      </c>
      <c r="S58" s="14">
        <v>1954</v>
      </c>
      <c r="T58" s="14">
        <v>96.8</v>
      </c>
      <c r="U58" s="15">
        <f t="shared" si="7"/>
        <v>0.2688888888888889</v>
      </c>
    </row>
    <row r="59" spans="1:21">
      <c r="A59" s="5">
        <v>58</v>
      </c>
      <c r="B59" s="14">
        <f t="shared" si="8"/>
        <v>1.7586206896551724</v>
      </c>
      <c r="C59" s="14">
        <f t="shared" si="1"/>
        <v>0.17342146513091442</v>
      </c>
      <c r="D59" s="21">
        <v>1912</v>
      </c>
      <c r="E59" s="21">
        <v>33.6</v>
      </c>
      <c r="F59" s="21">
        <f t="shared" si="2"/>
        <v>1.4000000000000001</v>
      </c>
      <c r="G59" s="14">
        <v>1997</v>
      </c>
      <c r="H59" s="14">
        <v>42.1</v>
      </c>
      <c r="I59" s="14">
        <f t="shared" si="3"/>
        <v>0.87708333333333333</v>
      </c>
      <c r="J59" s="21">
        <v>1930</v>
      </c>
      <c r="K59" s="21">
        <v>48.7</v>
      </c>
      <c r="L59" s="21">
        <f t="shared" si="4"/>
        <v>0.67638888888888893</v>
      </c>
      <c r="M59" s="14">
        <v>1921</v>
      </c>
      <c r="N59" s="14">
        <v>60.3</v>
      </c>
      <c r="O59" s="14">
        <f t="shared" si="5"/>
        <v>0.50249999999999995</v>
      </c>
      <c r="P59" s="21">
        <v>1906</v>
      </c>
      <c r="Q59" s="21">
        <v>80.400000000000006</v>
      </c>
      <c r="R59" s="21">
        <f t="shared" si="6"/>
        <v>0.33500000000000002</v>
      </c>
      <c r="S59" s="14">
        <v>1938</v>
      </c>
      <c r="T59" s="14">
        <v>96.3</v>
      </c>
      <c r="U59" s="15">
        <f t="shared" si="7"/>
        <v>0.26750000000000002</v>
      </c>
    </row>
    <row r="60" spans="1:21">
      <c r="A60" s="5">
        <v>59</v>
      </c>
      <c r="B60" s="14">
        <f t="shared" si="8"/>
        <v>1.728813559322034</v>
      </c>
      <c r="C60" s="14">
        <f t="shared" si="1"/>
        <v>0.14644562628232338</v>
      </c>
      <c r="D60" s="21">
        <v>1948</v>
      </c>
      <c r="E60" s="21">
        <v>33.6</v>
      </c>
      <c r="F60" s="21">
        <f t="shared" si="2"/>
        <v>1.4000000000000001</v>
      </c>
      <c r="G60" s="14">
        <v>1994</v>
      </c>
      <c r="H60" s="14">
        <v>41.9</v>
      </c>
      <c r="I60" s="14">
        <f t="shared" si="3"/>
        <v>0.87291666666666667</v>
      </c>
      <c r="J60" s="21">
        <v>1953</v>
      </c>
      <c r="K60" s="21">
        <v>48.2</v>
      </c>
      <c r="L60" s="21">
        <f t="shared" si="4"/>
        <v>0.66944444444444451</v>
      </c>
      <c r="M60" s="14">
        <v>1920</v>
      </c>
      <c r="N60" s="14">
        <v>59.6</v>
      </c>
      <c r="O60" s="14">
        <f t="shared" si="5"/>
        <v>0.4966666666666667</v>
      </c>
      <c r="P60" s="21">
        <v>1920</v>
      </c>
      <c r="Q60" s="21">
        <v>79.7</v>
      </c>
      <c r="R60" s="21">
        <f t="shared" si="6"/>
        <v>0.33208333333333334</v>
      </c>
      <c r="S60" s="14">
        <v>1979</v>
      </c>
      <c r="T60" s="14">
        <v>93.6</v>
      </c>
      <c r="U60" s="15">
        <f t="shared" si="7"/>
        <v>0.26</v>
      </c>
    </row>
    <row r="61" spans="1:21">
      <c r="A61" s="5">
        <v>60</v>
      </c>
      <c r="B61" s="14">
        <f t="shared" si="8"/>
        <v>1.7</v>
      </c>
      <c r="C61" s="14">
        <f t="shared" si="1"/>
        <v>0.11956853433485978</v>
      </c>
      <c r="D61" s="21">
        <v>1961</v>
      </c>
      <c r="E61" s="21">
        <v>33.5</v>
      </c>
      <c r="F61" s="21">
        <f t="shared" si="2"/>
        <v>1.3958333333333333</v>
      </c>
      <c r="G61" s="14">
        <v>1990</v>
      </c>
      <c r="H61" s="14">
        <v>41.8</v>
      </c>
      <c r="I61" s="14">
        <f t="shared" si="3"/>
        <v>0.87083333333333324</v>
      </c>
      <c r="J61" s="21">
        <v>1941</v>
      </c>
      <c r="K61" s="21">
        <v>48.2</v>
      </c>
      <c r="L61" s="21">
        <f t="shared" si="4"/>
        <v>0.66944444444444451</v>
      </c>
      <c r="M61" s="14">
        <v>1972</v>
      </c>
      <c r="N61" s="14">
        <v>59.2</v>
      </c>
      <c r="O61" s="14">
        <f t="shared" si="5"/>
        <v>0.49333333333333335</v>
      </c>
      <c r="P61" s="21">
        <v>1972</v>
      </c>
      <c r="Q61" s="21">
        <v>79.400000000000006</v>
      </c>
      <c r="R61" s="21">
        <f t="shared" si="6"/>
        <v>0.33083333333333337</v>
      </c>
      <c r="S61" s="14">
        <v>1922</v>
      </c>
      <c r="T61" s="14">
        <v>92.1</v>
      </c>
      <c r="U61" s="15">
        <f t="shared" si="7"/>
        <v>0.2558333333333333</v>
      </c>
    </row>
    <row r="62" spans="1:21">
      <c r="A62" s="5">
        <v>61</v>
      </c>
      <c r="B62" s="14">
        <f t="shared" si="8"/>
        <v>1.6721311475409837</v>
      </c>
      <c r="C62" s="14">
        <f t="shared" si="1"/>
        <v>9.2772580995390319E-2</v>
      </c>
      <c r="D62" s="21">
        <v>1946</v>
      </c>
      <c r="E62" s="21">
        <v>33.200000000000003</v>
      </c>
      <c r="F62" s="21">
        <f t="shared" si="2"/>
        <v>1.3833333333333335</v>
      </c>
      <c r="G62" s="14">
        <v>1909</v>
      </c>
      <c r="H62" s="14">
        <v>41.5</v>
      </c>
      <c r="I62" s="14">
        <f t="shared" si="3"/>
        <v>0.86458333333333337</v>
      </c>
      <c r="J62" s="21">
        <v>1912</v>
      </c>
      <c r="K62" s="21">
        <v>47.6</v>
      </c>
      <c r="L62" s="21">
        <f t="shared" si="4"/>
        <v>0.66111111111111109</v>
      </c>
      <c r="M62" s="14">
        <v>1918</v>
      </c>
      <c r="N62" s="14">
        <v>59.1</v>
      </c>
      <c r="O62" s="14">
        <f t="shared" si="5"/>
        <v>0.49249999999999999</v>
      </c>
      <c r="P62" s="21">
        <v>1918</v>
      </c>
      <c r="Q62" s="21">
        <v>79</v>
      </c>
      <c r="R62" s="21">
        <f t="shared" si="6"/>
        <v>0.32916666666666666</v>
      </c>
      <c r="S62" s="14">
        <v>1935</v>
      </c>
      <c r="T62" s="14">
        <v>91.3</v>
      </c>
      <c r="U62" s="15">
        <f t="shared" si="7"/>
        <v>0.25361111111111112</v>
      </c>
    </row>
    <row r="63" spans="1:21">
      <c r="A63" s="5">
        <v>62</v>
      </c>
      <c r="B63" s="14">
        <f t="shared" si="8"/>
        <v>1.6451612903225807</v>
      </c>
      <c r="C63" s="14">
        <f t="shared" si="1"/>
        <v>6.6040064775168592E-2</v>
      </c>
      <c r="D63" s="21">
        <v>1904</v>
      </c>
      <c r="E63" s="21">
        <v>33</v>
      </c>
      <c r="F63" s="21">
        <f t="shared" si="2"/>
        <v>1.375</v>
      </c>
      <c r="G63" s="14">
        <v>1979</v>
      </c>
      <c r="H63" s="14">
        <v>41.4</v>
      </c>
      <c r="I63" s="14">
        <f t="shared" si="3"/>
        <v>0.86249999999999993</v>
      </c>
      <c r="J63" s="21">
        <v>1974</v>
      </c>
      <c r="K63" s="21">
        <v>47.2</v>
      </c>
      <c r="L63" s="21">
        <f t="shared" si="4"/>
        <v>0.65555555555555556</v>
      </c>
      <c r="M63" s="14">
        <v>1927</v>
      </c>
      <c r="N63" s="14">
        <v>58.6</v>
      </c>
      <c r="O63" s="14">
        <f t="shared" si="5"/>
        <v>0.48833333333333334</v>
      </c>
      <c r="P63" s="21">
        <v>1927</v>
      </c>
      <c r="Q63" s="21">
        <v>79</v>
      </c>
      <c r="R63" s="21">
        <f t="shared" si="6"/>
        <v>0.32916666666666666</v>
      </c>
      <c r="S63" s="14">
        <v>1945</v>
      </c>
      <c r="T63" s="14">
        <v>90.9</v>
      </c>
      <c r="U63" s="15">
        <f t="shared" si="7"/>
        <v>0.2525</v>
      </c>
    </row>
    <row r="64" spans="1:21">
      <c r="A64" s="5">
        <v>63</v>
      </c>
      <c r="B64" s="14">
        <f t="shared" si="8"/>
        <v>1.6190476190476191</v>
      </c>
      <c r="C64" s="14">
        <f t="shared" si="1"/>
        <v>3.9353108076292651E-2</v>
      </c>
      <c r="D64" s="21">
        <v>1909</v>
      </c>
      <c r="E64" s="21">
        <v>32.9</v>
      </c>
      <c r="F64" s="21">
        <f t="shared" si="2"/>
        <v>1.3708333333333333</v>
      </c>
      <c r="G64" s="14">
        <v>1995</v>
      </c>
      <c r="H64" s="14">
        <v>40.9</v>
      </c>
      <c r="I64" s="14">
        <f t="shared" si="3"/>
        <v>0.8520833333333333</v>
      </c>
      <c r="J64" s="21">
        <v>1997</v>
      </c>
      <c r="K64" s="21">
        <v>47.2</v>
      </c>
      <c r="L64" s="21">
        <f t="shared" si="4"/>
        <v>0.65555555555555556</v>
      </c>
      <c r="M64" s="14">
        <v>1944</v>
      </c>
      <c r="N64" s="14">
        <v>58.5</v>
      </c>
      <c r="O64" s="14">
        <f t="shared" si="5"/>
        <v>0.48749999999999999</v>
      </c>
      <c r="P64" s="21">
        <v>1944</v>
      </c>
      <c r="Q64" s="21">
        <v>78.8</v>
      </c>
      <c r="R64" s="21">
        <f t="shared" si="6"/>
        <v>0.32833333333333331</v>
      </c>
      <c r="S64" s="14">
        <v>1927</v>
      </c>
      <c r="T64" s="14">
        <v>90.6</v>
      </c>
      <c r="U64" s="15">
        <f t="shared" si="7"/>
        <v>0.25166666666666665</v>
      </c>
    </row>
    <row r="65" spans="1:21">
      <c r="A65" s="5">
        <v>64</v>
      </c>
      <c r="B65" s="14">
        <f t="shared" si="8"/>
        <v>1.59375</v>
      </c>
      <c r="C65" s="14">
        <f t="shared" si="1"/>
        <v>1.2693570001931815E-2</v>
      </c>
      <c r="D65" s="21">
        <v>1930</v>
      </c>
      <c r="E65" s="21">
        <v>32.9</v>
      </c>
      <c r="F65" s="21">
        <f t="shared" si="2"/>
        <v>1.3708333333333333</v>
      </c>
      <c r="G65" s="14">
        <v>1973</v>
      </c>
      <c r="H65" s="14">
        <v>40.799999999999997</v>
      </c>
      <c r="I65" s="14">
        <f t="shared" si="3"/>
        <v>0.85</v>
      </c>
      <c r="J65" s="21">
        <v>1946</v>
      </c>
      <c r="K65" s="21">
        <v>46.8</v>
      </c>
      <c r="L65" s="21">
        <f t="shared" si="4"/>
        <v>0.64999999999999991</v>
      </c>
      <c r="M65" s="14">
        <v>1900</v>
      </c>
      <c r="N65" s="14">
        <v>58.2</v>
      </c>
      <c r="O65" s="14">
        <f t="shared" si="5"/>
        <v>0.48500000000000004</v>
      </c>
      <c r="P65" s="21">
        <v>1900</v>
      </c>
      <c r="Q65" s="21">
        <v>78.7</v>
      </c>
      <c r="R65" s="21">
        <f t="shared" si="6"/>
        <v>0.32791666666666669</v>
      </c>
      <c r="S65" s="14">
        <v>1951</v>
      </c>
      <c r="T65" s="14">
        <v>90.4</v>
      </c>
      <c r="U65" s="15">
        <f t="shared" si="7"/>
        <v>0.25111111111111112</v>
      </c>
    </row>
    <row r="66" spans="1:21">
      <c r="A66" s="5">
        <v>65</v>
      </c>
      <c r="B66" s="14">
        <f t="shared" ref="B66:B97" si="9">102/A66</f>
        <v>1.5692307692307692</v>
      </c>
      <c r="C66" s="14">
        <f t="shared" si="1"/>
        <v>-1.3957046346375582E-2</v>
      </c>
      <c r="D66" s="21">
        <v>1991</v>
      </c>
      <c r="E66" s="21">
        <v>32.799999999999997</v>
      </c>
      <c r="F66" s="21">
        <f t="shared" si="2"/>
        <v>1.3666666666666665</v>
      </c>
      <c r="G66" s="14">
        <v>1954</v>
      </c>
      <c r="H66" s="14">
        <v>40.299999999999997</v>
      </c>
      <c r="I66" s="14">
        <f t="shared" si="3"/>
        <v>0.83958333333333324</v>
      </c>
      <c r="J66" s="21">
        <v>1983</v>
      </c>
      <c r="K66" s="21">
        <v>46.8</v>
      </c>
      <c r="L66" s="21">
        <f t="shared" si="4"/>
        <v>0.64999999999999991</v>
      </c>
      <c r="M66" s="14">
        <v>1945</v>
      </c>
      <c r="N66" s="14">
        <v>58</v>
      </c>
      <c r="O66" s="14">
        <f t="shared" si="5"/>
        <v>0.48333333333333334</v>
      </c>
      <c r="P66" s="21">
        <v>1945</v>
      </c>
      <c r="Q66" s="21">
        <v>77</v>
      </c>
      <c r="R66" s="21">
        <f t="shared" si="6"/>
        <v>0.32083333333333336</v>
      </c>
      <c r="S66" s="14">
        <v>1976</v>
      </c>
      <c r="T66" s="14">
        <v>90.3</v>
      </c>
      <c r="U66" s="15">
        <f t="shared" si="7"/>
        <v>0.25083333333333335</v>
      </c>
    </row>
    <row r="67" spans="1:21">
      <c r="A67" s="5">
        <v>66</v>
      </c>
      <c r="B67" s="14">
        <f t="shared" si="9"/>
        <v>1.5454545454545454</v>
      </c>
      <c r="C67" s="14">
        <f t="shared" ref="C67:C102" si="10">-LN(LN(B67/(B67-1)))</f>
        <v>-4.061769348725499E-2</v>
      </c>
      <c r="D67" s="21">
        <v>1974</v>
      </c>
      <c r="E67" s="21">
        <v>32.4</v>
      </c>
      <c r="F67" s="21">
        <f t="shared" ref="F67:F102" si="11">E67/24</f>
        <v>1.3499999999999999</v>
      </c>
      <c r="G67" s="14">
        <v>1988</v>
      </c>
      <c r="H67" s="14">
        <v>40.200000000000003</v>
      </c>
      <c r="I67" s="14">
        <f t="shared" ref="I67:I102" si="12">H67/48</f>
        <v>0.83750000000000002</v>
      </c>
      <c r="J67" s="21">
        <v>1923</v>
      </c>
      <c r="K67" s="21">
        <v>46.5</v>
      </c>
      <c r="L67" s="21">
        <f t="shared" ref="L67:L102" si="13">K67/72</f>
        <v>0.64583333333333337</v>
      </c>
      <c r="M67" s="14">
        <v>1910</v>
      </c>
      <c r="N67" s="14">
        <v>57.8</v>
      </c>
      <c r="O67" s="14">
        <f t="shared" ref="O67:O102" si="14">N67/120</f>
        <v>0.48166666666666663</v>
      </c>
      <c r="P67" s="21">
        <v>1910</v>
      </c>
      <c r="Q67" s="21">
        <v>76.900000000000006</v>
      </c>
      <c r="R67" s="21">
        <f t="shared" ref="R67:R102" si="15">Q67/240</f>
        <v>0.32041666666666668</v>
      </c>
      <c r="S67" s="14">
        <v>1905</v>
      </c>
      <c r="T67" s="14">
        <v>90.1</v>
      </c>
      <c r="U67" s="15">
        <f t="shared" ref="U67:U102" si="16">T67/360</f>
        <v>0.25027777777777777</v>
      </c>
    </row>
    <row r="68" spans="1:21">
      <c r="A68" s="5">
        <v>67</v>
      </c>
      <c r="B68" s="14">
        <f t="shared" si="9"/>
        <v>1.5223880597014925</v>
      </c>
      <c r="C68" s="14">
        <f t="shared" si="10"/>
        <v>-6.7307887707306627E-2</v>
      </c>
      <c r="D68" s="21">
        <v>1993</v>
      </c>
      <c r="E68" s="21">
        <v>32.4</v>
      </c>
      <c r="F68" s="21">
        <f t="shared" si="11"/>
        <v>1.3499999999999999</v>
      </c>
      <c r="G68" s="14">
        <v>1934</v>
      </c>
      <c r="H68" s="14">
        <v>39.799999999999997</v>
      </c>
      <c r="I68" s="14">
        <f t="shared" si="12"/>
        <v>0.82916666666666661</v>
      </c>
      <c r="J68" s="21">
        <v>1935</v>
      </c>
      <c r="K68" s="21">
        <v>46.4</v>
      </c>
      <c r="L68" s="21">
        <f t="shared" si="13"/>
        <v>0.64444444444444438</v>
      </c>
      <c r="M68" s="14">
        <v>1933</v>
      </c>
      <c r="N68" s="14">
        <v>57.6</v>
      </c>
      <c r="O68" s="14">
        <f t="shared" si="14"/>
        <v>0.48000000000000004</v>
      </c>
      <c r="P68" s="21">
        <v>1933</v>
      </c>
      <c r="Q68" s="21">
        <v>76.8</v>
      </c>
      <c r="R68" s="21">
        <f t="shared" si="15"/>
        <v>0.32</v>
      </c>
      <c r="S68" s="14">
        <v>1997</v>
      </c>
      <c r="T68" s="14">
        <v>89</v>
      </c>
      <c r="U68" s="15">
        <f t="shared" si="16"/>
        <v>0.24722222222222223</v>
      </c>
    </row>
    <row r="69" spans="1:21">
      <c r="A69" s="5">
        <v>68</v>
      </c>
      <c r="B69" s="14">
        <f t="shared" si="9"/>
        <v>1.5</v>
      </c>
      <c r="C69" s="14">
        <f t="shared" si="10"/>
        <v>-9.4047827616699095E-2</v>
      </c>
      <c r="D69" s="21">
        <v>1994</v>
      </c>
      <c r="E69" s="21">
        <v>32.4</v>
      </c>
      <c r="F69" s="21">
        <f t="shared" si="11"/>
        <v>1.3499999999999999</v>
      </c>
      <c r="G69" s="14">
        <v>1919</v>
      </c>
      <c r="H69" s="14">
        <v>39.799999999999997</v>
      </c>
      <c r="I69" s="14">
        <f t="shared" si="12"/>
        <v>0.82916666666666661</v>
      </c>
      <c r="J69" s="21">
        <v>1973</v>
      </c>
      <c r="K69" s="21">
        <v>45.9</v>
      </c>
      <c r="L69" s="21">
        <f t="shared" si="13"/>
        <v>0.63749999999999996</v>
      </c>
      <c r="M69" s="14">
        <v>1930</v>
      </c>
      <c r="N69" s="14">
        <v>56.5</v>
      </c>
      <c r="O69" s="14">
        <f t="shared" si="14"/>
        <v>0.47083333333333333</v>
      </c>
      <c r="P69" s="21">
        <v>1930</v>
      </c>
      <c r="Q69" s="21">
        <v>76.5</v>
      </c>
      <c r="R69" s="21">
        <f t="shared" si="15"/>
        <v>0.31874999999999998</v>
      </c>
      <c r="S69" s="14">
        <v>1972</v>
      </c>
      <c r="T69" s="14">
        <v>89</v>
      </c>
      <c r="U69" s="15">
        <f t="shared" si="16"/>
        <v>0.24722222222222223</v>
      </c>
    </row>
    <row r="70" spans="1:21">
      <c r="A70" s="5">
        <v>69</v>
      </c>
      <c r="B70" s="14">
        <f t="shared" si="9"/>
        <v>1.4782608695652173</v>
      </c>
      <c r="C70" s="14">
        <f t="shared" si="10"/>
        <v>-0.12085852532401867</v>
      </c>
      <c r="D70" s="21">
        <v>1915</v>
      </c>
      <c r="E70" s="21">
        <v>32.299999999999997</v>
      </c>
      <c r="F70" s="21">
        <f t="shared" si="11"/>
        <v>1.3458333333333332</v>
      </c>
      <c r="G70" s="14">
        <v>1927</v>
      </c>
      <c r="H70" s="14">
        <v>39.700000000000003</v>
      </c>
      <c r="I70" s="14">
        <f t="shared" si="12"/>
        <v>0.82708333333333339</v>
      </c>
      <c r="J70" s="21">
        <v>1958</v>
      </c>
      <c r="K70" s="21">
        <v>45.7</v>
      </c>
      <c r="L70" s="21">
        <f t="shared" si="13"/>
        <v>0.6347222222222223</v>
      </c>
      <c r="M70" s="14">
        <v>1964</v>
      </c>
      <c r="N70" s="14">
        <v>56.3</v>
      </c>
      <c r="O70" s="14">
        <f t="shared" si="14"/>
        <v>0.46916666666666662</v>
      </c>
      <c r="P70" s="21">
        <v>1964</v>
      </c>
      <c r="Q70" s="21">
        <v>76.099999999999994</v>
      </c>
      <c r="R70" s="21">
        <f t="shared" si="15"/>
        <v>0.31708333333333333</v>
      </c>
      <c r="S70" s="14">
        <v>1911</v>
      </c>
      <c r="T70" s="14">
        <v>88.9</v>
      </c>
      <c r="U70" s="15">
        <f t="shared" si="16"/>
        <v>0.24694444444444447</v>
      </c>
    </row>
    <row r="71" spans="1:21">
      <c r="A71" s="5">
        <v>70</v>
      </c>
      <c r="B71" s="14">
        <f t="shared" si="9"/>
        <v>1.4571428571428571</v>
      </c>
      <c r="C71" s="14">
        <f t="shared" si="10"/>
        <v>-0.14776195286018559</v>
      </c>
      <c r="D71" s="21">
        <v>1899</v>
      </c>
      <c r="E71" s="21">
        <v>32.1</v>
      </c>
      <c r="F71" s="21">
        <f t="shared" si="11"/>
        <v>1.3375000000000001</v>
      </c>
      <c r="G71" s="14">
        <v>1898</v>
      </c>
      <c r="H71" s="14">
        <v>39.6</v>
      </c>
      <c r="I71" s="14">
        <f t="shared" si="12"/>
        <v>0.82500000000000007</v>
      </c>
      <c r="J71" s="21">
        <v>1985</v>
      </c>
      <c r="K71" s="21">
        <v>45.5</v>
      </c>
      <c r="L71" s="21">
        <f t="shared" si="13"/>
        <v>0.63194444444444442</v>
      </c>
      <c r="M71" s="14">
        <v>1958</v>
      </c>
      <c r="N71" s="14">
        <v>55.7</v>
      </c>
      <c r="O71" s="14">
        <f t="shared" si="14"/>
        <v>0.46416666666666667</v>
      </c>
      <c r="P71" s="21">
        <v>1958</v>
      </c>
      <c r="Q71" s="21">
        <v>75.599999999999994</v>
      </c>
      <c r="R71" s="21">
        <f t="shared" si="15"/>
        <v>0.315</v>
      </c>
      <c r="S71" s="14">
        <v>1908</v>
      </c>
      <c r="T71" s="14">
        <v>88.7</v>
      </c>
      <c r="U71" s="15">
        <f t="shared" si="16"/>
        <v>0.24638888888888891</v>
      </c>
    </row>
    <row r="72" spans="1:21">
      <c r="A72" s="5">
        <v>71</v>
      </c>
      <c r="B72" s="14">
        <f t="shared" si="9"/>
        <v>1.4366197183098592</v>
      </c>
      <c r="C72" s="14">
        <f t="shared" si="10"/>
        <v>-0.17478120700807287</v>
      </c>
      <c r="D72" s="21">
        <v>1973</v>
      </c>
      <c r="E72" s="21">
        <v>32.1</v>
      </c>
      <c r="F72" s="21">
        <f t="shared" si="11"/>
        <v>1.3375000000000001</v>
      </c>
      <c r="G72" s="14">
        <v>1904</v>
      </c>
      <c r="H72" s="14">
        <v>39.4</v>
      </c>
      <c r="I72" s="14">
        <f t="shared" si="12"/>
        <v>0.8208333333333333</v>
      </c>
      <c r="J72" s="21">
        <v>1995</v>
      </c>
      <c r="K72" s="21">
        <v>45.1</v>
      </c>
      <c r="L72" s="21">
        <f t="shared" si="13"/>
        <v>0.62638888888888888</v>
      </c>
      <c r="M72" s="14">
        <v>1915</v>
      </c>
      <c r="N72" s="14">
        <v>54.4</v>
      </c>
      <c r="O72" s="14">
        <f t="shared" si="14"/>
        <v>0.45333333333333331</v>
      </c>
      <c r="P72" s="21">
        <v>1969</v>
      </c>
      <c r="Q72" s="21">
        <v>75.5</v>
      </c>
      <c r="R72" s="21">
        <f t="shared" si="15"/>
        <v>0.31458333333333333</v>
      </c>
      <c r="S72" s="14">
        <v>1937</v>
      </c>
      <c r="T72" s="14">
        <v>88.7</v>
      </c>
      <c r="U72" s="15">
        <f t="shared" si="16"/>
        <v>0.24638888888888891</v>
      </c>
    </row>
    <row r="73" spans="1:21">
      <c r="A73" s="5">
        <v>72</v>
      </c>
      <c r="B73" s="14">
        <f t="shared" si="9"/>
        <v>1.4166666666666667</v>
      </c>
      <c r="C73" s="14">
        <f t="shared" si="10"/>
        <v>-0.20194069636032588</v>
      </c>
      <c r="D73" s="21">
        <v>1959</v>
      </c>
      <c r="E73" s="21">
        <v>31.6</v>
      </c>
      <c r="F73" s="21">
        <f t="shared" si="11"/>
        <v>1.3166666666666667</v>
      </c>
      <c r="G73" s="14">
        <v>1941</v>
      </c>
      <c r="H73" s="14">
        <v>39.4</v>
      </c>
      <c r="I73" s="14">
        <f t="shared" si="12"/>
        <v>0.8208333333333333</v>
      </c>
      <c r="J73" s="21">
        <v>1989</v>
      </c>
      <c r="K73" s="21">
        <v>45</v>
      </c>
      <c r="L73" s="21">
        <f t="shared" si="13"/>
        <v>0.625</v>
      </c>
      <c r="M73" s="14">
        <v>1969</v>
      </c>
      <c r="N73" s="14">
        <v>54.3</v>
      </c>
      <c r="O73" s="14">
        <f t="shared" si="14"/>
        <v>0.45249999999999996</v>
      </c>
      <c r="P73" s="21">
        <v>1915</v>
      </c>
      <c r="Q73" s="21">
        <v>75.5</v>
      </c>
      <c r="R73" s="21">
        <f t="shared" si="15"/>
        <v>0.31458333333333333</v>
      </c>
      <c r="S73" s="14">
        <v>1959</v>
      </c>
      <c r="T73" s="14">
        <v>88.6</v>
      </c>
      <c r="U73" s="15">
        <f t="shared" si="16"/>
        <v>0.24611111111111109</v>
      </c>
    </row>
    <row r="74" spans="1:21">
      <c r="A74" s="5">
        <v>73</v>
      </c>
      <c r="B74" s="14">
        <f t="shared" si="9"/>
        <v>1.3972602739726028</v>
      </c>
      <c r="C74" s="14">
        <f t="shared" si="10"/>
        <v>-0.2292663552736319</v>
      </c>
      <c r="D74" s="21">
        <v>1985</v>
      </c>
      <c r="E74" s="21">
        <v>31.2</v>
      </c>
      <c r="F74" s="21">
        <f t="shared" si="11"/>
        <v>1.3</v>
      </c>
      <c r="G74" s="14">
        <v>1935</v>
      </c>
      <c r="H74" s="14">
        <v>38.700000000000003</v>
      </c>
      <c r="I74" s="14">
        <f t="shared" si="12"/>
        <v>0.80625000000000002</v>
      </c>
      <c r="J74" s="21">
        <v>1915</v>
      </c>
      <c r="K74" s="21">
        <v>44.9</v>
      </c>
      <c r="L74" s="21">
        <f t="shared" si="13"/>
        <v>0.62361111111111112</v>
      </c>
      <c r="M74" s="14">
        <v>1909</v>
      </c>
      <c r="N74" s="14">
        <v>54.1</v>
      </c>
      <c r="O74" s="14">
        <f t="shared" si="14"/>
        <v>0.45083333333333336</v>
      </c>
      <c r="P74" s="21">
        <v>1975</v>
      </c>
      <c r="Q74" s="21">
        <v>75</v>
      </c>
      <c r="R74" s="21">
        <f t="shared" si="15"/>
        <v>0.3125</v>
      </c>
      <c r="S74" s="14">
        <v>1989</v>
      </c>
      <c r="T74" s="14">
        <v>88.6</v>
      </c>
      <c r="U74" s="15">
        <f t="shared" si="16"/>
        <v>0.24611111111111109</v>
      </c>
    </row>
    <row r="75" spans="1:21">
      <c r="A75" s="5">
        <v>74</v>
      </c>
      <c r="B75" s="14">
        <f t="shared" si="9"/>
        <v>1.3783783783783783</v>
      </c>
      <c r="C75" s="14">
        <f t="shared" si="10"/>
        <v>-0.25678589046824007</v>
      </c>
      <c r="D75" s="21">
        <v>1908</v>
      </c>
      <c r="E75" s="21">
        <v>30.9</v>
      </c>
      <c r="F75" s="21">
        <f t="shared" si="11"/>
        <v>1.2874999999999999</v>
      </c>
      <c r="G75" s="14">
        <v>1930</v>
      </c>
      <c r="H75" s="14">
        <v>38.6</v>
      </c>
      <c r="I75" s="14">
        <f t="shared" si="12"/>
        <v>0.8041666666666667</v>
      </c>
      <c r="J75" s="21">
        <v>1934</v>
      </c>
      <c r="K75" s="21">
        <v>44.5</v>
      </c>
      <c r="L75" s="21">
        <f t="shared" si="13"/>
        <v>0.61805555555555558</v>
      </c>
      <c r="M75" s="14">
        <v>1975</v>
      </c>
      <c r="N75" s="14">
        <v>54.1</v>
      </c>
      <c r="O75" s="14">
        <f t="shared" si="14"/>
        <v>0.45083333333333336</v>
      </c>
      <c r="P75" s="21">
        <v>1909</v>
      </c>
      <c r="Q75" s="21">
        <v>74.900000000000006</v>
      </c>
      <c r="R75" s="21">
        <f t="shared" si="15"/>
        <v>0.31208333333333338</v>
      </c>
      <c r="S75" s="14">
        <v>1910</v>
      </c>
      <c r="T75" s="14">
        <v>88.4</v>
      </c>
      <c r="U75" s="15">
        <f t="shared" si="16"/>
        <v>0.24555555555555558</v>
      </c>
    </row>
    <row r="76" spans="1:21">
      <c r="A76" s="5">
        <v>75</v>
      </c>
      <c r="B76" s="14">
        <f t="shared" si="9"/>
        <v>1.36</v>
      </c>
      <c r="C76" s="14">
        <f t="shared" si="10"/>
        <v>-0.28452906741146522</v>
      </c>
      <c r="D76" s="21">
        <v>1947</v>
      </c>
      <c r="E76" s="21">
        <v>30.9</v>
      </c>
      <c r="F76" s="21">
        <f t="shared" si="11"/>
        <v>1.2874999999999999</v>
      </c>
      <c r="G76" s="14">
        <v>1910</v>
      </c>
      <c r="H76" s="14">
        <v>38.5</v>
      </c>
      <c r="I76" s="14">
        <f t="shared" si="12"/>
        <v>0.80208333333333337</v>
      </c>
      <c r="J76" s="21">
        <v>1957</v>
      </c>
      <c r="K76" s="21">
        <v>44.4</v>
      </c>
      <c r="L76" s="21">
        <f t="shared" si="13"/>
        <v>0.6166666666666667</v>
      </c>
      <c r="M76" s="14">
        <v>1941</v>
      </c>
      <c r="N76" s="14">
        <v>53.5</v>
      </c>
      <c r="O76" s="14">
        <f t="shared" si="14"/>
        <v>0.44583333333333336</v>
      </c>
      <c r="P76" s="21">
        <v>1941</v>
      </c>
      <c r="Q76" s="21">
        <v>74.900000000000006</v>
      </c>
      <c r="R76" s="21">
        <f t="shared" si="15"/>
        <v>0.31208333333333338</v>
      </c>
      <c r="S76" s="14">
        <v>1933</v>
      </c>
      <c r="T76" s="14">
        <v>88.3</v>
      </c>
      <c r="U76" s="15">
        <f t="shared" si="16"/>
        <v>0.24527777777777776</v>
      </c>
    </row>
    <row r="77" spans="1:21">
      <c r="A77" s="5">
        <v>76</v>
      </c>
      <c r="B77" s="14">
        <f t="shared" si="9"/>
        <v>1.3421052631578947</v>
      </c>
      <c r="C77" s="14">
        <f t="shared" si="10"/>
        <v>-0.31252804542535195</v>
      </c>
      <c r="D77" s="21">
        <v>1941</v>
      </c>
      <c r="E77" s="21">
        <v>30.5</v>
      </c>
      <c r="F77" s="21">
        <f t="shared" si="11"/>
        <v>1.2708333333333333</v>
      </c>
      <c r="G77" s="14">
        <v>1936</v>
      </c>
      <c r="H77" s="14">
        <v>38</v>
      </c>
      <c r="I77" s="14">
        <f t="shared" si="12"/>
        <v>0.79166666666666663</v>
      </c>
      <c r="J77" s="21">
        <v>1947</v>
      </c>
      <c r="K77" s="21">
        <v>44.4</v>
      </c>
      <c r="L77" s="21">
        <f t="shared" si="13"/>
        <v>0.6166666666666667</v>
      </c>
      <c r="M77" s="14">
        <v>1953</v>
      </c>
      <c r="N77" s="14">
        <v>53.3</v>
      </c>
      <c r="O77" s="14">
        <f t="shared" si="14"/>
        <v>0.44416666666666665</v>
      </c>
      <c r="P77" s="21">
        <v>1953</v>
      </c>
      <c r="Q77" s="21">
        <v>73.7</v>
      </c>
      <c r="R77" s="21">
        <f t="shared" si="15"/>
        <v>0.30708333333333332</v>
      </c>
      <c r="S77" s="14">
        <v>1958</v>
      </c>
      <c r="T77" s="14">
        <v>88.1</v>
      </c>
      <c r="U77" s="15">
        <f t="shared" si="16"/>
        <v>0.2447222222222222</v>
      </c>
    </row>
    <row r="78" spans="1:21">
      <c r="A78" s="5">
        <v>77</v>
      </c>
      <c r="B78" s="14">
        <f t="shared" si="9"/>
        <v>1.3246753246753247</v>
      </c>
      <c r="C78" s="14">
        <f t="shared" si="10"/>
        <v>-0.34081777281308639</v>
      </c>
      <c r="D78" s="21">
        <v>1910</v>
      </c>
      <c r="E78" s="21">
        <v>30.4</v>
      </c>
      <c r="F78" s="21">
        <f t="shared" si="11"/>
        <v>1.2666666666666666</v>
      </c>
      <c r="G78" s="14">
        <v>1948</v>
      </c>
      <c r="H78" s="14">
        <v>37.799999999999997</v>
      </c>
      <c r="I78" s="14">
        <f t="shared" si="12"/>
        <v>0.78749999999999998</v>
      </c>
      <c r="J78" s="21">
        <v>1906</v>
      </c>
      <c r="K78" s="21">
        <v>44.3</v>
      </c>
      <c r="L78" s="21">
        <f t="shared" si="13"/>
        <v>0.6152777777777777</v>
      </c>
      <c r="M78" s="14">
        <v>1934</v>
      </c>
      <c r="N78" s="14">
        <v>53.1</v>
      </c>
      <c r="O78" s="14">
        <f t="shared" si="14"/>
        <v>0.4425</v>
      </c>
      <c r="P78" s="21">
        <v>1934</v>
      </c>
      <c r="Q78" s="21">
        <v>73.2</v>
      </c>
      <c r="R78" s="21">
        <f t="shared" si="15"/>
        <v>0.30499999999999999</v>
      </c>
      <c r="S78" s="14">
        <v>1934</v>
      </c>
      <c r="T78" s="14">
        <v>88.1</v>
      </c>
      <c r="U78" s="15">
        <f t="shared" si="16"/>
        <v>0.2447222222222222</v>
      </c>
    </row>
    <row r="79" spans="1:21">
      <c r="A79" s="5">
        <v>78</v>
      </c>
      <c r="B79" s="14">
        <f t="shared" si="9"/>
        <v>1.3076923076923077</v>
      </c>
      <c r="C79" s="14">
        <f t="shared" si="10"/>
        <v>-0.36943645640413675</v>
      </c>
      <c r="D79" s="21">
        <v>1920</v>
      </c>
      <c r="E79" s="21">
        <v>30.3</v>
      </c>
      <c r="F79" s="21">
        <f t="shared" si="11"/>
        <v>1.2625</v>
      </c>
      <c r="G79" s="14">
        <v>1975</v>
      </c>
      <c r="H79" s="14">
        <v>37.799999999999997</v>
      </c>
      <c r="I79" s="14">
        <f t="shared" si="12"/>
        <v>0.78749999999999998</v>
      </c>
      <c r="J79" s="21">
        <v>1948</v>
      </c>
      <c r="K79" s="21">
        <v>43.6</v>
      </c>
      <c r="L79" s="21">
        <f t="shared" si="13"/>
        <v>0.60555555555555562</v>
      </c>
      <c r="M79" s="14">
        <v>1950</v>
      </c>
      <c r="N79" s="14">
        <v>52.9</v>
      </c>
      <c r="O79" s="14">
        <f t="shared" si="14"/>
        <v>0.4408333333333333</v>
      </c>
      <c r="P79" s="21">
        <v>1950</v>
      </c>
      <c r="Q79" s="21">
        <v>72.8</v>
      </c>
      <c r="R79" s="21">
        <f t="shared" si="15"/>
        <v>0.30333333333333334</v>
      </c>
      <c r="S79" s="14">
        <v>1941</v>
      </c>
      <c r="T79" s="14">
        <v>88</v>
      </c>
      <c r="U79" s="15">
        <f t="shared" si="16"/>
        <v>0.24444444444444444</v>
      </c>
    </row>
    <row r="80" spans="1:21">
      <c r="A80" s="5">
        <v>79</v>
      </c>
      <c r="B80" s="14">
        <f t="shared" si="9"/>
        <v>1.2911392405063291</v>
      </c>
      <c r="C80" s="14">
        <f t="shared" si="10"/>
        <v>-0.39842612405495453</v>
      </c>
      <c r="D80" s="21">
        <v>1902</v>
      </c>
      <c r="E80" s="21">
        <v>29.8</v>
      </c>
      <c r="F80" s="21">
        <f t="shared" si="11"/>
        <v>1.2416666666666667</v>
      </c>
      <c r="G80" s="14">
        <v>1974</v>
      </c>
      <c r="H80" s="14">
        <v>37</v>
      </c>
      <c r="I80" s="14">
        <f t="shared" si="12"/>
        <v>0.77083333333333337</v>
      </c>
      <c r="J80" s="21">
        <v>1910</v>
      </c>
      <c r="K80" s="21">
        <v>43.5</v>
      </c>
      <c r="L80" s="21">
        <f t="shared" si="13"/>
        <v>0.60416666666666663</v>
      </c>
      <c r="M80" s="14">
        <v>1908</v>
      </c>
      <c r="N80" s="14">
        <v>52.8</v>
      </c>
      <c r="O80" s="14">
        <f t="shared" si="14"/>
        <v>0.44</v>
      </c>
      <c r="P80" s="21">
        <v>1908</v>
      </c>
      <c r="Q80" s="21">
        <v>72.599999999999994</v>
      </c>
      <c r="R80" s="21">
        <f t="shared" si="15"/>
        <v>0.30249999999999999</v>
      </c>
      <c r="S80" s="14">
        <v>1931</v>
      </c>
      <c r="T80" s="14">
        <v>87.6</v>
      </c>
      <c r="U80" s="15">
        <f t="shared" si="16"/>
        <v>0.24333333333333332</v>
      </c>
    </row>
    <row r="81" spans="1:21">
      <c r="A81" s="5">
        <v>80</v>
      </c>
      <c r="B81" s="14">
        <f t="shared" si="9"/>
        <v>1.2749999999999999</v>
      </c>
      <c r="C81" s="14">
        <f t="shared" si="10"/>
        <v>-0.42783330421309446</v>
      </c>
      <c r="D81" s="21">
        <v>1970</v>
      </c>
      <c r="E81" s="21">
        <v>29.7</v>
      </c>
      <c r="F81" s="21">
        <f t="shared" si="11"/>
        <v>1.2375</v>
      </c>
      <c r="G81" s="14">
        <v>1959</v>
      </c>
      <c r="H81" s="14">
        <v>36.9</v>
      </c>
      <c r="I81" s="14">
        <f t="shared" si="12"/>
        <v>0.76874999999999993</v>
      </c>
      <c r="J81" s="21">
        <v>1901</v>
      </c>
      <c r="K81" s="21">
        <v>43.5</v>
      </c>
      <c r="L81" s="21">
        <f t="shared" si="13"/>
        <v>0.60416666666666663</v>
      </c>
      <c r="M81" s="14">
        <v>1935</v>
      </c>
      <c r="N81" s="14">
        <v>52.7</v>
      </c>
      <c r="O81" s="14">
        <f t="shared" si="14"/>
        <v>0.43916666666666671</v>
      </c>
      <c r="P81" s="21">
        <v>1935</v>
      </c>
      <c r="Q81" s="21">
        <v>72.099999999999994</v>
      </c>
      <c r="R81" s="21">
        <f t="shared" si="15"/>
        <v>0.30041666666666667</v>
      </c>
      <c r="S81" s="14">
        <v>1906</v>
      </c>
      <c r="T81" s="14">
        <v>87.3</v>
      </c>
      <c r="U81" s="15">
        <f t="shared" si="16"/>
        <v>0.24249999999999999</v>
      </c>
    </row>
    <row r="82" spans="1:21">
      <c r="A82" s="5">
        <v>81</v>
      </c>
      <c r="B82" s="14">
        <f t="shared" si="9"/>
        <v>1.2592592592592593</v>
      </c>
      <c r="C82" s="14">
        <f t="shared" si="10"/>
        <v>-0.45770985424378485</v>
      </c>
      <c r="D82" s="21">
        <v>1901</v>
      </c>
      <c r="E82" s="21">
        <v>29.6</v>
      </c>
      <c r="F82" s="21">
        <f t="shared" si="11"/>
        <v>1.2333333333333334</v>
      </c>
      <c r="G82" s="14">
        <v>1915</v>
      </c>
      <c r="H82" s="14">
        <v>36.700000000000003</v>
      </c>
      <c r="I82" s="14">
        <f t="shared" si="12"/>
        <v>0.76458333333333339</v>
      </c>
      <c r="J82" s="21">
        <v>1928</v>
      </c>
      <c r="K82" s="21">
        <v>43</v>
      </c>
      <c r="L82" s="21">
        <f t="shared" si="13"/>
        <v>0.59722222222222221</v>
      </c>
      <c r="M82" s="14">
        <v>1911</v>
      </c>
      <c r="N82" s="14">
        <v>52.3</v>
      </c>
      <c r="O82" s="14">
        <f t="shared" si="14"/>
        <v>0.43583333333333329</v>
      </c>
      <c r="P82" s="21">
        <v>1911</v>
      </c>
      <c r="Q82" s="21">
        <v>71.5</v>
      </c>
      <c r="R82" s="21">
        <f t="shared" si="15"/>
        <v>0.29791666666666666</v>
      </c>
      <c r="S82" s="14">
        <v>1918</v>
      </c>
      <c r="T82" s="14">
        <v>86.8</v>
      </c>
      <c r="U82" s="15">
        <f t="shared" si="16"/>
        <v>0.24111111111111111</v>
      </c>
    </row>
    <row r="83" spans="1:21">
      <c r="A83" s="5">
        <v>82</v>
      </c>
      <c r="B83" s="14">
        <f t="shared" si="9"/>
        <v>1.2439024390243902</v>
      </c>
      <c r="C83" s="14">
        <f t="shared" si="10"/>
        <v>-0.48811397969533016</v>
      </c>
      <c r="D83" s="21">
        <v>1937</v>
      </c>
      <c r="E83" s="21">
        <v>29</v>
      </c>
      <c r="F83" s="21">
        <f t="shared" si="11"/>
        <v>1.2083333333333333</v>
      </c>
      <c r="G83" s="14">
        <v>1908</v>
      </c>
      <c r="H83" s="14">
        <v>36.5</v>
      </c>
      <c r="I83" s="14">
        <f t="shared" si="12"/>
        <v>0.76041666666666663</v>
      </c>
      <c r="J83" s="21">
        <v>1931</v>
      </c>
      <c r="K83" s="21">
        <v>42.7</v>
      </c>
      <c r="L83" s="21">
        <f t="shared" si="13"/>
        <v>0.59305555555555556</v>
      </c>
      <c r="M83" s="14">
        <v>1943</v>
      </c>
      <c r="N83" s="14">
        <v>52.1</v>
      </c>
      <c r="O83" s="14">
        <f t="shared" si="14"/>
        <v>0.4341666666666667</v>
      </c>
      <c r="P83" s="21">
        <v>1943</v>
      </c>
      <c r="Q83" s="21">
        <v>70.3</v>
      </c>
      <c r="R83" s="21">
        <f t="shared" si="15"/>
        <v>0.29291666666666666</v>
      </c>
      <c r="S83" s="14">
        <v>1921</v>
      </c>
      <c r="T83" s="14">
        <v>85.6</v>
      </c>
      <c r="U83" s="15">
        <f t="shared" si="16"/>
        <v>0.23777777777777775</v>
      </c>
    </row>
    <row r="84" spans="1:21">
      <c r="A84" s="5">
        <v>83</v>
      </c>
      <c r="B84" s="14">
        <f t="shared" si="9"/>
        <v>1.2289156626506024</v>
      </c>
      <c r="C84" s="14">
        <f t="shared" si="10"/>
        <v>-0.51911150134412898</v>
      </c>
      <c r="D84" s="21">
        <v>1995</v>
      </c>
      <c r="E84" s="21">
        <v>28.6</v>
      </c>
      <c r="F84" s="21">
        <f t="shared" si="11"/>
        <v>1.1916666666666667</v>
      </c>
      <c r="G84" s="14">
        <v>1901</v>
      </c>
      <c r="H84" s="14">
        <v>36.200000000000003</v>
      </c>
      <c r="I84" s="14">
        <f t="shared" si="12"/>
        <v>0.75416666666666676</v>
      </c>
      <c r="J84" s="21">
        <v>1979</v>
      </c>
      <c r="K84" s="21">
        <v>42.1</v>
      </c>
      <c r="L84" s="21">
        <f t="shared" si="13"/>
        <v>0.58472222222222225</v>
      </c>
      <c r="M84" s="14">
        <v>1954</v>
      </c>
      <c r="N84" s="14">
        <v>51.5</v>
      </c>
      <c r="O84" s="14">
        <f t="shared" si="14"/>
        <v>0.42916666666666664</v>
      </c>
      <c r="P84" s="21">
        <v>1954</v>
      </c>
      <c r="Q84" s="21">
        <v>70.3</v>
      </c>
      <c r="R84" s="21">
        <f t="shared" si="15"/>
        <v>0.29291666666666666</v>
      </c>
      <c r="S84" s="14">
        <v>1936</v>
      </c>
      <c r="T84" s="14">
        <v>84.2</v>
      </c>
      <c r="U84" s="15">
        <f t="shared" si="16"/>
        <v>0.2338888888888889</v>
      </c>
    </row>
    <row r="85" spans="1:21">
      <c r="A85" s="5">
        <v>84</v>
      </c>
      <c r="B85" s="14">
        <f t="shared" si="9"/>
        <v>1.2142857142857142</v>
      </c>
      <c r="C85" s="14">
        <f t="shared" si="10"/>
        <v>-0.55077744770116299</v>
      </c>
      <c r="D85" s="21">
        <v>1987</v>
      </c>
      <c r="E85" s="21">
        <v>27.8</v>
      </c>
      <c r="F85" s="21">
        <f t="shared" si="11"/>
        <v>1.1583333333333334</v>
      </c>
      <c r="G85" s="14">
        <v>1947</v>
      </c>
      <c r="H85" s="14">
        <v>36</v>
      </c>
      <c r="I85" s="14">
        <f t="shared" si="12"/>
        <v>0.75</v>
      </c>
      <c r="J85" s="21">
        <v>1909</v>
      </c>
      <c r="K85" s="21">
        <v>41.9</v>
      </c>
      <c r="L85" s="21">
        <f t="shared" si="13"/>
        <v>0.58194444444444438</v>
      </c>
      <c r="M85" s="14">
        <v>1959</v>
      </c>
      <c r="N85" s="14">
        <v>51.3</v>
      </c>
      <c r="O85" s="14">
        <f t="shared" si="14"/>
        <v>0.42749999999999999</v>
      </c>
      <c r="P85" s="21">
        <v>1959</v>
      </c>
      <c r="Q85" s="21">
        <v>69.3</v>
      </c>
      <c r="R85" s="21">
        <f t="shared" si="15"/>
        <v>0.28875000000000001</v>
      </c>
      <c r="S85" s="14">
        <v>1943</v>
      </c>
      <c r="T85" s="14">
        <v>82.9</v>
      </c>
      <c r="U85" s="15">
        <f t="shared" si="16"/>
        <v>0.2302777777777778</v>
      </c>
    </row>
    <row r="86" spans="1:21">
      <c r="A86" s="5">
        <v>85</v>
      </c>
      <c r="B86" s="14">
        <f t="shared" si="9"/>
        <v>1.2</v>
      </c>
      <c r="C86" s="14">
        <f t="shared" si="10"/>
        <v>-0.58319808078265944</v>
      </c>
      <c r="D86" s="21">
        <v>1997</v>
      </c>
      <c r="E86" s="21">
        <v>27.8</v>
      </c>
      <c r="F86" s="21">
        <f t="shared" si="11"/>
        <v>1.1583333333333334</v>
      </c>
      <c r="G86" s="14">
        <v>1976</v>
      </c>
      <c r="H86" s="14">
        <v>35.799999999999997</v>
      </c>
      <c r="I86" s="14">
        <f t="shared" si="12"/>
        <v>0.74583333333333324</v>
      </c>
      <c r="J86" s="21">
        <v>1988</v>
      </c>
      <c r="K86" s="21">
        <v>41.7</v>
      </c>
      <c r="L86" s="21">
        <f t="shared" si="13"/>
        <v>0.57916666666666672</v>
      </c>
      <c r="M86" s="14">
        <v>1904</v>
      </c>
      <c r="N86" s="14">
        <v>50.5</v>
      </c>
      <c r="O86" s="14">
        <f t="shared" si="14"/>
        <v>0.42083333333333334</v>
      </c>
      <c r="P86" s="21">
        <v>1973</v>
      </c>
      <c r="Q86" s="21">
        <v>68.5</v>
      </c>
      <c r="R86" s="21">
        <f t="shared" si="15"/>
        <v>0.28541666666666665</v>
      </c>
      <c r="S86" s="14">
        <v>1913</v>
      </c>
      <c r="T86" s="14">
        <v>82.8</v>
      </c>
      <c r="U86" s="15">
        <f t="shared" si="16"/>
        <v>0.22999999999999998</v>
      </c>
    </row>
    <row r="87" spans="1:21">
      <c r="A87" s="5">
        <v>86</v>
      </c>
      <c r="B87" s="14">
        <f t="shared" si="9"/>
        <v>1.1860465116279071</v>
      </c>
      <c r="C87" s="14">
        <f t="shared" si="10"/>
        <v>-0.6164735072937394</v>
      </c>
      <c r="D87" s="21">
        <v>1977</v>
      </c>
      <c r="E87" s="21">
        <v>27.7</v>
      </c>
      <c r="F87" s="21">
        <f t="shared" si="11"/>
        <v>1.1541666666666666</v>
      </c>
      <c r="G87" s="14">
        <v>1931</v>
      </c>
      <c r="H87" s="14">
        <v>35.799999999999997</v>
      </c>
      <c r="I87" s="14">
        <f t="shared" si="12"/>
        <v>0.74583333333333324</v>
      </c>
      <c r="J87" s="21">
        <v>1927</v>
      </c>
      <c r="K87" s="21">
        <v>41.5</v>
      </c>
      <c r="L87" s="21">
        <f t="shared" si="13"/>
        <v>0.57638888888888884</v>
      </c>
      <c r="M87" s="14">
        <v>1973</v>
      </c>
      <c r="N87" s="14">
        <v>50.5</v>
      </c>
      <c r="O87" s="14">
        <f t="shared" si="14"/>
        <v>0.42083333333333334</v>
      </c>
      <c r="P87" s="21">
        <v>1904</v>
      </c>
      <c r="Q87" s="21">
        <v>66.5</v>
      </c>
      <c r="R87" s="21">
        <f t="shared" si="15"/>
        <v>0.27708333333333335</v>
      </c>
      <c r="S87" s="14">
        <v>1950</v>
      </c>
      <c r="T87" s="14">
        <v>82.6</v>
      </c>
      <c r="U87" s="15">
        <f t="shared" si="16"/>
        <v>0.22944444444444442</v>
      </c>
    </row>
    <row r="88" spans="1:21">
      <c r="A88" s="5">
        <v>87</v>
      </c>
      <c r="B88" s="14">
        <f t="shared" si="9"/>
        <v>1.1724137931034482</v>
      </c>
      <c r="C88" s="14">
        <f t="shared" si="10"/>
        <v>-0.65072109401654665</v>
      </c>
      <c r="D88" s="21">
        <v>1975</v>
      </c>
      <c r="E88" s="21">
        <v>27.5</v>
      </c>
      <c r="F88" s="21">
        <f t="shared" si="11"/>
        <v>1.1458333333333333</v>
      </c>
      <c r="G88" s="14">
        <v>1944</v>
      </c>
      <c r="H88" s="14">
        <v>35.799999999999997</v>
      </c>
      <c r="I88" s="14">
        <f t="shared" si="12"/>
        <v>0.74583333333333324</v>
      </c>
      <c r="J88" s="21">
        <v>1955</v>
      </c>
      <c r="K88" s="21">
        <v>41.5</v>
      </c>
      <c r="L88" s="21">
        <f t="shared" si="13"/>
        <v>0.57638888888888884</v>
      </c>
      <c r="M88" s="14">
        <v>1988</v>
      </c>
      <c r="N88" s="14">
        <v>50.2</v>
      </c>
      <c r="O88" s="14">
        <f t="shared" si="14"/>
        <v>0.41833333333333333</v>
      </c>
      <c r="P88" s="21">
        <v>1988</v>
      </c>
      <c r="Q88" s="21">
        <v>66.3</v>
      </c>
      <c r="R88" s="21">
        <f t="shared" si="15"/>
        <v>0.27625</v>
      </c>
      <c r="S88" s="14">
        <v>1900</v>
      </c>
      <c r="T88" s="14">
        <v>81.599999999999994</v>
      </c>
      <c r="U88" s="15">
        <f t="shared" si="16"/>
        <v>0.22666666666666666</v>
      </c>
    </row>
    <row r="89" spans="1:21">
      <c r="A89" s="5">
        <v>88</v>
      </c>
      <c r="B89" s="14">
        <f t="shared" si="9"/>
        <v>1.1590909090909092</v>
      </c>
      <c r="C89" s="14">
        <f t="shared" si="10"/>
        <v>-0.68608000865954688</v>
      </c>
      <c r="D89" s="21">
        <v>1921</v>
      </c>
      <c r="E89" s="21">
        <v>27.3</v>
      </c>
      <c r="F89" s="21">
        <f t="shared" si="11"/>
        <v>1.1375</v>
      </c>
      <c r="G89" s="14">
        <v>1937</v>
      </c>
      <c r="H89" s="14">
        <v>35</v>
      </c>
      <c r="I89" s="14">
        <f t="shared" si="12"/>
        <v>0.72916666666666663</v>
      </c>
      <c r="J89" s="21">
        <v>1944</v>
      </c>
      <c r="K89" s="21">
        <v>41.5</v>
      </c>
      <c r="L89" s="21">
        <f t="shared" si="13"/>
        <v>0.57638888888888884</v>
      </c>
      <c r="M89" s="14">
        <v>1937</v>
      </c>
      <c r="N89" s="14">
        <v>48.9</v>
      </c>
      <c r="O89" s="14">
        <f t="shared" si="14"/>
        <v>0.40749999999999997</v>
      </c>
      <c r="P89" s="21">
        <v>1937</v>
      </c>
      <c r="Q89" s="21">
        <v>66.2</v>
      </c>
      <c r="R89" s="21">
        <f t="shared" si="15"/>
        <v>0.27583333333333332</v>
      </c>
      <c r="S89" s="14">
        <v>1977</v>
      </c>
      <c r="T89" s="14">
        <v>78.7</v>
      </c>
      <c r="U89" s="15">
        <f t="shared" si="16"/>
        <v>0.21861111111111112</v>
      </c>
    </row>
    <row r="90" spans="1:21">
      <c r="A90" s="5">
        <v>89</v>
      </c>
      <c r="B90" s="14">
        <f t="shared" si="9"/>
        <v>1.146067415730337</v>
      </c>
      <c r="C90" s="14">
        <f t="shared" si="10"/>
        <v>-0.72271736905838202</v>
      </c>
      <c r="D90" s="21">
        <v>1968</v>
      </c>
      <c r="E90" s="21">
        <v>26.9</v>
      </c>
      <c r="F90" s="21">
        <f t="shared" si="11"/>
        <v>1.1208333333333333</v>
      </c>
      <c r="G90" s="14">
        <v>1983</v>
      </c>
      <c r="H90" s="14">
        <v>35</v>
      </c>
      <c r="I90" s="14">
        <f t="shared" si="12"/>
        <v>0.72916666666666663</v>
      </c>
      <c r="J90" s="21">
        <v>1904</v>
      </c>
      <c r="K90" s="21">
        <v>40.200000000000003</v>
      </c>
      <c r="L90" s="21">
        <f t="shared" si="13"/>
        <v>0.55833333333333335</v>
      </c>
      <c r="M90" s="14">
        <v>1936</v>
      </c>
      <c r="N90" s="14">
        <v>48.7</v>
      </c>
      <c r="O90" s="14">
        <f t="shared" si="14"/>
        <v>0.40583333333333338</v>
      </c>
      <c r="P90" s="21">
        <v>1936</v>
      </c>
      <c r="Q90" s="21">
        <v>64.5</v>
      </c>
      <c r="R90" s="21">
        <f t="shared" si="15"/>
        <v>0.26874999999999999</v>
      </c>
      <c r="S90" s="14">
        <v>1983</v>
      </c>
      <c r="T90" s="14">
        <v>78</v>
      </c>
      <c r="U90" s="15">
        <f t="shared" si="16"/>
        <v>0.21666666666666667</v>
      </c>
    </row>
    <row r="91" spans="1:21">
      <c r="A91" s="5">
        <v>90</v>
      </c>
      <c r="B91" s="14">
        <f t="shared" si="9"/>
        <v>1.1333333333333333</v>
      </c>
      <c r="C91" s="14">
        <f t="shared" si="10"/>
        <v>-0.76083674607744523</v>
      </c>
      <c r="D91" s="21">
        <v>1983</v>
      </c>
      <c r="E91" s="21">
        <v>26.8</v>
      </c>
      <c r="F91" s="21">
        <f t="shared" si="11"/>
        <v>1.1166666666666667</v>
      </c>
      <c r="G91" s="14">
        <v>1985</v>
      </c>
      <c r="H91" s="14">
        <v>33.700000000000003</v>
      </c>
      <c r="I91" s="14">
        <f t="shared" si="12"/>
        <v>0.70208333333333339</v>
      </c>
      <c r="J91" s="21">
        <v>1936</v>
      </c>
      <c r="K91" s="21">
        <v>40</v>
      </c>
      <c r="L91" s="21">
        <f t="shared" si="13"/>
        <v>0.55555555555555558</v>
      </c>
      <c r="M91" s="14">
        <v>1968</v>
      </c>
      <c r="N91" s="14">
        <v>47.9</v>
      </c>
      <c r="O91" s="14">
        <f t="shared" si="14"/>
        <v>0.39916666666666667</v>
      </c>
      <c r="P91" s="21">
        <v>1968</v>
      </c>
      <c r="Q91" s="21">
        <v>64.099999999999994</v>
      </c>
      <c r="R91" s="21">
        <f t="shared" si="15"/>
        <v>0.26708333333333328</v>
      </c>
      <c r="S91" s="14">
        <v>1973</v>
      </c>
      <c r="T91" s="14">
        <v>77.099999999999994</v>
      </c>
      <c r="U91" s="15">
        <f t="shared" si="16"/>
        <v>0.21416666666666664</v>
      </c>
    </row>
    <row r="92" spans="1:21">
      <c r="A92" s="5">
        <v>91</v>
      </c>
      <c r="B92" s="14">
        <f t="shared" si="9"/>
        <v>1.1208791208791209</v>
      </c>
      <c r="C92" s="14">
        <f t="shared" si="10"/>
        <v>-0.80069020602826857</v>
      </c>
      <c r="D92" s="21">
        <v>1928</v>
      </c>
      <c r="E92" s="21">
        <v>26.7</v>
      </c>
      <c r="F92" s="21">
        <f t="shared" si="11"/>
        <v>1.1125</v>
      </c>
      <c r="G92" s="14">
        <v>1970</v>
      </c>
      <c r="H92" s="14">
        <v>33.1</v>
      </c>
      <c r="I92" s="14">
        <f t="shared" si="12"/>
        <v>0.68958333333333333</v>
      </c>
      <c r="J92" s="21">
        <v>1898</v>
      </c>
      <c r="K92" s="21">
        <v>39.6</v>
      </c>
      <c r="L92" s="21">
        <f t="shared" si="13"/>
        <v>0.55000000000000004</v>
      </c>
      <c r="M92" s="14">
        <v>1931</v>
      </c>
      <c r="N92" s="14">
        <v>46.8</v>
      </c>
      <c r="O92" s="14">
        <f t="shared" si="14"/>
        <v>0.38999999999999996</v>
      </c>
      <c r="P92" s="21">
        <v>1931</v>
      </c>
      <c r="Q92" s="21">
        <v>64</v>
      </c>
      <c r="R92" s="21">
        <f t="shared" si="15"/>
        <v>0.26666666666666666</v>
      </c>
      <c r="S92" s="14">
        <v>1953</v>
      </c>
      <c r="T92" s="14">
        <v>76.7</v>
      </c>
      <c r="U92" s="15">
        <f t="shared" si="16"/>
        <v>0.21305555555555555</v>
      </c>
    </row>
    <row r="93" spans="1:21">
      <c r="A93" s="5">
        <v>92</v>
      </c>
      <c r="B93" s="14">
        <f t="shared" si="9"/>
        <v>1.1086956521739131</v>
      </c>
      <c r="C93" s="14">
        <f t="shared" si="10"/>
        <v>-0.84259584620578931</v>
      </c>
      <c r="D93" s="21">
        <v>1989</v>
      </c>
      <c r="E93" s="21">
        <v>26.6</v>
      </c>
      <c r="F93" s="21">
        <f t="shared" si="11"/>
        <v>1.1083333333333334</v>
      </c>
      <c r="G93" s="14">
        <v>1967</v>
      </c>
      <c r="H93" s="14">
        <v>32.9</v>
      </c>
      <c r="I93" s="14">
        <f t="shared" si="12"/>
        <v>0.68541666666666667</v>
      </c>
      <c r="J93" s="21">
        <v>1908</v>
      </c>
      <c r="K93" s="21">
        <v>39</v>
      </c>
      <c r="L93" s="21">
        <f t="shared" si="13"/>
        <v>0.54166666666666663</v>
      </c>
      <c r="M93" s="14">
        <v>1898</v>
      </c>
      <c r="N93" s="14">
        <v>46.5</v>
      </c>
      <c r="O93" s="14">
        <f t="shared" si="14"/>
        <v>0.38750000000000001</v>
      </c>
      <c r="P93" s="21">
        <v>1898</v>
      </c>
      <c r="Q93" s="21">
        <v>61.7</v>
      </c>
      <c r="R93" s="21">
        <f t="shared" si="15"/>
        <v>0.25708333333333333</v>
      </c>
      <c r="S93" s="14">
        <v>1902</v>
      </c>
      <c r="T93" s="14">
        <v>72.7</v>
      </c>
      <c r="U93" s="15">
        <f t="shared" si="16"/>
        <v>0.20194444444444445</v>
      </c>
    </row>
    <row r="94" spans="1:21">
      <c r="A94" s="5">
        <v>93</v>
      </c>
      <c r="B94" s="14">
        <f t="shared" si="9"/>
        <v>1.096774193548387</v>
      </c>
      <c r="C94" s="14">
        <f t="shared" si="10"/>
        <v>-0.88696417587196252</v>
      </c>
      <c r="D94" s="21">
        <v>1931</v>
      </c>
      <c r="E94" s="21">
        <v>26.5</v>
      </c>
      <c r="F94" s="21">
        <f t="shared" si="11"/>
        <v>1.1041666666666667</v>
      </c>
      <c r="G94" s="14">
        <v>1928</v>
      </c>
      <c r="H94" s="14">
        <v>32.5</v>
      </c>
      <c r="I94" s="14">
        <f t="shared" si="12"/>
        <v>0.67708333333333337</v>
      </c>
      <c r="J94" s="21">
        <v>1977</v>
      </c>
      <c r="K94" s="21">
        <v>36.6</v>
      </c>
      <c r="L94" s="21">
        <f t="shared" si="13"/>
        <v>0.5083333333333333</v>
      </c>
      <c r="M94" s="14">
        <v>1901</v>
      </c>
      <c r="N94" s="14">
        <v>44.8</v>
      </c>
      <c r="O94" s="14">
        <f t="shared" si="14"/>
        <v>0.37333333333333329</v>
      </c>
      <c r="P94" s="21">
        <v>1901</v>
      </c>
      <c r="Q94" s="21">
        <v>60.7</v>
      </c>
      <c r="R94" s="21">
        <f t="shared" si="15"/>
        <v>0.25291666666666668</v>
      </c>
      <c r="S94" s="14">
        <v>1968</v>
      </c>
      <c r="T94" s="14">
        <v>72</v>
      </c>
      <c r="U94" s="15">
        <f t="shared" si="16"/>
        <v>0.2</v>
      </c>
    </row>
    <row r="95" spans="1:21">
      <c r="A95" s="5">
        <v>94</v>
      </c>
      <c r="B95" s="14">
        <f t="shared" si="9"/>
        <v>1.0851063829787233</v>
      </c>
      <c r="C95" s="14">
        <f t="shared" si="10"/>
        <v>-0.93433937933858846</v>
      </c>
      <c r="D95" s="21">
        <v>1967</v>
      </c>
      <c r="E95" s="21">
        <v>26.1</v>
      </c>
      <c r="F95" s="21">
        <f t="shared" si="11"/>
        <v>1.0875000000000001</v>
      </c>
      <c r="G95" s="14">
        <v>1968</v>
      </c>
      <c r="H95" s="14">
        <v>31.9</v>
      </c>
      <c r="I95" s="14">
        <f t="shared" si="12"/>
        <v>0.6645833333333333</v>
      </c>
      <c r="J95" s="21">
        <v>1967</v>
      </c>
      <c r="K95" s="21">
        <v>36.6</v>
      </c>
      <c r="L95" s="21">
        <f t="shared" si="13"/>
        <v>0.5083333333333333</v>
      </c>
      <c r="M95" s="14">
        <v>1970</v>
      </c>
      <c r="N95" s="14">
        <v>44.6</v>
      </c>
      <c r="O95" s="14">
        <f t="shared" si="14"/>
        <v>0.3716666666666667</v>
      </c>
      <c r="P95" s="21">
        <v>1970</v>
      </c>
      <c r="Q95" s="21">
        <v>60.4</v>
      </c>
      <c r="R95" s="21">
        <f t="shared" si="15"/>
        <v>0.25166666666666665</v>
      </c>
      <c r="S95" s="14">
        <v>1967</v>
      </c>
      <c r="T95" s="14">
        <v>71.099999999999994</v>
      </c>
      <c r="U95" s="15">
        <f t="shared" si="16"/>
        <v>0.19749999999999998</v>
      </c>
    </row>
    <row r="96" spans="1:21">
      <c r="A96" s="5">
        <v>95</v>
      </c>
      <c r="B96" s="14">
        <f t="shared" si="9"/>
        <v>1.0736842105263158</v>
      </c>
      <c r="C96" s="14">
        <f t="shared" si="10"/>
        <v>-0.98546698119184184</v>
      </c>
      <c r="D96" s="21">
        <v>1972</v>
      </c>
      <c r="E96" s="21">
        <v>26</v>
      </c>
      <c r="F96" s="21">
        <f t="shared" si="11"/>
        <v>1.0833333333333333</v>
      </c>
      <c r="G96" s="14">
        <v>1902</v>
      </c>
      <c r="H96" s="14">
        <v>31.8</v>
      </c>
      <c r="I96" s="14">
        <f t="shared" si="12"/>
        <v>0.66249999999999998</v>
      </c>
      <c r="J96" s="21">
        <v>1972</v>
      </c>
      <c r="K96" s="21">
        <v>36.200000000000003</v>
      </c>
      <c r="L96" s="21">
        <f t="shared" si="13"/>
        <v>0.50277777777777777</v>
      </c>
      <c r="M96" s="14">
        <v>1955</v>
      </c>
      <c r="N96" s="14">
        <v>43.3</v>
      </c>
      <c r="O96" s="14">
        <f t="shared" si="14"/>
        <v>0.36083333333333328</v>
      </c>
      <c r="P96" s="21">
        <v>1955</v>
      </c>
      <c r="Q96" s="21">
        <v>60.1</v>
      </c>
      <c r="R96" s="21">
        <f t="shared" si="15"/>
        <v>0.25041666666666668</v>
      </c>
      <c r="S96" s="14">
        <v>1901</v>
      </c>
      <c r="T96" s="14">
        <v>69.900000000000006</v>
      </c>
      <c r="U96" s="15">
        <f t="shared" si="16"/>
        <v>0.19416666666666668</v>
      </c>
    </row>
    <row r="97" spans="1:21">
      <c r="A97" s="5">
        <v>96</v>
      </c>
      <c r="B97" s="14">
        <f t="shared" si="9"/>
        <v>1.0625</v>
      </c>
      <c r="C97" s="14">
        <f t="shared" si="10"/>
        <v>-1.0414115247747806</v>
      </c>
      <c r="D97" s="21">
        <v>1936</v>
      </c>
      <c r="E97" s="21">
        <v>25.3</v>
      </c>
      <c r="F97" s="21">
        <f t="shared" si="11"/>
        <v>1.0541666666666667</v>
      </c>
      <c r="G97" s="14">
        <v>1977</v>
      </c>
      <c r="H97" s="14">
        <v>31.7</v>
      </c>
      <c r="I97" s="14">
        <f t="shared" si="12"/>
        <v>0.66041666666666665</v>
      </c>
      <c r="J97" s="21">
        <v>1976</v>
      </c>
      <c r="K97" s="21">
        <v>35.799999999999997</v>
      </c>
      <c r="L97" s="21">
        <f t="shared" si="13"/>
        <v>0.49722222222222218</v>
      </c>
      <c r="M97" s="14">
        <v>1983</v>
      </c>
      <c r="N97" s="14">
        <v>43.2</v>
      </c>
      <c r="O97" s="14">
        <f t="shared" si="14"/>
        <v>0.36000000000000004</v>
      </c>
      <c r="P97" s="21">
        <v>1983</v>
      </c>
      <c r="Q97" s="21">
        <v>59.1</v>
      </c>
      <c r="R97" s="21">
        <f t="shared" si="15"/>
        <v>0.24625</v>
      </c>
      <c r="S97" s="14">
        <v>1955</v>
      </c>
      <c r="T97" s="14">
        <v>68.8</v>
      </c>
      <c r="U97" s="15">
        <f t="shared" si="16"/>
        <v>0.19111111111111109</v>
      </c>
    </row>
    <row r="98" spans="1:21">
      <c r="A98" s="5">
        <v>97</v>
      </c>
      <c r="B98" s="14">
        <f t="shared" ref="B98:B102" si="17">102/A98</f>
        <v>1.0515463917525774</v>
      </c>
      <c r="C98" s="14">
        <f t="shared" si="10"/>
        <v>-1.1037772276605884</v>
      </c>
      <c r="D98" s="21">
        <v>1927</v>
      </c>
      <c r="E98" s="21">
        <v>24.8</v>
      </c>
      <c r="F98" s="21">
        <f t="shared" si="11"/>
        <v>1.0333333333333334</v>
      </c>
      <c r="G98" s="14">
        <v>1972</v>
      </c>
      <c r="H98" s="14">
        <v>30.9</v>
      </c>
      <c r="I98" s="14">
        <f t="shared" si="12"/>
        <v>0.64374999999999993</v>
      </c>
      <c r="J98" s="21">
        <v>1937</v>
      </c>
      <c r="K98" s="21">
        <v>35.799999999999997</v>
      </c>
      <c r="L98" s="21">
        <f t="shared" si="13"/>
        <v>0.49722222222222218</v>
      </c>
      <c r="M98" s="14">
        <v>1977</v>
      </c>
      <c r="N98" s="14">
        <v>42.8</v>
      </c>
      <c r="O98" s="14">
        <f t="shared" si="14"/>
        <v>0.35666666666666663</v>
      </c>
      <c r="P98" s="21">
        <v>1977</v>
      </c>
      <c r="Q98" s="21">
        <v>58.2</v>
      </c>
      <c r="R98" s="21">
        <f t="shared" si="15"/>
        <v>0.24250000000000002</v>
      </c>
      <c r="S98" s="14">
        <v>1898</v>
      </c>
      <c r="T98" s="14">
        <v>68.599999999999994</v>
      </c>
      <c r="U98" s="15">
        <f t="shared" si="16"/>
        <v>0.19055555555555553</v>
      </c>
    </row>
    <row r="99" spans="1:21">
      <c r="A99" s="5">
        <v>98</v>
      </c>
      <c r="B99" s="14">
        <f t="shared" si="17"/>
        <v>1.0408163265306123</v>
      </c>
      <c r="C99" s="14">
        <f t="shared" si="10"/>
        <v>-1.1751653614620188</v>
      </c>
      <c r="D99" s="21">
        <v>1955</v>
      </c>
      <c r="E99" s="21">
        <v>24.1</v>
      </c>
      <c r="F99" s="21">
        <f t="shared" si="11"/>
        <v>1.0041666666666667</v>
      </c>
      <c r="G99" s="14">
        <v>1989</v>
      </c>
      <c r="H99" s="14">
        <v>30.2</v>
      </c>
      <c r="I99" s="14">
        <f t="shared" si="12"/>
        <v>0.62916666666666665</v>
      </c>
      <c r="J99" s="21">
        <v>1902</v>
      </c>
      <c r="K99" s="21">
        <v>34</v>
      </c>
      <c r="L99" s="21">
        <f t="shared" si="13"/>
        <v>0.47222222222222221</v>
      </c>
      <c r="M99" s="14">
        <v>1902</v>
      </c>
      <c r="N99" s="14">
        <v>42.5</v>
      </c>
      <c r="O99" s="14">
        <f t="shared" si="14"/>
        <v>0.35416666666666669</v>
      </c>
      <c r="P99" s="21">
        <v>1902</v>
      </c>
      <c r="Q99" s="21">
        <v>57.8</v>
      </c>
      <c r="R99" s="21">
        <f t="shared" si="15"/>
        <v>0.24083333333333332</v>
      </c>
      <c r="S99" s="14">
        <v>1904</v>
      </c>
      <c r="T99" s="14">
        <v>68.599999999999994</v>
      </c>
      <c r="U99" s="15">
        <f t="shared" si="16"/>
        <v>0.19055555555555553</v>
      </c>
    </row>
    <row r="100" spans="1:21">
      <c r="A100" s="5">
        <v>99</v>
      </c>
      <c r="B100" s="14">
        <f t="shared" si="17"/>
        <v>1.0303030303030303</v>
      </c>
      <c r="C100" s="14">
        <f t="shared" si="10"/>
        <v>-1.2602663262292382</v>
      </c>
      <c r="D100" s="21">
        <v>1944</v>
      </c>
      <c r="E100" s="21">
        <v>23.3</v>
      </c>
      <c r="F100" s="21">
        <f t="shared" si="11"/>
        <v>0.97083333333333333</v>
      </c>
      <c r="G100" s="14">
        <v>1955</v>
      </c>
      <c r="H100" s="14">
        <v>29.4</v>
      </c>
      <c r="I100" s="14">
        <f t="shared" si="12"/>
        <v>0.61249999999999993</v>
      </c>
      <c r="J100" s="21">
        <v>1968</v>
      </c>
      <c r="K100" s="21">
        <v>33.200000000000003</v>
      </c>
      <c r="L100" s="21">
        <f t="shared" si="13"/>
        <v>0.46111111111111114</v>
      </c>
      <c r="M100" s="14">
        <v>1967</v>
      </c>
      <c r="N100" s="14">
        <v>41.2</v>
      </c>
      <c r="O100" s="14">
        <f t="shared" si="14"/>
        <v>0.34333333333333338</v>
      </c>
      <c r="P100" s="21">
        <v>1967</v>
      </c>
      <c r="Q100" s="21">
        <v>56.7</v>
      </c>
      <c r="R100" s="21">
        <f t="shared" si="15"/>
        <v>0.23625000000000002</v>
      </c>
      <c r="S100" s="14">
        <v>1970</v>
      </c>
      <c r="T100" s="14">
        <v>68.2</v>
      </c>
      <c r="U100" s="15">
        <f t="shared" si="16"/>
        <v>0.18944444444444444</v>
      </c>
    </row>
    <row r="101" spans="1:21">
      <c r="A101" s="5">
        <v>100</v>
      </c>
      <c r="B101" s="14">
        <f t="shared" si="17"/>
        <v>1.02</v>
      </c>
      <c r="C101" s="14">
        <f t="shared" si="10"/>
        <v>-1.3691038556058741</v>
      </c>
      <c r="D101" s="21">
        <v>1907</v>
      </c>
      <c r="E101" s="21">
        <v>21</v>
      </c>
      <c r="F101" s="21">
        <f t="shared" si="11"/>
        <v>0.875</v>
      </c>
      <c r="G101" s="14">
        <v>1949</v>
      </c>
      <c r="H101" s="14">
        <v>25.7</v>
      </c>
      <c r="I101" s="14">
        <f t="shared" si="12"/>
        <v>0.53541666666666665</v>
      </c>
      <c r="J101" s="21">
        <v>1949</v>
      </c>
      <c r="K101" s="21">
        <v>32.700000000000003</v>
      </c>
      <c r="L101" s="21">
        <f t="shared" si="13"/>
        <v>0.45416666666666672</v>
      </c>
      <c r="M101" s="14">
        <v>1949</v>
      </c>
      <c r="N101" s="14">
        <v>36.5</v>
      </c>
      <c r="O101" s="14">
        <f t="shared" si="14"/>
        <v>0.30416666666666664</v>
      </c>
      <c r="P101" s="21">
        <v>1949</v>
      </c>
      <c r="Q101" s="21">
        <v>51</v>
      </c>
      <c r="R101" s="21">
        <f t="shared" si="15"/>
        <v>0.21249999999999999</v>
      </c>
      <c r="S101" s="14">
        <v>1949</v>
      </c>
      <c r="T101" s="14">
        <v>55.1</v>
      </c>
      <c r="U101" s="15">
        <f t="shared" si="16"/>
        <v>0.15305555555555556</v>
      </c>
    </row>
    <row r="102" spans="1:21">
      <c r="A102" s="5">
        <v>101</v>
      </c>
      <c r="B102" s="14">
        <f t="shared" si="17"/>
        <v>1.0099009900990099</v>
      </c>
      <c r="C102" s="14">
        <f t="shared" si="10"/>
        <v>-1.5314704927383054</v>
      </c>
      <c r="D102" s="21">
        <v>1949</v>
      </c>
      <c r="E102" s="21">
        <v>19.8</v>
      </c>
      <c r="F102" s="21">
        <f t="shared" si="11"/>
        <v>0.82500000000000007</v>
      </c>
      <c r="G102" s="14">
        <v>1907</v>
      </c>
      <c r="H102" s="14">
        <v>23.5</v>
      </c>
      <c r="I102" s="14">
        <f t="shared" si="12"/>
        <v>0.48958333333333331</v>
      </c>
      <c r="J102" s="21">
        <v>1907</v>
      </c>
      <c r="K102" s="21">
        <v>28.4</v>
      </c>
      <c r="L102" s="21">
        <f t="shared" si="13"/>
        <v>0.39444444444444443</v>
      </c>
      <c r="M102" s="14">
        <v>1907</v>
      </c>
      <c r="N102" s="14">
        <v>35.5</v>
      </c>
      <c r="O102" s="14">
        <f t="shared" si="14"/>
        <v>0.29583333333333334</v>
      </c>
      <c r="P102" s="21">
        <v>1907</v>
      </c>
      <c r="Q102" s="21">
        <v>46.8</v>
      </c>
      <c r="R102" s="21">
        <f t="shared" si="15"/>
        <v>0.19499999999999998</v>
      </c>
      <c r="S102" s="14">
        <v>1907</v>
      </c>
      <c r="T102" s="14">
        <v>53.1</v>
      </c>
      <c r="U102" s="15">
        <f t="shared" si="16"/>
        <v>0.14749999999999999</v>
      </c>
    </row>
  </sheetData>
  <sortState ref="S2:T102">
    <sortCondition descending="1" ref="T1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sqref="A1:D7"/>
    </sheetView>
  </sheetViews>
  <sheetFormatPr defaultRowHeight="12.75"/>
  <cols>
    <col min="1" max="10" width="10.7109375" customWidth="1"/>
  </cols>
  <sheetData>
    <row r="1" spans="1:10" ht="16.5" thickBot="1">
      <c r="A1" s="12" t="s">
        <v>43</v>
      </c>
      <c r="B1" s="12" t="s">
        <v>44</v>
      </c>
      <c r="C1" s="27" t="s">
        <v>11</v>
      </c>
      <c r="D1" s="12" t="s">
        <v>12</v>
      </c>
      <c r="E1" s="2"/>
      <c r="F1" s="2"/>
      <c r="G1" s="2"/>
      <c r="H1" s="2"/>
      <c r="I1" s="2"/>
      <c r="J1" s="2"/>
    </row>
    <row r="2" spans="1:10">
      <c r="A2" s="9">
        <f>24*60</f>
        <v>1440</v>
      </c>
      <c r="B2" s="9">
        <v>24</v>
      </c>
      <c r="C2" s="26">
        <v>0.41889999999999999</v>
      </c>
      <c r="D2" s="9">
        <v>1.3778999999999999</v>
      </c>
      <c r="E2" s="2"/>
      <c r="F2" s="2"/>
      <c r="G2" s="2"/>
      <c r="H2" s="2"/>
      <c r="I2" s="2"/>
      <c r="J2" s="2"/>
    </row>
    <row r="3" spans="1:10">
      <c r="A3" s="5">
        <f>48*60</f>
        <v>2880</v>
      </c>
      <c r="B3" s="5">
        <v>48</v>
      </c>
      <c r="C3" s="24">
        <v>0.2382</v>
      </c>
      <c r="D3" s="5">
        <v>0.84799999999999998</v>
      </c>
      <c r="E3" s="2"/>
      <c r="F3" s="2"/>
      <c r="G3" s="2"/>
      <c r="H3" s="2"/>
      <c r="I3" s="2"/>
      <c r="J3" s="2"/>
    </row>
    <row r="4" spans="1:10">
      <c r="A4" s="5">
        <f>72*60</f>
        <v>4320</v>
      </c>
      <c r="B4" s="5">
        <v>72</v>
      </c>
      <c r="C4" s="24">
        <v>0.1588</v>
      </c>
      <c r="D4" s="5">
        <v>0.64810000000000001</v>
      </c>
      <c r="E4" s="2"/>
      <c r="F4" s="2"/>
      <c r="G4" s="2"/>
      <c r="H4" s="2"/>
      <c r="I4" s="2"/>
      <c r="J4" s="2"/>
    </row>
    <row r="5" spans="1:10">
      <c r="A5" s="5">
        <f>120*60</f>
        <v>7200</v>
      </c>
      <c r="B5" s="5">
        <v>120</v>
      </c>
      <c r="C5" s="24">
        <v>0.1019</v>
      </c>
      <c r="D5" s="5">
        <v>0.4748</v>
      </c>
      <c r="E5" s="2"/>
      <c r="F5" s="2"/>
      <c r="G5" s="2"/>
      <c r="H5" s="2"/>
      <c r="I5" s="2"/>
      <c r="J5" s="2"/>
    </row>
    <row r="6" spans="1:10">
      <c r="A6" s="5">
        <f>240*60</f>
        <v>14400</v>
      </c>
      <c r="B6" s="5">
        <v>240</v>
      </c>
      <c r="C6" s="24">
        <v>7.0099999999999996E-2</v>
      </c>
      <c r="D6" s="5">
        <v>0.31919999999999998</v>
      </c>
      <c r="E6" s="2"/>
      <c r="F6" s="2"/>
      <c r="G6" s="2"/>
      <c r="H6" s="2"/>
      <c r="I6" s="2"/>
      <c r="J6" s="2"/>
    </row>
    <row r="7" spans="1:10" ht="13.5" thickBot="1">
      <c r="A7" s="22">
        <f>360*60</f>
        <v>21600</v>
      </c>
      <c r="B7" s="22">
        <v>360</v>
      </c>
      <c r="C7" s="25">
        <v>5.45E-2</v>
      </c>
      <c r="D7" s="22">
        <v>0.25640000000000002</v>
      </c>
      <c r="E7" s="2"/>
      <c r="F7" s="2"/>
      <c r="G7" s="2"/>
      <c r="H7" s="2"/>
      <c r="I7" s="2"/>
      <c r="J7" s="2"/>
    </row>
    <row r="8" spans="1:10" ht="13.5" thickBo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6.5" thickBot="1">
      <c r="A9" s="2"/>
      <c r="B9" s="28" t="s">
        <v>9</v>
      </c>
      <c r="C9" s="12" t="s">
        <v>13</v>
      </c>
      <c r="D9" s="32" t="s">
        <v>14</v>
      </c>
      <c r="E9" s="12" t="s">
        <v>15</v>
      </c>
      <c r="F9" s="32" t="s">
        <v>16</v>
      </c>
      <c r="G9" s="12" t="s">
        <v>17</v>
      </c>
      <c r="H9" s="32" t="s">
        <v>18</v>
      </c>
      <c r="I9" s="12" t="s">
        <v>19</v>
      </c>
      <c r="J9" s="13" t="s">
        <v>20</v>
      </c>
    </row>
    <row r="10" spans="1:10">
      <c r="A10" s="2"/>
      <c r="B10" s="29">
        <v>2</v>
      </c>
      <c r="C10" s="9">
        <f>(B10-1)/B10</f>
        <v>0.5</v>
      </c>
      <c r="D10" s="33">
        <f>-LN(LN(1/C10))</f>
        <v>0.36651292058166435</v>
      </c>
      <c r="E10" s="9">
        <f>D$2+C$2*D10</f>
        <v>1.5314322624316592</v>
      </c>
      <c r="F10" s="36">
        <f>D$3+C$3*D10</f>
        <v>0.93530337768255245</v>
      </c>
      <c r="G10" s="9">
        <f>D$4+C$4*D10</f>
        <v>0.70630225178836836</v>
      </c>
      <c r="H10" s="36">
        <f>D$5+C$5*D10</f>
        <v>0.51214766660727162</v>
      </c>
      <c r="I10" s="9">
        <f>D$6+C$6*D10</f>
        <v>0.34489255573277466</v>
      </c>
      <c r="J10" s="39">
        <f>D$7+C$7*D10</f>
        <v>0.27637495417170072</v>
      </c>
    </row>
    <row r="11" spans="1:10">
      <c r="A11" s="2"/>
      <c r="B11" s="30">
        <v>5</v>
      </c>
      <c r="C11" s="5">
        <f t="shared" ref="C11:C16" si="0">(B11-1)/B11</f>
        <v>0.8</v>
      </c>
      <c r="D11" s="34">
        <f t="shared" ref="D11:D16" si="1">-LN(LN(1/C11))</f>
        <v>1.4999399867595156</v>
      </c>
      <c r="E11" s="5">
        <f>D$2+C$2*D11</f>
        <v>2.0062248604535609</v>
      </c>
      <c r="F11" s="37">
        <f t="shared" ref="F11:F15" si="2">D$3+C$3*D11</f>
        <v>1.2052857048461165</v>
      </c>
      <c r="G11" s="5">
        <f t="shared" ref="G11:G16" si="3">D$4+C$4*D11</f>
        <v>0.88629046989741112</v>
      </c>
      <c r="H11" s="37">
        <f t="shared" ref="H11:H16" si="4">D$5+C$5*D11</f>
        <v>0.62764388465079468</v>
      </c>
      <c r="I11" s="5">
        <f t="shared" ref="I11:I16" si="5">D$6+C$6*D11</f>
        <v>0.424345793071842</v>
      </c>
      <c r="J11" s="8">
        <f t="shared" ref="J11:J16" si="6">D$7+C$7*D11</f>
        <v>0.33814672927839362</v>
      </c>
    </row>
    <row r="12" spans="1:10">
      <c r="A12" s="2"/>
      <c r="B12" s="30">
        <v>10</v>
      </c>
      <c r="C12" s="5">
        <f t="shared" si="0"/>
        <v>0.9</v>
      </c>
      <c r="D12" s="34">
        <f t="shared" si="1"/>
        <v>2.2503673273124449</v>
      </c>
      <c r="E12" s="5">
        <f t="shared" ref="E12:E16" si="7">D$2+C$2*D12</f>
        <v>2.3205788734111832</v>
      </c>
      <c r="F12" s="37">
        <f t="shared" si="2"/>
        <v>1.3840374973658243</v>
      </c>
      <c r="G12" s="5">
        <f t="shared" si="3"/>
        <v>1.0054583315772163</v>
      </c>
      <c r="H12" s="37">
        <f t="shared" si="4"/>
        <v>0.70411243065313811</v>
      </c>
      <c r="I12" s="5">
        <f t="shared" si="5"/>
        <v>0.47695074964460238</v>
      </c>
      <c r="J12" s="8">
        <f t="shared" si="6"/>
        <v>0.3790450193385283</v>
      </c>
    </row>
    <row r="13" spans="1:10">
      <c r="A13" s="2"/>
      <c r="B13" s="30">
        <v>20</v>
      </c>
      <c r="C13" s="5">
        <f t="shared" si="0"/>
        <v>0.95</v>
      </c>
      <c r="D13" s="34">
        <f t="shared" si="1"/>
        <v>2.9701952490421655</v>
      </c>
      <c r="E13" s="5">
        <f t="shared" si="7"/>
        <v>2.6221147898237631</v>
      </c>
      <c r="F13" s="37">
        <f t="shared" si="2"/>
        <v>1.5555005083218436</v>
      </c>
      <c r="G13" s="5">
        <f t="shared" si="3"/>
        <v>1.1197670055478959</v>
      </c>
      <c r="H13" s="37">
        <f t="shared" si="4"/>
        <v>0.7774628958773967</v>
      </c>
      <c r="I13" s="5">
        <f t="shared" si="5"/>
        <v>0.52741068695785576</v>
      </c>
      <c r="J13" s="8">
        <f t="shared" si="6"/>
        <v>0.41827564107279802</v>
      </c>
    </row>
    <row r="14" spans="1:10">
      <c r="A14" s="2"/>
      <c r="B14" s="30">
        <v>50</v>
      </c>
      <c r="C14" s="5">
        <f t="shared" si="0"/>
        <v>0.98</v>
      </c>
      <c r="D14" s="34">
        <f t="shared" si="1"/>
        <v>3.9019386579358333</v>
      </c>
      <c r="E14" s="5">
        <f t="shared" si="7"/>
        <v>3.0124221038093202</v>
      </c>
      <c r="F14" s="37">
        <f t="shared" si="2"/>
        <v>1.7774417883203153</v>
      </c>
      <c r="G14" s="5">
        <f t="shared" si="3"/>
        <v>1.2677278588802103</v>
      </c>
      <c r="H14" s="37">
        <f t="shared" si="4"/>
        <v>0.87240754924366137</v>
      </c>
      <c r="I14" s="5">
        <f t="shared" si="5"/>
        <v>0.59272589992130187</v>
      </c>
      <c r="J14" s="8">
        <f t="shared" si="6"/>
        <v>0.46905565685750295</v>
      </c>
    </row>
    <row r="15" spans="1:10">
      <c r="A15" s="2"/>
      <c r="B15" s="30">
        <v>100</v>
      </c>
      <c r="C15" s="5">
        <f t="shared" si="0"/>
        <v>0.99</v>
      </c>
      <c r="D15" s="34">
        <f t="shared" si="1"/>
        <v>4.6001492267765736</v>
      </c>
      <c r="E15" s="5">
        <f t="shared" si="7"/>
        <v>3.3049025110967065</v>
      </c>
      <c r="F15" s="37">
        <f t="shared" si="2"/>
        <v>1.9437555458181799</v>
      </c>
      <c r="G15" s="5">
        <f t="shared" si="3"/>
        <v>1.3786036972121198</v>
      </c>
      <c r="H15" s="37">
        <f t="shared" si="4"/>
        <v>0.94355520620853284</v>
      </c>
      <c r="I15" s="5">
        <f t="shared" si="5"/>
        <v>0.64167046079703782</v>
      </c>
      <c r="J15" s="8">
        <f t="shared" si="6"/>
        <v>0.50710813285932321</v>
      </c>
    </row>
    <row r="16" spans="1:10" ht="13.5" thickBot="1">
      <c r="A16" s="2"/>
      <c r="B16" s="31">
        <v>200</v>
      </c>
      <c r="C16" s="22">
        <f t="shared" si="0"/>
        <v>0.995</v>
      </c>
      <c r="D16" s="35">
        <f t="shared" si="1"/>
        <v>5.295812142535044</v>
      </c>
      <c r="E16" s="22">
        <f t="shared" si="7"/>
        <v>3.5963157065079296</v>
      </c>
      <c r="F16" s="38">
        <f>D$3+C$3*D16</f>
        <v>2.1094624523518473</v>
      </c>
      <c r="G16" s="22">
        <f t="shared" si="3"/>
        <v>1.489074968234565</v>
      </c>
      <c r="H16" s="38">
        <f t="shared" si="4"/>
        <v>1.0144432573243209</v>
      </c>
      <c r="I16" s="22">
        <f t="shared" si="5"/>
        <v>0.69043643119170661</v>
      </c>
      <c r="J16" s="23">
        <f t="shared" si="6"/>
        <v>0.54502176176815986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5"/>
  <sheetViews>
    <sheetView zoomScale="80" zoomScaleNormal="80" workbookViewId="0">
      <selection activeCell="B31" sqref="B31"/>
    </sheetView>
  </sheetViews>
  <sheetFormatPr defaultRowHeight="12.75"/>
  <cols>
    <col min="1" max="1" width="8.28515625" style="2" bestFit="1" customWidth="1"/>
    <col min="2" max="7" width="12" style="2" bestFit="1" customWidth="1"/>
    <col min="8" max="8" width="9.140625" style="2"/>
    <col min="9" max="9" width="7.7109375" style="2" bestFit="1" customWidth="1"/>
    <col min="10" max="15" width="12" style="2" bestFit="1" customWidth="1"/>
    <col min="16" max="16" width="9.140625" style="2"/>
    <col min="17" max="18" width="12" style="2" bestFit="1" customWidth="1"/>
    <col min="19" max="19" width="9.140625" style="2"/>
    <col min="20" max="20" width="13" style="2" bestFit="1" customWidth="1"/>
    <col min="21" max="21" width="8.5703125" style="2" bestFit="1" customWidth="1"/>
    <col min="22" max="22" width="13.5703125" style="2" bestFit="1" customWidth="1"/>
    <col min="23" max="23" width="13" style="2" bestFit="1" customWidth="1"/>
    <col min="24" max="24" width="13.5703125" style="2" bestFit="1" customWidth="1"/>
  </cols>
  <sheetData>
    <row r="1" spans="1:24" ht="16.5" thickBot="1">
      <c r="A1" s="4"/>
      <c r="B1" s="4"/>
      <c r="C1" s="4"/>
      <c r="D1" s="4"/>
      <c r="E1" s="4"/>
      <c r="F1" s="4"/>
      <c r="U1" s="12"/>
      <c r="V1" s="12" t="s">
        <v>21</v>
      </c>
      <c r="W1" s="12" t="s">
        <v>22</v>
      </c>
      <c r="X1" s="13" t="s">
        <v>23</v>
      </c>
    </row>
    <row r="2" spans="1:24">
      <c r="U2" s="26" t="s">
        <v>24</v>
      </c>
      <c r="V2" s="9">
        <v>366.46</v>
      </c>
      <c r="W2" s="9">
        <v>1607.79</v>
      </c>
      <c r="X2" s="39">
        <v>477.27</v>
      </c>
    </row>
    <row r="3" spans="1:24">
      <c r="U3" s="24" t="s">
        <v>25</v>
      </c>
      <c r="V3" s="5">
        <v>-1.3931</v>
      </c>
      <c r="W3" s="5">
        <v>-1.681</v>
      </c>
      <c r="X3" s="8">
        <v>-1.3935</v>
      </c>
    </row>
    <row r="4" spans="1:24">
      <c r="U4" s="24" t="s">
        <v>26</v>
      </c>
      <c r="V4" s="5">
        <v>0.16233</v>
      </c>
      <c r="W4" s="5">
        <v>0.157</v>
      </c>
      <c r="X4" s="8">
        <v>0.16228999999999999</v>
      </c>
    </row>
    <row r="5" spans="1:24">
      <c r="U5" s="24" t="s">
        <v>27</v>
      </c>
      <c r="V5" s="5">
        <v>2.6084999999999998</v>
      </c>
      <c r="W5" s="5">
        <v>17.73</v>
      </c>
      <c r="X5" s="8">
        <v>2.3420999999999998</v>
      </c>
    </row>
    <row r="6" spans="1:24" ht="13.5" thickBot="1">
      <c r="U6" s="25" t="s">
        <v>28</v>
      </c>
      <c r="V6" s="22">
        <v>0.73455999999999999</v>
      </c>
      <c r="W6" s="22">
        <v>1.0089999999999999</v>
      </c>
      <c r="X6" s="23">
        <v>0.78335999999999995</v>
      </c>
    </row>
    <row r="9" spans="1:24" ht="13.5" thickBot="1">
      <c r="T9" s="4"/>
    </row>
    <row r="10" spans="1:24" ht="16.5" thickBot="1">
      <c r="T10" s="4"/>
      <c r="W10" s="12" t="s">
        <v>30</v>
      </c>
      <c r="X10" s="13" t="s">
        <v>31</v>
      </c>
    </row>
    <row r="11" spans="1:24" ht="16.5" thickBot="1">
      <c r="A11" s="12" t="s">
        <v>36</v>
      </c>
      <c r="B11" s="12">
        <v>1440</v>
      </c>
      <c r="C11" s="12">
        <v>2880</v>
      </c>
      <c r="D11" s="12">
        <v>4320</v>
      </c>
      <c r="E11" s="12">
        <v>7200</v>
      </c>
      <c r="F11" s="12">
        <v>14400</v>
      </c>
      <c r="G11" s="12">
        <v>21600</v>
      </c>
      <c r="H11" s="3"/>
      <c r="I11" s="28" t="s">
        <v>40</v>
      </c>
      <c r="J11" s="12">
        <v>1440</v>
      </c>
      <c r="K11" s="32">
        <v>2880</v>
      </c>
      <c r="L11" s="12">
        <v>4320</v>
      </c>
      <c r="M11" s="32">
        <v>7200</v>
      </c>
      <c r="N11" s="12">
        <v>14400</v>
      </c>
      <c r="O11" s="13">
        <v>21600</v>
      </c>
      <c r="P11" s="3"/>
      <c r="Q11" s="28" t="s">
        <v>41</v>
      </c>
      <c r="R11" s="12" t="s">
        <v>42</v>
      </c>
      <c r="W11" s="9">
        <f>U$12-((U$12*U$14)/((U$12-U$14)*(B38^(-U$12*U$13))+U$14))</f>
        <v>2.5238926027469217</v>
      </c>
      <c r="X11" s="39">
        <f>U$15+U$16*LN(B38)</f>
        <v>0.30040706697303354</v>
      </c>
    </row>
    <row r="12" spans="1:24">
      <c r="A12" s="9">
        <v>2</v>
      </c>
      <c r="B12" s="9">
        <f>(V$2*(V$3+A12)^V$4)/((V$5+B$11)^V$6)</f>
        <v>1.6152355695220957</v>
      </c>
      <c r="C12" s="9">
        <f>(V$2*(V$3+A12)^V$4)/((V$5+C$11)^V$6)</f>
        <v>0.9714038617463564</v>
      </c>
      <c r="D12" s="9">
        <f>(V$2*(V$3+A12)^V$4)/((V$5+D$11)^V$6)</f>
        <v>0.72135072329126926</v>
      </c>
      <c r="E12" s="9">
        <f>(V$2*(V$3+A12)^V$4)/((V$5+E$11)^V$6)</f>
        <v>0.49574948068904778</v>
      </c>
      <c r="F12" s="9">
        <f>(V$2*(V$3+A12)^V$4)/((V$5+F$11)^V$6)</f>
        <v>0.29798571623500181</v>
      </c>
      <c r="G12" s="9">
        <f>(V$2*(V$3+A12)^V$4)/((V$5+G$11)^V$6)</f>
        <v>0.22124074464809396</v>
      </c>
      <c r="I12" s="46">
        <v>2</v>
      </c>
      <c r="J12" s="47">
        <f>'OEF 4 + 5'!E10</f>
        <v>1.5314322624316592</v>
      </c>
      <c r="K12" s="48">
        <f>'OEF 4 + 5'!F10</f>
        <v>0.93530337768255245</v>
      </c>
      <c r="L12" s="47">
        <f>'OEF 4 + 5'!G10</f>
        <v>0.70630225178836836</v>
      </c>
      <c r="M12" s="48">
        <f>'OEF 4 + 5'!H10</f>
        <v>0.51214766660727162</v>
      </c>
      <c r="N12" s="47">
        <f>'OEF 4 + 5'!I10</f>
        <v>0.34489255573277466</v>
      </c>
      <c r="O12" s="44">
        <f>'OEF 4 + 5'!J10</f>
        <v>0.27637495417170072</v>
      </c>
      <c r="Q12" s="29">
        <f>CORREL(B12:G12,J12:O12)</f>
        <v>0.99980796179457043</v>
      </c>
      <c r="R12" s="9">
        <f>SQRT(((B12-J12)^2+(C12-K12)^2+(D12-L12)^2+(E12-M12)^2+(F12-N12)^2+(G12-O12)^2)/6)</f>
        <v>4.8410792316693207E-2</v>
      </c>
      <c r="T12" s="45" t="s">
        <v>8</v>
      </c>
      <c r="U12" s="44">
        <v>7.1660000000000004</v>
      </c>
      <c r="W12" s="5">
        <f>U$12-((U$12*U$14)/((U$12-U$14)*(C38^(-U$12*U$13))+U$14))</f>
        <v>2.0649917066725667</v>
      </c>
      <c r="X12" s="8">
        <f>U$15+U$16*LN(C38)</f>
        <v>0.26635274599212344</v>
      </c>
    </row>
    <row r="13" spans="1:24">
      <c r="A13" s="55">
        <v>5</v>
      </c>
      <c r="B13" s="55">
        <f t="shared" ref="B13:B18" si="0">(V$2*(V$3+A13)^V$4)/((V$5+B$11)^V$6)</f>
        <v>2.1571584351891788</v>
      </c>
      <c r="C13" s="55">
        <f t="shared" ref="C13:C18" si="1">(V$2*(V$3+A13)^V$4)/((V$5+C$11)^V$6)</f>
        <v>1.2973166724909908</v>
      </c>
      <c r="D13" s="55">
        <f t="shared" ref="D13:D18" si="2">(V$2*(V$3+A13)^V$4)/((V$5+D$11)^V$6)</f>
        <v>0.96336895177337822</v>
      </c>
      <c r="E13" s="55">
        <f t="shared" ref="E13:E18" si="3">(V$2*(V$3+A13)^V$4)/((V$5+E$11)^V$6)</f>
        <v>0.66207690951570852</v>
      </c>
      <c r="F13" s="55">
        <f t="shared" ref="F13:F18" si="4">(V$2*(V$3+A13)^V$4)/((V$5+F$11)^V$6)</f>
        <v>0.39796201462577435</v>
      </c>
      <c r="G13" s="55">
        <f t="shared" ref="G13:G18" si="5">(V$2*(V$3+A13)^V$4)/((V$5+G$11)^V$6)</f>
        <v>0.2954685666477595</v>
      </c>
      <c r="I13" s="56">
        <v>5</v>
      </c>
      <c r="J13" s="55">
        <f>'OEF 4 + 5'!E11</f>
        <v>2.0062248604535609</v>
      </c>
      <c r="K13" s="57">
        <f>'OEF 4 + 5'!F11</f>
        <v>1.2052857048461165</v>
      </c>
      <c r="L13" s="55">
        <f>'OEF 4 + 5'!G11</f>
        <v>0.88629046989741112</v>
      </c>
      <c r="M13" s="57">
        <f>'OEF 4 + 5'!H11</f>
        <v>0.62764388465079468</v>
      </c>
      <c r="N13" s="55">
        <f>'OEF 4 + 5'!I11</f>
        <v>0.424345793071842</v>
      </c>
      <c r="O13" s="58">
        <f>'OEF 4 + 5'!J11</f>
        <v>0.33814672927839362</v>
      </c>
      <c r="Q13" s="56">
        <f t="shared" ref="Q13:Q18" si="6">CORREL(B13:G13,J13:O13)</f>
        <v>0.99938344983035687</v>
      </c>
      <c r="R13" s="55">
        <f t="shared" ref="R13:R18" si="7">SQRT(((B13-J13)^2+(C13-K13)^2+(D13-L13)^2+(E13-M13)^2+(F13-N13)^2+(G13-O13)^2)/6)</f>
        <v>8.2557957307168833E-2</v>
      </c>
      <c r="T13" s="24" t="s">
        <v>34</v>
      </c>
      <c r="U13" s="8">
        <v>5.9380000000000002E-2</v>
      </c>
      <c r="W13" s="5">
        <f>U$12-((U$12*U$14)/((U$12-U$14)*(D38^(-U$12*U$13))+U$14))</f>
        <v>1.8209068259071133</v>
      </c>
      <c r="X13" s="8">
        <f>U$15+U$16*LN(D38)</f>
        <v>0.24643224523076934</v>
      </c>
    </row>
    <row r="14" spans="1:24">
      <c r="A14" s="5">
        <v>10</v>
      </c>
      <c r="B14" s="5">
        <f t="shared" si="0"/>
        <v>2.4842548073314603</v>
      </c>
      <c r="C14" s="5">
        <f t="shared" si="1"/>
        <v>1.4940326717283321</v>
      </c>
      <c r="D14" s="5">
        <f t="shared" si="2"/>
        <v>1.1094474613622898</v>
      </c>
      <c r="E14" s="5">
        <f t="shared" si="3"/>
        <v>0.76246960745065151</v>
      </c>
      <c r="F14" s="5">
        <f t="shared" si="4"/>
        <v>0.45830618272722784</v>
      </c>
      <c r="G14" s="5">
        <f t="shared" si="5"/>
        <v>0.34027134731328174</v>
      </c>
      <c r="I14" s="30">
        <v>10</v>
      </c>
      <c r="J14" s="5">
        <f>'OEF 4 + 5'!E12</f>
        <v>2.3205788734111832</v>
      </c>
      <c r="K14" s="37">
        <f>'OEF 4 + 5'!F12</f>
        <v>1.3840374973658243</v>
      </c>
      <c r="L14" s="5">
        <f>'OEF 4 + 5'!G12</f>
        <v>1.0054583315772163</v>
      </c>
      <c r="M14" s="37">
        <f>'OEF 4 + 5'!H12</f>
        <v>0.70411243065313811</v>
      </c>
      <c r="N14" s="5">
        <f>'OEF 4 + 5'!I12</f>
        <v>0.47695074964460238</v>
      </c>
      <c r="O14" s="8">
        <f>'OEF 4 + 5'!J12</f>
        <v>0.3790450193385283</v>
      </c>
      <c r="Q14" s="30">
        <f t="shared" si="6"/>
        <v>0.99911287868471899</v>
      </c>
      <c r="R14" s="5">
        <f t="shared" si="7"/>
        <v>9.5707076055713144E-2</v>
      </c>
      <c r="T14" s="24" t="s">
        <v>35</v>
      </c>
      <c r="U14" s="8">
        <v>0.55110000000000003</v>
      </c>
      <c r="W14" s="5">
        <f>U$12-((U$12*U$14)/((U$12-U$14)*(E38^(-U$12*U$13))+U$14))</f>
        <v>1.5417017195105363</v>
      </c>
      <c r="X14" s="8">
        <f>U$15+U$16*LN(E38)</f>
        <v>0.22133538233514627</v>
      </c>
    </row>
    <row r="15" spans="1:24">
      <c r="A15" s="55">
        <v>20</v>
      </c>
      <c r="B15" s="55">
        <f t="shared" si="0"/>
        <v>2.8154553809203384</v>
      </c>
      <c r="C15" s="55">
        <f t="shared" si="1"/>
        <v>1.6932169407399633</v>
      </c>
      <c r="D15" s="55">
        <f t="shared" si="2"/>
        <v>1.25735887306028</v>
      </c>
      <c r="E15" s="55">
        <f t="shared" si="3"/>
        <v>0.86412197039928396</v>
      </c>
      <c r="F15" s="55">
        <f t="shared" si="4"/>
        <v>0.51940751184637657</v>
      </c>
      <c r="G15" s="55">
        <f t="shared" si="5"/>
        <v>0.38563628535161343</v>
      </c>
      <c r="I15" s="56">
        <v>20</v>
      </c>
      <c r="J15" s="55">
        <f>'OEF 4 + 5'!E13</f>
        <v>2.6221147898237631</v>
      </c>
      <c r="K15" s="57">
        <f>'OEF 4 + 5'!F13</f>
        <v>1.5555005083218436</v>
      </c>
      <c r="L15" s="55">
        <f>'OEF 4 + 5'!G13</f>
        <v>1.1197670055478959</v>
      </c>
      <c r="M15" s="57">
        <f>'OEF 4 + 5'!H13</f>
        <v>0.7774628958773967</v>
      </c>
      <c r="N15" s="55">
        <f>'OEF 4 + 5'!I13</f>
        <v>0.52741068695785576</v>
      </c>
      <c r="O15" s="58">
        <f>'OEF 4 + 5'!J13</f>
        <v>0.41827564107279802</v>
      </c>
      <c r="Q15" s="56">
        <f t="shared" si="6"/>
        <v>0.99888353111443318</v>
      </c>
      <c r="R15" s="55">
        <f t="shared" si="7"/>
        <v>0.11826319199131104</v>
      </c>
      <c r="T15" s="24" t="s">
        <v>32</v>
      </c>
      <c r="U15" s="8">
        <v>0.65769999999999995</v>
      </c>
      <c r="W15" s="5">
        <f>U$12-((U$12*U$14)/((U$12-U$14)*(F38^(-U$12*U$13))+U$14))</f>
        <v>1.2146568391269863</v>
      </c>
      <c r="X15" s="8">
        <f>U$15+U$16*LN(F38)</f>
        <v>0.18728106135423611</v>
      </c>
    </row>
    <row r="16" spans="1:24" ht="13.5" thickBot="1">
      <c r="A16" s="5">
        <v>50</v>
      </c>
      <c r="B16" s="5">
        <f t="shared" si="0"/>
        <v>3.2903654692713427</v>
      </c>
      <c r="C16" s="5">
        <f t="shared" si="1"/>
        <v>1.9788282178262919</v>
      </c>
      <c r="D16" s="5">
        <f t="shared" si="2"/>
        <v>1.4694497545356533</v>
      </c>
      <c r="E16" s="5">
        <f t="shared" si="3"/>
        <v>1.0098817803715592</v>
      </c>
      <c r="F16" s="5">
        <f t="shared" si="4"/>
        <v>0.60702100024074923</v>
      </c>
      <c r="G16" s="5">
        <f t="shared" si="5"/>
        <v>0.45068528722491635</v>
      </c>
      <c r="I16" s="30">
        <v>50</v>
      </c>
      <c r="J16" s="5">
        <f>'OEF 4 + 5'!E14</f>
        <v>3.0124221038093202</v>
      </c>
      <c r="K16" s="37">
        <f>'OEF 4 + 5'!F14</f>
        <v>1.7774417883203153</v>
      </c>
      <c r="L16" s="5">
        <f>'OEF 4 + 5'!G14</f>
        <v>1.2677278588802103</v>
      </c>
      <c r="M16" s="37">
        <f>'OEF 4 + 5'!H14</f>
        <v>0.87240754924366137</v>
      </c>
      <c r="N16" s="5">
        <f>'OEF 4 + 5'!I14</f>
        <v>0.59272589992130187</v>
      </c>
      <c r="O16" s="8">
        <f>'OEF 4 + 5'!J14</f>
        <v>0.46905565685750295</v>
      </c>
      <c r="Q16" s="30">
        <f t="shared" si="6"/>
        <v>0.99862997057718594</v>
      </c>
      <c r="R16" s="5">
        <f t="shared" si="7"/>
        <v>0.17221194121301717</v>
      </c>
      <c r="T16" s="25" t="s">
        <v>33</v>
      </c>
      <c r="U16" s="23">
        <v>-4.913E-2</v>
      </c>
      <c r="W16" s="5">
        <f>U$12-((U$12*U$14)/((U$12-U$14)*(G38^(-U$12*U$13))+U$14))</f>
        <v>1.0503858144279121</v>
      </c>
      <c r="X16" s="8">
        <f>U$15+U$16*LN(G38)</f>
        <v>0.16736056059288196</v>
      </c>
    </row>
    <row r="17" spans="1:24" ht="13.5" thickBot="1">
      <c r="A17" s="55">
        <v>100</v>
      </c>
      <c r="B17" s="55">
        <f t="shared" si="0"/>
        <v>3.6907398813776955</v>
      </c>
      <c r="C17" s="55">
        <f t="shared" si="1"/>
        <v>2.2196136842951928</v>
      </c>
      <c r="D17" s="55">
        <f t="shared" si="2"/>
        <v>1.6482536251349651</v>
      </c>
      <c r="E17" s="55">
        <f t="shared" si="3"/>
        <v>1.1327650369244306</v>
      </c>
      <c r="F17" s="55">
        <f t="shared" si="4"/>
        <v>0.68088382137028813</v>
      </c>
      <c r="G17" s="55">
        <f t="shared" si="5"/>
        <v>0.50552504852280589</v>
      </c>
      <c r="I17" s="56">
        <v>100</v>
      </c>
      <c r="J17" s="55">
        <f>'OEF 4 + 5'!E15</f>
        <v>3.3049025110967065</v>
      </c>
      <c r="K17" s="57">
        <f>'OEF 4 + 5'!F15</f>
        <v>1.9437555458181799</v>
      </c>
      <c r="L17" s="55">
        <f>'OEF 4 + 5'!G15</f>
        <v>1.3786036972121198</v>
      </c>
      <c r="M17" s="57">
        <f>'OEF 4 + 5'!H15</f>
        <v>0.94355520620853284</v>
      </c>
      <c r="N17" s="55">
        <f>'OEF 4 + 5'!I15</f>
        <v>0.64167046079703782</v>
      </c>
      <c r="O17" s="58">
        <f>'OEF 4 + 5'!J15</f>
        <v>0.50710813285932321</v>
      </c>
      <c r="Q17" s="56">
        <f t="shared" si="6"/>
        <v>0.99846782184225047</v>
      </c>
      <c r="R17" s="55">
        <f t="shared" si="7"/>
        <v>0.23629777342058278</v>
      </c>
      <c r="W17" s="40"/>
      <c r="X17" s="41"/>
    </row>
    <row r="18" spans="1:24" ht="13.5" thickBot="1">
      <c r="A18" s="22">
        <v>200</v>
      </c>
      <c r="B18" s="22">
        <f t="shared" si="0"/>
        <v>4.1350035319703009</v>
      </c>
      <c r="C18" s="22">
        <f t="shared" si="1"/>
        <v>2.4867941711308541</v>
      </c>
      <c r="D18" s="22">
        <f t="shared" si="2"/>
        <v>1.8466580633072953</v>
      </c>
      <c r="E18" s="22">
        <f t="shared" si="3"/>
        <v>1.2691188160425246</v>
      </c>
      <c r="F18" s="22">
        <f t="shared" si="4"/>
        <v>0.76284352100604025</v>
      </c>
      <c r="G18" s="22">
        <f t="shared" si="5"/>
        <v>0.56637637122260853</v>
      </c>
      <c r="I18" s="31">
        <v>200</v>
      </c>
      <c r="J18" s="22">
        <f>'OEF 4 + 5'!E16</f>
        <v>3.5963157065079296</v>
      </c>
      <c r="K18" s="38">
        <f>'OEF 4 + 5'!F16</f>
        <v>2.1094624523518473</v>
      </c>
      <c r="L18" s="22">
        <f>'OEF 4 + 5'!G16</f>
        <v>1.489074968234565</v>
      </c>
      <c r="M18" s="38">
        <f>'OEF 4 + 5'!H16</f>
        <v>1.0144432573243209</v>
      </c>
      <c r="N18" s="22">
        <f>'OEF 4 + 5'!I16</f>
        <v>0.69043643119170661</v>
      </c>
      <c r="O18" s="23">
        <f>'OEF 4 + 5'!J16</f>
        <v>0.54502176176815986</v>
      </c>
      <c r="Q18" s="31">
        <f t="shared" si="6"/>
        <v>0.99832615842633254</v>
      </c>
      <c r="R18" s="22">
        <f t="shared" si="7"/>
        <v>0.32429099982080217</v>
      </c>
      <c r="W18" s="42" t="s">
        <v>29</v>
      </c>
      <c r="X18" s="43">
        <v>2.7182818284590402</v>
      </c>
    </row>
    <row r="19" spans="1:24" ht="13.5" thickBot="1"/>
    <row r="20" spans="1:24" ht="16.5" thickBot="1">
      <c r="A20" s="12" t="s">
        <v>37</v>
      </c>
      <c r="B20" s="13">
        <v>1440</v>
      </c>
      <c r="C20" s="12">
        <v>2880</v>
      </c>
      <c r="D20" s="12">
        <v>4320</v>
      </c>
      <c r="E20" s="12">
        <v>7200</v>
      </c>
      <c r="F20" s="12">
        <v>14400</v>
      </c>
      <c r="G20" s="13">
        <v>21600</v>
      </c>
      <c r="H20" s="3"/>
      <c r="I20" s="28" t="s">
        <v>40</v>
      </c>
      <c r="J20" s="12">
        <v>1440</v>
      </c>
      <c r="K20" s="32">
        <v>2880</v>
      </c>
      <c r="L20" s="12">
        <v>4320</v>
      </c>
      <c r="M20" s="32">
        <v>7200</v>
      </c>
      <c r="N20" s="12">
        <v>14400</v>
      </c>
      <c r="O20" s="13">
        <v>21600</v>
      </c>
      <c r="P20" s="3"/>
      <c r="Q20" s="28" t="s">
        <v>41</v>
      </c>
      <c r="R20" s="12" t="s">
        <v>42</v>
      </c>
    </row>
    <row r="21" spans="1:24">
      <c r="A21" s="9">
        <v>2</v>
      </c>
      <c r="B21" s="36">
        <f>(W$2*(W$3+A21)^W$4)/((W$5+B$20)^W$6)</f>
        <v>0.86332491575566761</v>
      </c>
      <c r="C21" s="47">
        <f>(W$2*(W$3+A21)^W$4)/((W$5+C$20)^W$6)</f>
        <v>0.43162642195142442</v>
      </c>
      <c r="D21" s="44">
        <f>(W$2*(W$3+A21)^W$4)/((W$5+D$20)^W$6)</f>
        <v>0.28729401695487689</v>
      </c>
      <c r="E21" s="48">
        <f>(W$2*(W$3+A21)^W$4)/((W$5+E$20)^W$6)</f>
        <v>0.17186926618619519</v>
      </c>
      <c r="F21" s="47">
        <f>(W$2*(W$3+A21)^W$4)/((W$5+F$20)^W$6)</f>
        <v>8.5506179100567015E-2</v>
      </c>
      <c r="G21" s="44">
        <f>(W$2*(W$3+A21)^W$4)/((W$5+G$20)^W$6)</f>
        <v>5.6819980622660186E-2</v>
      </c>
      <c r="I21" s="29">
        <v>2</v>
      </c>
      <c r="J21" s="9">
        <f>J12</f>
        <v>1.5314322624316592</v>
      </c>
      <c r="K21" s="36">
        <f t="shared" ref="K21:O21" si="8">K12</f>
        <v>0.93530337768255245</v>
      </c>
      <c r="L21" s="9">
        <f t="shared" si="8"/>
        <v>0.70630225178836836</v>
      </c>
      <c r="M21" s="36">
        <f t="shared" si="8"/>
        <v>0.51214766660727162</v>
      </c>
      <c r="N21" s="9">
        <f t="shared" si="8"/>
        <v>0.34489255573277466</v>
      </c>
      <c r="O21" s="39">
        <f t="shared" si="8"/>
        <v>0.27637495417170072</v>
      </c>
      <c r="Q21" s="29">
        <f>CORREL(B21:G21,J21:O21)</f>
        <v>0.99729904287733373</v>
      </c>
      <c r="R21" s="9">
        <f>SQRT(((B21-J21)^2+(C21-K21)^2+(D21-L21)^2+(E21-M21)^2+(F21-N21)^2+(G21-O21)^2)/6)</f>
        <v>0.4295153997745445</v>
      </c>
    </row>
    <row r="22" spans="1:24">
      <c r="A22" s="55">
        <v>5</v>
      </c>
      <c r="B22" s="57">
        <f t="shared" ref="B22:B27" si="9">(W$2*(W$3+A22)^W$4)/((W$5+B$20)^W$6)</f>
        <v>1.2470310762641346</v>
      </c>
      <c r="C22" s="55">
        <f t="shared" ref="C22:C27" si="10">(W$2*(W$3+A22)^W$4)/((W$5+C$20)^W$6)</f>
        <v>0.62346348597965695</v>
      </c>
      <c r="D22" s="58">
        <f>(W$2*(W$3+A22)^W$4)/((W$5+D$20)^W$6)</f>
        <v>0.41498230924320995</v>
      </c>
      <c r="E22" s="57">
        <f t="shared" ref="E22:E27" si="11">(W$2*(W$3+A22)^W$4)/((W$5+E$20)^W$6)</f>
        <v>0.24825684059088965</v>
      </c>
      <c r="F22" s="55">
        <f t="shared" ref="F22:F27" si="12">(W$2*(W$3+A22)^W$4)/((W$5+F$20)^W$6)</f>
        <v>0.12350953923029288</v>
      </c>
      <c r="G22" s="58">
        <f t="shared" ref="G22:G27" si="13">(W$2*(W$3+A22)^W$4)/((W$5+G$20)^W$6)</f>
        <v>8.2073713263751638E-2</v>
      </c>
      <c r="I22" s="56">
        <v>5</v>
      </c>
      <c r="J22" s="55">
        <f t="shared" ref="J22:O27" si="14">J13</f>
        <v>2.0062248604535609</v>
      </c>
      <c r="K22" s="57">
        <f t="shared" si="14"/>
        <v>1.2052857048461165</v>
      </c>
      <c r="L22" s="55">
        <f t="shared" si="14"/>
        <v>0.88629046989741112</v>
      </c>
      <c r="M22" s="57">
        <f t="shared" si="14"/>
        <v>0.62764388465079468</v>
      </c>
      <c r="N22" s="55">
        <f t="shared" si="14"/>
        <v>0.424345793071842</v>
      </c>
      <c r="O22" s="58">
        <f t="shared" si="14"/>
        <v>0.33814672927839362</v>
      </c>
      <c r="Q22" s="56">
        <f t="shared" ref="Q22:Q27" si="15">CORREL(B22:G22,J22:O22)</f>
        <v>0.99815152594629419</v>
      </c>
      <c r="R22" s="55">
        <f t="shared" ref="R22:R27" si="16">SQRT(((B22-J22)^2+(C22-K22)^2+(D22-L22)^2+(E22-M22)^2+(F22-N22)^2+(G22-O22)^2)/6)</f>
        <v>0.48939316998615101</v>
      </c>
    </row>
    <row r="23" spans="1:24">
      <c r="A23" s="5">
        <v>10</v>
      </c>
      <c r="B23" s="37">
        <f t="shared" si="9"/>
        <v>1.4405565259094741</v>
      </c>
      <c r="C23" s="5">
        <f t="shared" si="10"/>
        <v>0.72021813288318592</v>
      </c>
      <c r="D23" s="8">
        <f t="shared" ref="D23:D27" si="17">(W$2*(W$3+A23)^W$4)/((W$5+D$20)^W$6)</f>
        <v>0.47938298018057413</v>
      </c>
      <c r="E23" s="37">
        <f t="shared" si="11"/>
        <v>0.28678356026720592</v>
      </c>
      <c r="F23" s="5">
        <f t="shared" si="12"/>
        <v>0.14267685556264736</v>
      </c>
      <c r="G23" s="8">
        <f t="shared" si="13"/>
        <v>9.4810647062557735E-2</v>
      </c>
      <c r="I23" s="30">
        <v>10</v>
      </c>
      <c r="J23" s="5">
        <f t="shared" si="14"/>
        <v>2.3205788734111832</v>
      </c>
      <c r="K23" s="37">
        <f t="shared" si="14"/>
        <v>1.3840374973658243</v>
      </c>
      <c r="L23" s="5">
        <f t="shared" si="14"/>
        <v>1.0054583315772163</v>
      </c>
      <c r="M23" s="37">
        <f t="shared" si="14"/>
        <v>0.70411243065313811</v>
      </c>
      <c r="N23" s="5">
        <f t="shared" si="14"/>
        <v>0.47695074964460238</v>
      </c>
      <c r="O23" s="8">
        <f t="shared" si="14"/>
        <v>0.3790450193385283</v>
      </c>
      <c r="Q23" s="30">
        <f t="shared" si="15"/>
        <v>0.99842469350301166</v>
      </c>
      <c r="R23" s="5">
        <f t="shared" si="16"/>
        <v>0.55655822648624409</v>
      </c>
    </row>
    <row r="24" spans="1:24">
      <c r="A24" s="55">
        <v>20</v>
      </c>
      <c r="B24" s="57">
        <f t="shared" si="9"/>
        <v>1.6306273203136563</v>
      </c>
      <c r="C24" s="55">
        <f t="shared" si="10"/>
        <v>0.8152455963664248</v>
      </c>
      <c r="D24" s="58">
        <f t="shared" si="17"/>
        <v>0.54263402394592786</v>
      </c>
      <c r="E24" s="57">
        <f t="shared" si="11"/>
        <v>0.32462253301257177</v>
      </c>
      <c r="F24" s="55">
        <f t="shared" si="12"/>
        <v>0.16150201291824795</v>
      </c>
      <c r="G24" s="58">
        <f t="shared" si="13"/>
        <v>0.10732021172110369</v>
      </c>
      <c r="I24" s="56">
        <v>20</v>
      </c>
      <c r="J24" s="55">
        <f t="shared" si="14"/>
        <v>2.6221147898237631</v>
      </c>
      <c r="K24" s="57">
        <f t="shared" si="14"/>
        <v>1.5555005083218436</v>
      </c>
      <c r="L24" s="55">
        <f t="shared" si="14"/>
        <v>1.1197670055478959</v>
      </c>
      <c r="M24" s="57">
        <f t="shared" si="14"/>
        <v>0.7774628958773967</v>
      </c>
      <c r="N24" s="55">
        <f t="shared" si="14"/>
        <v>0.52741068695785576</v>
      </c>
      <c r="O24" s="58">
        <f t="shared" si="14"/>
        <v>0.41827564107279802</v>
      </c>
      <c r="Q24" s="56">
        <f t="shared" si="15"/>
        <v>0.99858899810009027</v>
      </c>
      <c r="R24" s="55">
        <f t="shared" si="16"/>
        <v>0.6191060822323754</v>
      </c>
    </row>
    <row r="25" spans="1:24">
      <c r="A25" s="5">
        <v>50</v>
      </c>
      <c r="B25" s="37">
        <f t="shared" si="9"/>
        <v>1.898828116855042</v>
      </c>
      <c r="C25" s="5">
        <f t="shared" si="10"/>
        <v>0.94933479970460644</v>
      </c>
      <c r="D25" s="8">
        <f t="shared" si="17"/>
        <v>0.63188487583571529</v>
      </c>
      <c r="E25" s="37">
        <f t="shared" si="11"/>
        <v>0.37801549463209561</v>
      </c>
      <c r="F25" s="5">
        <f t="shared" si="12"/>
        <v>0.18806539007261788</v>
      </c>
      <c r="G25" s="8">
        <f t="shared" si="13"/>
        <v>0.1249719252119911</v>
      </c>
      <c r="I25" s="30">
        <v>50</v>
      </c>
      <c r="J25" s="5">
        <f t="shared" si="14"/>
        <v>3.0124221038093202</v>
      </c>
      <c r="K25" s="37">
        <f t="shared" si="14"/>
        <v>1.7774417883203153</v>
      </c>
      <c r="L25" s="5">
        <f t="shared" si="14"/>
        <v>1.2677278588802103</v>
      </c>
      <c r="M25" s="37">
        <f t="shared" si="14"/>
        <v>0.87240754924366137</v>
      </c>
      <c r="N25" s="5">
        <f t="shared" si="14"/>
        <v>0.59272589992130187</v>
      </c>
      <c r="O25" s="8">
        <f t="shared" si="14"/>
        <v>0.46905565685750295</v>
      </c>
      <c r="Q25" s="30">
        <f t="shared" si="15"/>
        <v>0.99872344928982904</v>
      </c>
      <c r="R25" s="5">
        <f t="shared" si="16"/>
        <v>0.69001404547769496</v>
      </c>
    </row>
    <row r="26" spans="1:24">
      <c r="A26" s="55">
        <v>100</v>
      </c>
      <c r="B26" s="57">
        <f t="shared" si="9"/>
        <v>2.1228691105939341</v>
      </c>
      <c r="C26" s="55">
        <f t="shared" si="10"/>
        <v>1.0613459449097884</v>
      </c>
      <c r="D26" s="58">
        <f t="shared" si="17"/>
        <v>0.70644039471295006</v>
      </c>
      <c r="E26" s="57">
        <f t="shared" si="11"/>
        <v>0.42261719728980857</v>
      </c>
      <c r="F26" s="55">
        <f t="shared" si="12"/>
        <v>0.21025505353175566</v>
      </c>
      <c r="G26" s="58">
        <f t="shared" si="13"/>
        <v>0.13971724842762287</v>
      </c>
      <c r="I26" s="56">
        <v>100</v>
      </c>
      <c r="J26" s="55">
        <f t="shared" si="14"/>
        <v>3.3049025110967065</v>
      </c>
      <c r="K26" s="57">
        <f t="shared" si="14"/>
        <v>1.9437555458181799</v>
      </c>
      <c r="L26" s="55">
        <f t="shared" si="14"/>
        <v>1.3786036972121198</v>
      </c>
      <c r="M26" s="57">
        <f t="shared" si="14"/>
        <v>0.94355520620853284</v>
      </c>
      <c r="N26" s="55">
        <f t="shared" si="14"/>
        <v>0.64167046079703782</v>
      </c>
      <c r="O26" s="58">
        <f t="shared" si="14"/>
        <v>0.50710813285932321</v>
      </c>
      <c r="Q26" s="56">
        <f t="shared" si="15"/>
        <v>0.99878987540670827</v>
      </c>
      <c r="R26" s="55">
        <f t="shared" si="16"/>
        <v>0.73258957286596538</v>
      </c>
    </row>
    <row r="27" spans="1:24" ht="13.5" thickBot="1">
      <c r="A27" s="22">
        <v>200</v>
      </c>
      <c r="B27" s="38">
        <f t="shared" si="9"/>
        <v>2.3700927212927523</v>
      </c>
      <c r="C27" s="22">
        <f t="shared" si="10"/>
        <v>1.1849474309325114</v>
      </c>
      <c r="D27" s="23">
        <f t="shared" si="17"/>
        <v>0.78871053763079135</v>
      </c>
      <c r="E27" s="38">
        <f t="shared" si="11"/>
        <v>0.47183405617950691</v>
      </c>
      <c r="F27" s="22">
        <f t="shared" si="12"/>
        <v>0.2347407899544082</v>
      </c>
      <c r="G27" s="23">
        <f t="shared" si="13"/>
        <v>0.15598834232634973</v>
      </c>
      <c r="I27" s="31">
        <v>200</v>
      </c>
      <c r="J27" s="22">
        <f t="shared" si="14"/>
        <v>3.5963157065079296</v>
      </c>
      <c r="K27" s="38">
        <f t="shared" si="14"/>
        <v>2.1094624523518473</v>
      </c>
      <c r="L27" s="22">
        <f t="shared" si="14"/>
        <v>1.489074968234565</v>
      </c>
      <c r="M27" s="38">
        <f t="shared" si="14"/>
        <v>1.0144432573243209</v>
      </c>
      <c r="N27" s="22">
        <f t="shared" si="14"/>
        <v>0.69043643119170661</v>
      </c>
      <c r="O27" s="23">
        <f t="shared" si="14"/>
        <v>0.54502176176815986</v>
      </c>
      <c r="Q27" s="31">
        <f t="shared" si="15"/>
        <v>0.9988377784595438</v>
      </c>
      <c r="R27" s="22">
        <f t="shared" si="16"/>
        <v>0.7640125908656259</v>
      </c>
    </row>
    <row r="28" spans="1:24" ht="13.5" thickBot="1"/>
    <row r="29" spans="1:24" ht="16.5" thickBot="1">
      <c r="A29" s="12" t="s">
        <v>38</v>
      </c>
      <c r="B29" s="12">
        <v>1440</v>
      </c>
      <c r="C29" s="12">
        <v>2880</v>
      </c>
      <c r="D29" s="32">
        <v>4320</v>
      </c>
      <c r="E29" s="12">
        <v>7200</v>
      </c>
      <c r="F29" s="32">
        <v>14400</v>
      </c>
      <c r="G29" s="12">
        <v>21600</v>
      </c>
      <c r="H29" s="3"/>
      <c r="I29" s="28" t="s">
        <v>40</v>
      </c>
      <c r="J29" s="12">
        <v>1440</v>
      </c>
      <c r="K29" s="32">
        <v>2880</v>
      </c>
      <c r="L29" s="12">
        <v>4320</v>
      </c>
      <c r="M29" s="32">
        <v>7200</v>
      </c>
      <c r="N29" s="12">
        <v>14400</v>
      </c>
      <c r="O29" s="13">
        <v>21600</v>
      </c>
      <c r="P29" s="3"/>
      <c r="Q29" s="28" t="s">
        <v>41</v>
      </c>
      <c r="R29" s="12" t="s">
        <v>42</v>
      </c>
    </row>
    <row r="30" spans="1:24">
      <c r="A30" s="9">
        <v>2</v>
      </c>
      <c r="B30" s="9">
        <f>(X$2*(X$3+A30)^X$4)/(X$5+(B$29)^X$6)</f>
        <v>1.4654949362956504</v>
      </c>
      <c r="C30" s="9">
        <f>(X$2*(X$3+A30)^X$4)/(X$5+(C$29)^X$6)</f>
        <v>0.8542618833290736</v>
      </c>
      <c r="D30" s="36">
        <f>(X$2*(X$3+A30)^X$4)/(X$5+(D$29)^X$6)</f>
        <v>0.62256661391172319</v>
      </c>
      <c r="E30" s="9">
        <f>(X$2*(X$3+A30)^X$4)/(X$5+(E$29)^X$6)</f>
        <v>0.41770840002975462</v>
      </c>
      <c r="F30" s="36">
        <f>(X$2*(X$3+A30)^X$4)/(X$5+(F$29)^X$6)</f>
        <v>0.24291988365535591</v>
      </c>
      <c r="G30" s="9">
        <f>(X$2*(X$3+A30)^X$4)/(X$5+(G$29)^X$6)</f>
        <v>0.17687768056986944</v>
      </c>
      <c r="I30" s="29">
        <v>2</v>
      </c>
      <c r="J30" s="9">
        <f>J21</f>
        <v>1.5314322624316592</v>
      </c>
      <c r="K30" s="36">
        <f t="shared" ref="K30:O30" si="18">K21</f>
        <v>0.93530337768255245</v>
      </c>
      <c r="L30" s="9">
        <f t="shared" si="18"/>
        <v>0.70630225178836836</v>
      </c>
      <c r="M30" s="36">
        <f t="shared" si="18"/>
        <v>0.51214766660727162</v>
      </c>
      <c r="N30" s="9">
        <f t="shared" si="18"/>
        <v>0.34489255573277466</v>
      </c>
      <c r="O30" s="39">
        <f t="shared" si="18"/>
        <v>0.27637495417170072</v>
      </c>
      <c r="Q30" s="29">
        <f>CORREL(B30:G30,J30:O30)</f>
        <v>0.99998463345471433</v>
      </c>
      <c r="R30" s="9">
        <f>SQRT(((B30-J30)^2+(C30-K30)^2+(D30-L30)^2+(E30-M30)^2+(F30-N30)^2+(G30-O30)^2)/6)</f>
        <v>8.8641619468627489E-2</v>
      </c>
      <c r="T30" s="2">
        <f>AVERAGE(Q30:Q36)</f>
        <v>0.99947463249226431</v>
      </c>
    </row>
    <row r="31" spans="1:24">
      <c r="A31" s="55">
        <v>5</v>
      </c>
      <c r="B31" s="55">
        <f t="shared" ref="B31:B36" si="19">(X$2*(X$3+A31)^X$4)/(X$5+(B$29)^X$6)</f>
        <v>1.9572134313042602</v>
      </c>
      <c r="C31" s="55">
        <f t="shared" ref="C31:C36" si="20">(X$2*(X$3+A31)^X$4)/(X$5+(C$29)^X$6)</f>
        <v>1.1408929437376305</v>
      </c>
      <c r="D31" s="57">
        <f t="shared" ref="D31:D36" si="21">(X$2*(X$3+A31)^X$4)/(X$5+(D$29)^X$6)</f>
        <v>0.83145680578715953</v>
      </c>
      <c r="E31" s="55">
        <f t="shared" ref="E31:E36" si="22">(X$2*(X$3+A31)^X$4)/(X$5+(E$29)^X$6)</f>
        <v>0.55786237854452492</v>
      </c>
      <c r="F31" s="57">
        <f t="shared" ref="F31:F36" si="23">(X$2*(X$3+A31)^X$4)/(X$5+(F$29)^X$6)</f>
        <v>0.3244269545024302</v>
      </c>
      <c r="G31" s="55">
        <f t="shared" ref="G31:G36" si="24">(X$2*(X$3+A31)^X$4)/(X$5+(G$29)^X$6)</f>
        <v>0.23622556689575139</v>
      </c>
      <c r="I31" s="56">
        <v>5</v>
      </c>
      <c r="J31" s="55">
        <f t="shared" ref="J31:O31" si="25">J22</f>
        <v>2.0062248604535609</v>
      </c>
      <c r="K31" s="57">
        <f t="shared" si="25"/>
        <v>1.2052857048461165</v>
      </c>
      <c r="L31" s="55">
        <f t="shared" si="25"/>
        <v>0.88629046989741112</v>
      </c>
      <c r="M31" s="57">
        <f t="shared" si="25"/>
        <v>0.62764388465079468</v>
      </c>
      <c r="N31" s="55">
        <f t="shared" si="25"/>
        <v>0.424345793071842</v>
      </c>
      <c r="O31" s="58">
        <f t="shared" si="25"/>
        <v>0.33814672927839362</v>
      </c>
      <c r="Q31" s="56">
        <f t="shared" ref="Q31:Q36" si="26">CORREL(B31:G31,J31:O31)</f>
        <v>0.99978970152043589</v>
      </c>
      <c r="R31" s="55">
        <f t="shared" ref="R31:R36" si="27">SQRT(((B31-J31)^2+(C31-K31)^2+(D31-L31)^2+(E31-M31)^2+(F31-N31)^2+(G31-O31)^2)/6)</f>
        <v>7.61538298742922E-2</v>
      </c>
      <c r="T31" s="2">
        <f>AVERAGE(R30:R36)</f>
        <v>7.7493098605343258E-2</v>
      </c>
    </row>
    <row r="32" spans="1:24">
      <c r="A32" s="5">
        <v>10</v>
      </c>
      <c r="B32" s="5">
        <f t="shared" si="19"/>
        <v>2.2539367013784952</v>
      </c>
      <c r="C32" s="5">
        <f t="shared" si="20"/>
        <v>1.3138579763988147</v>
      </c>
      <c r="D32" s="37">
        <f t="shared" si="21"/>
        <v>0.95750978416583232</v>
      </c>
      <c r="E32" s="5">
        <f t="shared" si="22"/>
        <v>0.64243708387076759</v>
      </c>
      <c r="F32" s="37">
        <f t="shared" si="23"/>
        <v>0.37361169097546598</v>
      </c>
      <c r="G32" s="5">
        <f t="shared" si="24"/>
        <v>0.27203853525339128</v>
      </c>
      <c r="I32" s="30">
        <v>10</v>
      </c>
      <c r="J32" s="5">
        <f t="shared" ref="J32:O32" si="28">J23</f>
        <v>2.3205788734111832</v>
      </c>
      <c r="K32" s="37">
        <f t="shared" si="28"/>
        <v>1.3840374973658243</v>
      </c>
      <c r="L32" s="5">
        <f t="shared" si="28"/>
        <v>1.0054583315772163</v>
      </c>
      <c r="M32" s="37">
        <f t="shared" si="28"/>
        <v>0.70411243065313811</v>
      </c>
      <c r="N32" s="5">
        <f t="shared" si="28"/>
        <v>0.47695074964460238</v>
      </c>
      <c r="O32" s="8">
        <f t="shared" si="28"/>
        <v>0.3790450193385283</v>
      </c>
      <c r="Q32" s="30">
        <f t="shared" si="26"/>
        <v>0.99961682807399177</v>
      </c>
      <c r="R32" s="5">
        <f t="shared" si="27"/>
        <v>7.9160811578779938E-2</v>
      </c>
    </row>
    <row r="33" spans="1:20">
      <c r="A33" s="55">
        <v>20</v>
      </c>
      <c r="B33" s="55">
        <f t="shared" si="19"/>
        <v>2.5543628710480104</v>
      </c>
      <c r="C33" s="55">
        <f t="shared" si="20"/>
        <v>1.4889814921114919</v>
      </c>
      <c r="D33" s="57">
        <f t="shared" si="21"/>
        <v>1.0851358158561162</v>
      </c>
      <c r="E33" s="55">
        <f t="shared" si="22"/>
        <v>0.72806722257116108</v>
      </c>
      <c r="F33" s="57">
        <f t="shared" si="23"/>
        <v>0.42341021867806866</v>
      </c>
      <c r="G33" s="55">
        <f t="shared" si="24"/>
        <v>0.30829842449460099</v>
      </c>
      <c r="I33" s="56">
        <v>20</v>
      </c>
      <c r="J33" s="55">
        <f t="shared" ref="J33:O33" si="29">J24</f>
        <v>2.6221147898237631</v>
      </c>
      <c r="K33" s="57">
        <f t="shared" si="29"/>
        <v>1.5555005083218436</v>
      </c>
      <c r="L33" s="55">
        <f t="shared" si="29"/>
        <v>1.1197670055478959</v>
      </c>
      <c r="M33" s="57">
        <f t="shared" si="29"/>
        <v>0.7774628958773967</v>
      </c>
      <c r="N33" s="55">
        <f t="shared" si="29"/>
        <v>0.52741068695785576</v>
      </c>
      <c r="O33" s="58">
        <f t="shared" si="29"/>
        <v>0.41827564107279802</v>
      </c>
      <c r="Q33" s="56">
        <f t="shared" si="26"/>
        <v>0.99945818997885294</v>
      </c>
      <c r="R33" s="55">
        <f t="shared" si="27"/>
        <v>7.6990734750938566E-2</v>
      </c>
    </row>
    <row r="34" spans="1:20">
      <c r="A34" s="5">
        <v>50</v>
      </c>
      <c r="B34" s="5">
        <f t="shared" si="19"/>
        <v>2.9851237300164954</v>
      </c>
      <c r="C34" s="5">
        <f t="shared" si="20"/>
        <v>1.7400793113758979</v>
      </c>
      <c r="D34" s="37">
        <f t="shared" si="21"/>
        <v>1.2681301904744209</v>
      </c>
      <c r="E34" s="5">
        <f t="shared" si="22"/>
        <v>0.8508465135388843</v>
      </c>
      <c r="F34" s="37">
        <f t="shared" si="23"/>
        <v>0.49481297494306559</v>
      </c>
      <c r="G34" s="5">
        <f t="shared" si="24"/>
        <v>0.36028903853740463</v>
      </c>
      <c r="I34" s="30">
        <v>50</v>
      </c>
      <c r="J34" s="5">
        <f t="shared" ref="J34:O34" si="30">J25</f>
        <v>3.0124221038093202</v>
      </c>
      <c r="K34" s="37">
        <f t="shared" si="30"/>
        <v>1.7774417883203153</v>
      </c>
      <c r="L34" s="5">
        <f t="shared" si="30"/>
        <v>1.2677278588802103</v>
      </c>
      <c r="M34" s="37">
        <f t="shared" si="30"/>
        <v>0.87240754924366137</v>
      </c>
      <c r="N34" s="5">
        <f t="shared" si="30"/>
        <v>0.59272589992130187</v>
      </c>
      <c r="O34" s="8">
        <f t="shared" si="30"/>
        <v>0.46905565685750295</v>
      </c>
      <c r="Q34" s="30">
        <f t="shared" si="26"/>
        <v>0.99927430847713128</v>
      </c>
      <c r="R34" s="5">
        <f t="shared" si="27"/>
        <v>6.327626485646487E-2</v>
      </c>
    </row>
    <row r="35" spans="1:20">
      <c r="A35" s="55">
        <v>100</v>
      </c>
      <c r="B35" s="55">
        <f t="shared" si="19"/>
        <v>3.3482635998984325</v>
      </c>
      <c r="C35" s="55">
        <f t="shared" si="20"/>
        <v>1.9517597078577555</v>
      </c>
      <c r="D35" s="57">
        <f t="shared" si="21"/>
        <v>1.4223980446781368</v>
      </c>
      <c r="E35" s="55">
        <f t="shared" si="22"/>
        <v>0.95435186881415879</v>
      </c>
      <c r="F35" s="57">
        <f t="shared" si="23"/>
        <v>0.55500690175752498</v>
      </c>
      <c r="G35" s="55">
        <f t="shared" si="24"/>
        <v>0.4041181479504467</v>
      </c>
      <c r="I35" s="56">
        <v>100</v>
      </c>
      <c r="J35" s="55">
        <f t="shared" ref="J35:O35" si="31">J26</f>
        <v>3.3049025110967065</v>
      </c>
      <c r="K35" s="57">
        <f t="shared" si="31"/>
        <v>1.9437555458181799</v>
      </c>
      <c r="L35" s="55">
        <f t="shared" si="31"/>
        <v>1.3786036972121198</v>
      </c>
      <c r="M35" s="57">
        <f t="shared" si="31"/>
        <v>0.94355520620853284</v>
      </c>
      <c r="N35" s="55">
        <f t="shared" si="31"/>
        <v>0.64167046079703782</v>
      </c>
      <c r="O35" s="58">
        <f t="shared" si="31"/>
        <v>0.50710813285932321</v>
      </c>
      <c r="Q35" s="56">
        <f t="shared" si="26"/>
        <v>0.99915319911963241</v>
      </c>
      <c r="R35" s="55">
        <f t="shared" si="27"/>
        <v>6.06853536453218E-2</v>
      </c>
    </row>
    <row r="36" spans="1:20" ht="13.5" thickBot="1">
      <c r="A36" s="22">
        <v>200</v>
      </c>
      <c r="B36" s="22">
        <f t="shared" si="19"/>
        <v>3.7511986988223587</v>
      </c>
      <c r="C36" s="22">
        <f t="shared" si="20"/>
        <v>2.1866374190944855</v>
      </c>
      <c r="D36" s="38">
        <f t="shared" si="21"/>
        <v>1.5935715738049863</v>
      </c>
      <c r="E36" s="22">
        <f t="shared" si="22"/>
        <v>1.0692000141873403</v>
      </c>
      <c r="F36" s="38">
        <f t="shared" si="23"/>
        <v>0.62179727061316525</v>
      </c>
      <c r="G36" s="22">
        <f t="shared" si="24"/>
        <v>0.4527503362662969</v>
      </c>
      <c r="I36" s="31">
        <v>200</v>
      </c>
      <c r="J36" s="22">
        <f t="shared" ref="J36:O36" si="32">J27</f>
        <v>3.5963157065079296</v>
      </c>
      <c r="K36" s="38">
        <f t="shared" si="32"/>
        <v>2.1094624523518473</v>
      </c>
      <c r="L36" s="22">
        <f t="shared" si="32"/>
        <v>1.489074968234565</v>
      </c>
      <c r="M36" s="38">
        <f t="shared" si="32"/>
        <v>1.0144432573243209</v>
      </c>
      <c r="N36" s="22">
        <f t="shared" si="32"/>
        <v>0.69043643119170661</v>
      </c>
      <c r="O36" s="23">
        <f t="shared" si="32"/>
        <v>0.54502176176815986</v>
      </c>
      <c r="Q36" s="31">
        <f t="shared" si="26"/>
        <v>0.9990455668210918</v>
      </c>
      <c r="R36" s="22">
        <f t="shared" si="27"/>
        <v>9.7543076062977976E-2</v>
      </c>
    </row>
    <row r="37" spans="1:20" ht="13.5" thickBot="1"/>
    <row r="38" spans="1:20" ht="16.5" thickBot="1">
      <c r="A38" s="28" t="s">
        <v>39</v>
      </c>
      <c r="B38" s="12">
        <v>1440</v>
      </c>
      <c r="C38" s="28">
        <v>2880</v>
      </c>
      <c r="D38" s="12">
        <v>4320</v>
      </c>
      <c r="E38" s="32">
        <v>7200</v>
      </c>
      <c r="F38" s="12">
        <v>14400</v>
      </c>
      <c r="G38" s="13">
        <v>21600</v>
      </c>
      <c r="H38" s="3"/>
      <c r="I38" s="28" t="s">
        <v>40</v>
      </c>
      <c r="J38" s="12">
        <v>1440</v>
      </c>
      <c r="K38" s="32">
        <v>2880</v>
      </c>
      <c r="L38" s="12">
        <v>4320</v>
      </c>
      <c r="M38" s="32">
        <v>7200</v>
      </c>
      <c r="N38" s="12">
        <v>14400</v>
      </c>
      <c r="O38" s="13">
        <v>21600</v>
      </c>
      <c r="P38" s="3"/>
      <c r="Q38" s="28" t="s">
        <v>41</v>
      </c>
      <c r="R38" s="12" t="s">
        <v>42</v>
      </c>
    </row>
    <row r="39" spans="1:20">
      <c r="A39" s="29">
        <v>2</v>
      </c>
      <c r="B39" s="26">
        <f>0.1*(X$18^W$11)*(1+X$11*LN(A39))</f>
        <v>1.5075124912728293</v>
      </c>
      <c r="C39" s="53">
        <f t="shared" ref="C39:C45" si="33">0.1*(X$18^W$12)*(1+X$12*LN(A39))</f>
        <v>0.9341017176612717</v>
      </c>
      <c r="D39" s="26">
        <f t="shared" ref="D39:D45" si="34">0.1*(X$18^W$13)*(1+X$13*LN(A39))</f>
        <v>0.72326529275264118</v>
      </c>
      <c r="E39" s="33">
        <f t="shared" ref="E39:E45" si="35">0.1*(X$18^W$14)*(1+X$14*LN(A39))</f>
        <v>0.53893857875124107</v>
      </c>
      <c r="F39" s="26">
        <f t="shared" ref="F39:F45" si="36">0.1*(X$18^W$15)*(1+X$15*LN(A39))</f>
        <v>0.3806496727522497</v>
      </c>
      <c r="G39" s="54">
        <f t="shared" ref="G39:G45" si="37">0.1*(X$18^W$16)*(1+X$16*LN(A39))</f>
        <v>0.31903850260293043</v>
      </c>
      <c r="I39" s="29">
        <v>2</v>
      </c>
      <c r="J39" s="9">
        <f>J30</f>
        <v>1.5314322624316592</v>
      </c>
      <c r="K39" s="36">
        <f t="shared" ref="K39:O39" si="38">K30</f>
        <v>0.93530337768255245</v>
      </c>
      <c r="L39" s="9">
        <f t="shared" si="38"/>
        <v>0.70630225178836836</v>
      </c>
      <c r="M39" s="36">
        <f t="shared" si="38"/>
        <v>0.51214766660727162</v>
      </c>
      <c r="N39" s="9">
        <f t="shared" si="38"/>
        <v>0.34489255573277466</v>
      </c>
      <c r="O39" s="39">
        <f t="shared" si="38"/>
        <v>0.27637495417170072</v>
      </c>
      <c r="Q39" s="29">
        <f>CORREL(B39:G39,J39:O39)</f>
        <v>0.99997273533112785</v>
      </c>
      <c r="R39" s="9">
        <f>SQRT(((B39-J39)^2+(C39-K39)^2+(D39-L39)^2+(E39-M39)^2+(F39-N39)^2+(G39-O39)^2)/6)</f>
        <v>2.7922055063000342E-2</v>
      </c>
      <c r="T39" s="2">
        <f>AVERAGE(Q39:Q45)</f>
        <v>0.99973172451854442</v>
      </c>
    </row>
    <row r="40" spans="1:20">
      <c r="A40" s="56">
        <v>5</v>
      </c>
      <c r="B40" s="59">
        <f>0.1*(X$18^W$11)*(1+X$11*LN(A40))</f>
        <v>1.8509565984513259</v>
      </c>
      <c r="C40" s="60">
        <f t="shared" si="33"/>
        <v>1.126545983733799</v>
      </c>
      <c r="D40" s="59">
        <f t="shared" si="34"/>
        <v>0.86275450261377662</v>
      </c>
      <c r="E40" s="61">
        <f t="shared" si="35"/>
        <v>0.63370111775995697</v>
      </c>
      <c r="F40" s="59">
        <f t="shared" si="36"/>
        <v>0.43846539007511154</v>
      </c>
      <c r="G40" s="62">
        <f t="shared" si="37"/>
        <v>0.36287775897311281</v>
      </c>
      <c r="I40" s="56">
        <v>5</v>
      </c>
      <c r="J40" s="55">
        <f t="shared" ref="J40:O40" si="39">J31</f>
        <v>2.0062248604535609</v>
      </c>
      <c r="K40" s="57">
        <f t="shared" si="39"/>
        <v>1.2052857048461165</v>
      </c>
      <c r="L40" s="55">
        <f t="shared" si="39"/>
        <v>0.88629046989741112</v>
      </c>
      <c r="M40" s="57">
        <f t="shared" si="39"/>
        <v>0.62764388465079468</v>
      </c>
      <c r="N40" s="55">
        <f t="shared" si="39"/>
        <v>0.424345793071842</v>
      </c>
      <c r="O40" s="58">
        <f t="shared" si="39"/>
        <v>0.33814672927839362</v>
      </c>
      <c r="Q40" s="56">
        <f t="shared" ref="Q40:Q45" si="40">CORREL(B40:G40,J40:O40)</f>
        <v>0.99989144408467889</v>
      </c>
      <c r="R40" s="55">
        <f t="shared" ref="R40:R45" si="41">SQRT(((B40-J40)^2+(C40-K40)^2+(D40-L40)^2+(E40-M40)^2+(F40-N40)^2+(G40-O40)^2)/6)</f>
        <v>7.2697771107798403E-2</v>
      </c>
      <c r="T40" s="2">
        <f>AVERAGE(R39:R45)</f>
        <v>0.1128150651508755</v>
      </c>
    </row>
    <row r="41" spans="1:20">
      <c r="A41" s="30">
        <v>10</v>
      </c>
      <c r="B41" s="24">
        <f>0.1*(X$18^W$11)*(1+X$11*LN(A41))</f>
        <v>2.1107620360593078</v>
      </c>
      <c r="C41" s="49">
        <f t="shared" si="33"/>
        <v>1.2721244511382044</v>
      </c>
      <c r="D41" s="24">
        <f t="shared" si="34"/>
        <v>0.96827401642138711</v>
      </c>
      <c r="E41" s="34">
        <f t="shared" si="35"/>
        <v>0.70538621120430989</v>
      </c>
      <c r="F41" s="24">
        <f t="shared" si="36"/>
        <v>0.48220129185862587</v>
      </c>
      <c r="G41" s="51">
        <f t="shared" si="37"/>
        <v>0.39604087619539841</v>
      </c>
      <c r="I41" s="30">
        <v>10</v>
      </c>
      <c r="J41" s="5">
        <f t="shared" ref="J41:O41" si="42">J32</f>
        <v>2.3205788734111832</v>
      </c>
      <c r="K41" s="37">
        <f t="shared" si="42"/>
        <v>1.3840374973658243</v>
      </c>
      <c r="L41" s="5">
        <f t="shared" si="42"/>
        <v>1.0054583315772163</v>
      </c>
      <c r="M41" s="37">
        <f t="shared" si="42"/>
        <v>0.70411243065313811</v>
      </c>
      <c r="N41" s="5">
        <f t="shared" si="42"/>
        <v>0.47695074964460238</v>
      </c>
      <c r="O41" s="8">
        <f t="shared" si="42"/>
        <v>0.3790450193385283</v>
      </c>
      <c r="Q41" s="30">
        <f t="shared" si="40"/>
        <v>0.99980551001760853</v>
      </c>
      <c r="R41" s="5">
        <f t="shared" si="41"/>
        <v>9.8529486539673125E-2</v>
      </c>
    </row>
    <row r="42" spans="1:20">
      <c r="A42" s="56">
        <v>20</v>
      </c>
      <c r="B42" s="59">
        <f t="shared" ref="B42:B44" si="43">0.1*(X$18^W$11)*(1+X$11*LN(A42))</f>
        <v>2.3705674736672897</v>
      </c>
      <c r="C42" s="60">
        <f t="shared" si="33"/>
        <v>1.4177029185426093</v>
      </c>
      <c r="D42" s="59">
        <f t="shared" si="34"/>
        <v>1.0737935302289978</v>
      </c>
      <c r="E42" s="61">
        <f t="shared" si="35"/>
        <v>0.7770713046486627</v>
      </c>
      <c r="F42" s="59">
        <f t="shared" si="36"/>
        <v>0.52593719364214009</v>
      </c>
      <c r="G42" s="62">
        <f t="shared" si="37"/>
        <v>0.42920399341768406</v>
      </c>
      <c r="I42" s="56">
        <v>20</v>
      </c>
      <c r="J42" s="55">
        <f t="shared" ref="J42:O42" si="44">J33</f>
        <v>2.6221147898237631</v>
      </c>
      <c r="K42" s="57">
        <f t="shared" si="44"/>
        <v>1.5555005083218436</v>
      </c>
      <c r="L42" s="55">
        <f t="shared" si="44"/>
        <v>1.1197670055478959</v>
      </c>
      <c r="M42" s="57">
        <f t="shared" si="44"/>
        <v>0.7774628958773967</v>
      </c>
      <c r="N42" s="55">
        <f t="shared" si="44"/>
        <v>0.52741068695785576</v>
      </c>
      <c r="O42" s="58">
        <f t="shared" si="44"/>
        <v>0.41827564107279802</v>
      </c>
      <c r="Q42" s="56">
        <f t="shared" si="40"/>
        <v>0.99972608523322881</v>
      </c>
      <c r="R42" s="55">
        <f t="shared" si="41"/>
        <v>0.11867289908161011</v>
      </c>
    </row>
    <row r="43" spans="1:20">
      <c r="A43" s="30">
        <v>50</v>
      </c>
      <c r="B43" s="24">
        <f>0.1*(X$18^W$11)*(1+X$11*LN(A43))</f>
        <v>2.7140115808457863</v>
      </c>
      <c r="C43" s="49">
        <f t="shared" si="33"/>
        <v>1.6101471846151365</v>
      </c>
      <c r="D43" s="24">
        <f t="shared" si="34"/>
        <v>1.2132827400901334</v>
      </c>
      <c r="E43" s="34">
        <f t="shared" si="35"/>
        <v>0.87183384365737859</v>
      </c>
      <c r="F43" s="24">
        <f t="shared" si="36"/>
        <v>0.58375291096500181</v>
      </c>
      <c r="G43" s="51">
        <f t="shared" si="37"/>
        <v>0.47304324978786644</v>
      </c>
      <c r="I43" s="30">
        <v>50</v>
      </c>
      <c r="J43" s="5">
        <f t="shared" ref="J43:O43" si="45">J34</f>
        <v>3.0124221038093202</v>
      </c>
      <c r="K43" s="37">
        <f t="shared" si="45"/>
        <v>1.7774417883203153</v>
      </c>
      <c r="L43" s="5">
        <f t="shared" si="45"/>
        <v>1.2677278588802103</v>
      </c>
      <c r="M43" s="37">
        <f t="shared" si="45"/>
        <v>0.87240754924366137</v>
      </c>
      <c r="N43" s="5">
        <f t="shared" si="45"/>
        <v>0.59272589992130187</v>
      </c>
      <c r="O43" s="8">
        <f t="shared" si="45"/>
        <v>0.46905565685750295</v>
      </c>
      <c r="Q43" s="30">
        <f t="shared" si="40"/>
        <v>0.99963392858636924</v>
      </c>
      <c r="R43" s="5">
        <f t="shared" si="41"/>
        <v>0.14147870285582215</v>
      </c>
    </row>
    <row r="44" spans="1:20">
      <c r="A44" s="56">
        <v>100</v>
      </c>
      <c r="B44" s="59">
        <f t="shared" si="43"/>
        <v>2.9738170184537682</v>
      </c>
      <c r="C44" s="60">
        <f t="shared" si="33"/>
        <v>1.7557256520195419</v>
      </c>
      <c r="D44" s="59">
        <f t="shared" si="34"/>
        <v>1.3188022538977437</v>
      </c>
      <c r="E44" s="61">
        <f t="shared" si="35"/>
        <v>0.94351893710173151</v>
      </c>
      <c r="F44" s="59">
        <f t="shared" si="36"/>
        <v>0.6274888127485162</v>
      </c>
      <c r="G44" s="62">
        <f t="shared" si="37"/>
        <v>0.50620636701015209</v>
      </c>
      <c r="I44" s="56">
        <v>100</v>
      </c>
      <c r="J44" s="55">
        <f t="shared" ref="J44:O44" si="46">J35</f>
        <v>3.3049025110967065</v>
      </c>
      <c r="K44" s="57">
        <f t="shared" si="46"/>
        <v>1.9437555458181799</v>
      </c>
      <c r="L44" s="55">
        <f t="shared" si="46"/>
        <v>1.3786036972121198</v>
      </c>
      <c r="M44" s="57">
        <f t="shared" si="46"/>
        <v>0.94355520620853284</v>
      </c>
      <c r="N44" s="55">
        <f t="shared" si="46"/>
        <v>0.64167046079703782</v>
      </c>
      <c r="O44" s="58">
        <f t="shared" si="46"/>
        <v>0.50710813285932321</v>
      </c>
      <c r="Q44" s="56">
        <f t="shared" si="40"/>
        <v>0.99957319252298615</v>
      </c>
      <c r="R44" s="55">
        <f t="shared" si="41"/>
        <v>0.15745422121021596</v>
      </c>
    </row>
    <row r="45" spans="1:20" ht="13.5" thickBot="1">
      <c r="A45" s="31">
        <v>200</v>
      </c>
      <c r="B45" s="25">
        <f>0.1*(X$18^W$11)*(1+X$11*LN(A45))</f>
        <v>3.2336224560617497</v>
      </c>
      <c r="C45" s="50">
        <f t="shared" si="33"/>
        <v>1.9013041194239464</v>
      </c>
      <c r="D45" s="25">
        <f t="shared" si="34"/>
        <v>1.4243217677053543</v>
      </c>
      <c r="E45" s="35">
        <f t="shared" si="35"/>
        <v>1.0152040305460843</v>
      </c>
      <c r="F45" s="25">
        <f t="shared" si="36"/>
        <v>0.67122471453203048</v>
      </c>
      <c r="G45" s="52">
        <f t="shared" si="37"/>
        <v>0.53936948423243769</v>
      </c>
      <c r="I45" s="31">
        <v>200</v>
      </c>
      <c r="J45" s="22">
        <f t="shared" ref="J45:O45" si="47">J36</f>
        <v>3.5963157065079296</v>
      </c>
      <c r="K45" s="38">
        <f t="shared" si="47"/>
        <v>2.1094624523518473</v>
      </c>
      <c r="L45" s="22">
        <f t="shared" si="47"/>
        <v>1.489074968234565</v>
      </c>
      <c r="M45" s="38">
        <f t="shared" si="47"/>
        <v>1.0144432573243209</v>
      </c>
      <c r="N45" s="22">
        <f t="shared" si="47"/>
        <v>0.69043643119170661</v>
      </c>
      <c r="O45" s="23">
        <f t="shared" si="47"/>
        <v>0.54502176176815986</v>
      </c>
      <c r="Q45" s="31">
        <f t="shared" si="40"/>
        <v>0.99951917585381156</v>
      </c>
      <c r="R45" s="22">
        <f t="shared" si="41"/>
        <v>0.17295032019800843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J19" sqref="J19:J24"/>
    </sheetView>
  </sheetViews>
  <sheetFormatPr defaultRowHeight="12.75"/>
  <cols>
    <col min="1" max="1" width="8.28515625" bestFit="1" customWidth="1"/>
    <col min="2" max="5" width="14.5703125" bestFit="1" customWidth="1"/>
    <col min="6" max="7" width="15.85546875" bestFit="1" customWidth="1"/>
    <col min="10" max="11" width="12" bestFit="1" customWidth="1"/>
  </cols>
  <sheetData>
    <row r="1" spans="1:14" ht="16.5" thickBot="1">
      <c r="A1" s="28"/>
      <c r="B1" s="12" t="s">
        <v>54</v>
      </c>
      <c r="C1" s="32" t="s">
        <v>55</v>
      </c>
      <c r="D1" s="12" t="s">
        <v>58</v>
      </c>
      <c r="E1" s="32" t="s">
        <v>56</v>
      </c>
      <c r="F1" s="12" t="s">
        <v>59</v>
      </c>
      <c r="G1" s="13" t="s">
        <v>57</v>
      </c>
      <c r="J1" s="12" t="s">
        <v>30</v>
      </c>
      <c r="K1" s="13" t="s">
        <v>31</v>
      </c>
    </row>
    <row r="2" spans="1:14">
      <c r="A2" s="29">
        <v>2</v>
      </c>
      <c r="B2" s="26">
        <f>'OEF 6'!B39</f>
        <v>1.5075124912728293</v>
      </c>
      <c r="C2" s="26">
        <f>'OEF 6'!C39</f>
        <v>0.9341017176612717</v>
      </c>
      <c r="D2" s="26">
        <f>'OEF 6'!D39</f>
        <v>0.72326529275264118</v>
      </c>
      <c r="E2" s="26">
        <f>'OEF 6'!E39</f>
        <v>0.53893857875124107</v>
      </c>
      <c r="F2" s="26">
        <f>'OEF 6'!F39</f>
        <v>0.3806496727522497</v>
      </c>
      <c r="G2" s="26">
        <f>'OEF 6'!G39</f>
        <v>0.31903850260293043</v>
      </c>
      <c r="J2" s="9">
        <f>N$2-((N$2*N$4)/((N$2-N$4)*(5760^(-N$2*N$3))+N$4))</f>
        <v>1.6596975123065008</v>
      </c>
      <c r="K2" s="9">
        <f>N5+N6*LN(5760)</f>
        <v>0.23229842501121334</v>
      </c>
      <c r="M2" s="45" t="s">
        <v>8</v>
      </c>
      <c r="N2" s="44">
        <v>7.1660000000000004</v>
      </c>
    </row>
    <row r="3" spans="1:14" ht="13.5" thickBot="1">
      <c r="A3" s="56">
        <v>5</v>
      </c>
      <c r="B3" s="26">
        <f>'OEF 6'!B40</f>
        <v>1.8509565984513259</v>
      </c>
      <c r="C3" s="26">
        <f>'OEF 6'!C40</f>
        <v>1.126545983733799</v>
      </c>
      <c r="D3" s="26">
        <f>'OEF 6'!D40</f>
        <v>0.86275450261377662</v>
      </c>
      <c r="E3" s="26">
        <f>'OEF 6'!E40</f>
        <v>0.63370111775995697</v>
      </c>
      <c r="F3" s="26">
        <f>'OEF 6'!F40</f>
        <v>0.43846539007511154</v>
      </c>
      <c r="G3" s="26">
        <f>'OEF 6'!G40</f>
        <v>0.36287775897311281</v>
      </c>
      <c r="J3" s="9"/>
      <c r="K3" s="9"/>
      <c r="M3" s="24" t="s">
        <v>34</v>
      </c>
      <c r="N3" s="8">
        <v>5.9380000000000002E-2</v>
      </c>
    </row>
    <row r="4" spans="1:14" ht="13.5" thickBot="1">
      <c r="A4" s="30">
        <v>10</v>
      </c>
      <c r="B4" s="26">
        <f>'OEF 6'!B41</f>
        <v>2.1107620360593078</v>
      </c>
      <c r="C4" s="26">
        <f>'OEF 6'!C41</f>
        <v>1.2721244511382044</v>
      </c>
      <c r="D4" s="26">
        <f>'OEF 6'!D41</f>
        <v>0.96827401642138711</v>
      </c>
      <c r="E4" s="26">
        <f>'OEF 6'!E41</f>
        <v>0.70538621120430989</v>
      </c>
      <c r="F4" s="26">
        <f>'OEF 6'!F41</f>
        <v>0.48220129185862587</v>
      </c>
      <c r="G4" s="26">
        <f>'OEF 6'!G41</f>
        <v>0.39604087619539841</v>
      </c>
      <c r="J4" s="42" t="s">
        <v>29</v>
      </c>
      <c r="K4" s="43">
        <v>2.7182818284590402</v>
      </c>
      <c r="M4" s="24" t="s">
        <v>35</v>
      </c>
      <c r="N4" s="8">
        <v>0.55110000000000003</v>
      </c>
    </row>
    <row r="5" spans="1:14">
      <c r="A5" s="56">
        <v>20</v>
      </c>
      <c r="B5" s="26">
        <f>'OEF 6'!B42</f>
        <v>2.3705674736672897</v>
      </c>
      <c r="C5" s="26">
        <f>'OEF 6'!C42</f>
        <v>1.4177029185426093</v>
      </c>
      <c r="D5" s="26">
        <f>'OEF 6'!D42</f>
        <v>1.0737935302289978</v>
      </c>
      <c r="E5" s="26">
        <f>'OEF 6'!E42</f>
        <v>0.7770713046486627</v>
      </c>
      <c r="F5" s="26">
        <f>'OEF 6'!F42</f>
        <v>0.52593719364214009</v>
      </c>
      <c r="G5" s="26">
        <f>'OEF 6'!G42</f>
        <v>0.42920399341768406</v>
      </c>
      <c r="M5" s="24" t="s">
        <v>32</v>
      </c>
      <c r="N5" s="8">
        <v>0.65769999999999995</v>
      </c>
    </row>
    <row r="6" spans="1:14" ht="13.5" thickBot="1">
      <c r="A6" s="30">
        <v>50</v>
      </c>
      <c r="B6" s="26">
        <f>'OEF 6'!B43</f>
        <v>2.7140115808457863</v>
      </c>
      <c r="C6" s="26">
        <f>'OEF 6'!C43</f>
        <v>1.6101471846151365</v>
      </c>
      <c r="D6" s="26">
        <f>'OEF 6'!D43</f>
        <v>1.2132827400901334</v>
      </c>
      <c r="E6" s="26">
        <f>'OEF 6'!E43</f>
        <v>0.87183384365737859</v>
      </c>
      <c r="F6" s="26">
        <f>'OEF 6'!F43</f>
        <v>0.58375291096500181</v>
      </c>
      <c r="G6" s="26">
        <f>'OEF 6'!G43</f>
        <v>0.47304324978786644</v>
      </c>
      <c r="M6" s="25" t="s">
        <v>33</v>
      </c>
      <c r="N6" s="23">
        <v>-4.913E-2</v>
      </c>
    </row>
    <row r="7" spans="1:14">
      <c r="A7" s="56">
        <v>100</v>
      </c>
      <c r="B7" s="26">
        <f>'OEF 6'!B44</f>
        <v>2.9738170184537682</v>
      </c>
      <c r="C7" s="26">
        <f>'OEF 6'!C44</f>
        <v>1.7557256520195419</v>
      </c>
      <c r="D7" s="26">
        <f>'OEF 6'!D44</f>
        <v>1.3188022538977437</v>
      </c>
      <c r="E7" s="26">
        <f>'OEF 6'!E44</f>
        <v>0.94351893710173151</v>
      </c>
      <c r="F7" s="26">
        <f>'OEF 6'!F44</f>
        <v>0.6274888127485162</v>
      </c>
      <c r="G7" s="26">
        <f>'OEF 6'!G44</f>
        <v>0.50620636701015209</v>
      </c>
    </row>
    <row r="8" spans="1:14" ht="13.5" thickBot="1">
      <c r="A8" s="31">
        <v>200</v>
      </c>
      <c r="B8" s="26">
        <f>'OEF 6'!B45</f>
        <v>3.2336224560617497</v>
      </c>
      <c r="C8" s="26">
        <f>'OEF 6'!C45</f>
        <v>1.9013041194239464</v>
      </c>
      <c r="D8" s="26">
        <f>'OEF 6'!D45</f>
        <v>1.4243217677053543</v>
      </c>
      <c r="E8" s="26">
        <f>'OEF 6'!E45</f>
        <v>1.0152040305460843</v>
      </c>
      <c r="F8" s="26">
        <f>'OEF 6'!F45</f>
        <v>0.67122471453203048</v>
      </c>
      <c r="G8" s="26">
        <f>'OEF 6'!G45</f>
        <v>0.53936948423243769</v>
      </c>
    </row>
    <row r="9" spans="1:14" ht="13.5" thickBot="1"/>
    <row r="10" spans="1:14" ht="16.5" thickBot="1">
      <c r="A10" s="28"/>
      <c r="B10" s="28" t="s">
        <v>53</v>
      </c>
      <c r="C10" s="12" t="s">
        <v>45</v>
      </c>
      <c r="D10" s="12" t="s">
        <v>60</v>
      </c>
    </row>
    <row r="11" spans="1:14">
      <c r="A11" s="29">
        <v>2</v>
      </c>
      <c r="B11" s="29">
        <f t="shared" ref="B11:B17" si="0">0.1*(K$4^J$2)*(1+K$2*LN(A11))</f>
        <v>0.61043025342928559</v>
      </c>
      <c r="C11" s="64">
        <f t="shared" ref="C11:C17" si="1">B11*150000*96</f>
        <v>8790195.6493817121</v>
      </c>
      <c r="D11" s="64">
        <f t="shared" ref="D11:D17" si="2">C11/1000</f>
        <v>8790.1956493817124</v>
      </c>
    </row>
    <row r="12" spans="1:14">
      <c r="A12" s="56">
        <v>5</v>
      </c>
      <c r="B12" s="63">
        <f t="shared" si="0"/>
        <v>0.72234234957554355</v>
      </c>
      <c r="C12" s="65">
        <f t="shared" si="1"/>
        <v>10401729.833887827</v>
      </c>
      <c r="D12" s="65">
        <f t="shared" si="2"/>
        <v>10401.729833887826</v>
      </c>
    </row>
    <row r="13" spans="1:14">
      <c r="A13" s="30">
        <v>10</v>
      </c>
      <c r="B13" s="29">
        <f t="shared" si="0"/>
        <v>0.80700058218220727</v>
      </c>
      <c r="C13" s="64">
        <f t="shared" si="1"/>
        <v>11620808.383423785</v>
      </c>
      <c r="D13" s="64">
        <f t="shared" si="2"/>
        <v>11620.808383423784</v>
      </c>
    </row>
    <row r="14" spans="1:14">
      <c r="A14" s="66">
        <v>20</v>
      </c>
      <c r="B14" s="67">
        <f t="shared" si="0"/>
        <v>0.89165881478887088</v>
      </c>
      <c r="C14" s="68">
        <f t="shared" si="1"/>
        <v>12839886.932959741</v>
      </c>
      <c r="D14" s="68">
        <f t="shared" si="2"/>
        <v>12839.88693295974</v>
      </c>
    </row>
    <row r="15" spans="1:14">
      <c r="A15" s="69">
        <v>50</v>
      </c>
      <c r="B15" s="70">
        <f t="shared" si="0"/>
        <v>1.003570910935129</v>
      </c>
      <c r="C15" s="71">
        <f t="shared" si="1"/>
        <v>14451421.117465857</v>
      </c>
      <c r="D15" s="71">
        <f t="shared" si="2"/>
        <v>14451.421117465858</v>
      </c>
    </row>
    <row r="16" spans="1:14">
      <c r="A16" s="66">
        <v>100</v>
      </c>
      <c r="B16" s="67">
        <f t="shared" si="0"/>
        <v>1.0882291435417926</v>
      </c>
      <c r="C16" s="68">
        <f t="shared" si="1"/>
        <v>15670499.667001812</v>
      </c>
      <c r="D16" s="68">
        <f t="shared" si="2"/>
        <v>15670.499667001812</v>
      </c>
    </row>
    <row r="17" spans="1:10" ht="13.5" thickBot="1">
      <c r="A17" s="31">
        <v>200</v>
      </c>
      <c r="B17" s="29">
        <f t="shared" si="0"/>
        <v>1.172887376148456</v>
      </c>
      <c r="C17" s="64">
        <f t="shared" si="1"/>
        <v>16889578.216537766</v>
      </c>
      <c r="D17" s="64">
        <f t="shared" si="2"/>
        <v>16889.578216537768</v>
      </c>
    </row>
    <row r="18" spans="1:10" ht="13.5" thickBot="1"/>
    <row r="19" spans="1:10" ht="16.5" thickBot="1">
      <c r="A19" s="28"/>
      <c r="B19" s="28" t="s">
        <v>53</v>
      </c>
      <c r="C19" s="12" t="s">
        <v>45</v>
      </c>
      <c r="D19" s="12" t="s">
        <v>60</v>
      </c>
      <c r="J19" s="12" t="s">
        <v>23</v>
      </c>
    </row>
    <row r="20" spans="1:10">
      <c r="A20" s="29">
        <v>2</v>
      </c>
      <c r="B20" s="29">
        <f>(J$20*(J$21+A20)^J$22)/(J$23+(5760)^J$24)</f>
        <v>0.49728374050361451</v>
      </c>
      <c r="C20" s="64">
        <f t="shared" ref="C20:C26" si="3">B20*150000*96</f>
        <v>7160885.8632520493</v>
      </c>
      <c r="D20" s="64">
        <f t="shared" ref="D20:D26" si="4">C20/1000</f>
        <v>7160.8858632520496</v>
      </c>
      <c r="J20" s="9">
        <v>477.27</v>
      </c>
    </row>
    <row r="21" spans="1:10">
      <c r="A21" s="56">
        <v>5</v>
      </c>
      <c r="B21" s="29">
        <f t="shared" ref="B21:B26" si="5">(J$20*(J$21+A21)^J$22)/(J$23+(5760)^J$24)</f>
        <v>0.66413768616839775</v>
      </c>
      <c r="C21" s="65">
        <f t="shared" si="3"/>
        <v>9563582.680824928</v>
      </c>
      <c r="D21" s="65">
        <f t="shared" si="4"/>
        <v>9563.5826808249276</v>
      </c>
      <c r="J21" s="5">
        <v>-1.3935</v>
      </c>
    </row>
    <row r="22" spans="1:10">
      <c r="A22" s="30">
        <v>10</v>
      </c>
      <c r="B22" s="29">
        <f t="shared" si="5"/>
        <v>0.76482425558770806</v>
      </c>
      <c r="C22" s="64">
        <f t="shared" si="3"/>
        <v>11013469.280462995</v>
      </c>
      <c r="D22" s="64">
        <f t="shared" si="4"/>
        <v>11013.469280462996</v>
      </c>
      <c r="J22" s="5">
        <v>0.16228999999999999</v>
      </c>
    </row>
    <row r="23" spans="1:10" ht="15.75">
      <c r="A23" s="72">
        <v>20</v>
      </c>
      <c r="B23" s="73">
        <f t="shared" si="5"/>
        <v>0.86676732321512884</v>
      </c>
      <c r="C23" s="74">
        <f t="shared" si="3"/>
        <v>12481449.454297855</v>
      </c>
      <c r="D23" s="74">
        <f t="shared" si="4"/>
        <v>12481.449454297855</v>
      </c>
      <c r="J23" s="5">
        <v>2.3420999999999998</v>
      </c>
    </row>
    <row r="24" spans="1:10" ht="16.5" thickBot="1">
      <c r="A24" s="75">
        <v>50</v>
      </c>
      <c r="B24" s="73">
        <f t="shared" si="5"/>
        <v>1.0129366247289644</v>
      </c>
      <c r="C24" s="76">
        <f t="shared" si="3"/>
        <v>14586287.396097086</v>
      </c>
      <c r="D24" s="76">
        <f t="shared" si="4"/>
        <v>14586.287396097086</v>
      </c>
      <c r="J24" s="22">
        <v>0.78335999999999995</v>
      </c>
    </row>
    <row r="25" spans="1:10" ht="15.75">
      <c r="A25" s="72">
        <v>100</v>
      </c>
      <c r="B25" s="73">
        <f t="shared" si="5"/>
        <v>1.1361602185800279</v>
      </c>
      <c r="C25" s="74">
        <f t="shared" si="3"/>
        <v>16360707.147552403</v>
      </c>
      <c r="D25" s="74">
        <f t="shared" si="4"/>
        <v>16360.707147552403</v>
      </c>
    </row>
    <row r="26" spans="1:10" ht="13.5" thickBot="1">
      <c r="A26" s="31">
        <v>200</v>
      </c>
      <c r="B26" s="29">
        <f t="shared" si="5"/>
        <v>1.2728874553725136</v>
      </c>
      <c r="C26" s="64">
        <f t="shared" si="3"/>
        <v>18329579.357364193</v>
      </c>
      <c r="D26" s="64">
        <f t="shared" si="4"/>
        <v>18329.579357364193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Grafieken</vt:lpstr>
      </vt:variant>
      <vt:variant>
        <vt:i4>7</vt:i4>
      </vt:variant>
    </vt:vector>
  </HeadingPairs>
  <TitlesOfParts>
    <vt:vector size="12" baseType="lpstr">
      <vt:lpstr>DATA</vt:lpstr>
      <vt:lpstr>OEF 1 + 2</vt:lpstr>
      <vt:lpstr>OEF 4 + 5</vt:lpstr>
      <vt:lpstr>OEF 6</vt:lpstr>
      <vt:lpstr>OEF 7</vt:lpstr>
      <vt:lpstr>Grafiek 24u</vt:lpstr>
      <vt:lpstr>Grafiek 48u</vt:lpstr>
      <vt:lpstr>Grafiek 72u</vt:lpstr>
      <vt:lpstr>Grafiek 120u</vt:lpstr>
      <vt:lpstr>Grafiek 240u</vt:lpstr>
      <vt:lpstr>Grafiek 360u</vt:lpstr>
      <vt:lpstr>Grafiek IDF</vt:lpstr>
    </vt:vector>
  </TitlesOfParts>
  <Company>Lab Hydrology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De Jongh</dc:creator>
  <cp:lastModifiedBy>Robin</cp:lastModifiedBy>
  <dcterms:created xsi:type="dcterms:W3CDTF">2002-09-19T12:17:41Z</dcterms:created>
  <dcterms:modified xsi:type="dcterms:W3CDTF">2012-03-21T12:19:15Z</dcterms:modified>
</cp:coreProperties>
</file>