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filterPrivacy="1" codeName="ThisWorkbook"/>
  <bookViews>
    <workbookView xWindow="0" yWindow="0" windowWidth="20490" windowHeight="8670" xr2:uid="{00000000-000D-0000-FFFF-FFFF00000000}"/>
  </bookViews>
  <sheets>
    <sheet name="Calcul prix prestation" sheetId="7" r:id="rId1"/>
    <sheet name="Calcul prix produit" sheetId="5" r:id="rId2"/>
    <sheet name="Calcul prix fabrication" sheetId="8" r:id="rId3"/>
    <sheet name="Graphique mesures de synthèse" sheetId="6" r:id="rId4"/>
  </sheets>
  <definedNames>
    <definedName name="DateVal" localSheetId="2">#REF!</definedName>
    <definedName name="DateVal" localSheetId="0">#REF!</definedName>
    <definedName name="DateVal">#REF!</definedName>
    <definedName name="NomSociété" localSheetId="2">'Calcul prix fabrication'!$D$3</definedName>
    <definedName name="NomSociété" localSheetId="0">'Calcul prix prestation'!$D$3</definedName>
    <definedName name="NomSociété">'Calcul prix produit'!#REF!</definedName>
    <definedName name="_xlnm.Print_Area" localSheetId="2">'Calcul prix fabrication'!$A$1:$H$25</definedName>
    <definedName name="_xlnm.Print_Area" localSheetId="0">'Calcul prix prestation'!$A$1:$H$15</definedName>
    <definedName name="_xlnm.Print_Area" localSheetId="1">'Calcul prix produit'!$A$1:$H$26</definedName>
    <definedName name="_xlnm.Print_Area" localSheetId="3">'Graphique mesures de synthèse'!$A$1:$T$34</definedName>
    <definedName name="ReportDate" localSheetId="2">'Calcul prix fabrication'!$B$3</definedName>
    <definedName name="ReportDate" localSheetId="0">'Calcul prix prestation'!$B$3</definedName>
    <definedName name="ReportDate">'Calcul prix produit'!#REF!</definedName>
  </definedNames>
  <calcPr calcId="171027"/>
  <fileRecoveryPr autoRecover="0"/>
</workbook>
</file>

<file path=xl/calcChain.xml><?xml version="1.0" encoding="utf-8"?>
<calcChain xmlns="http://schemas.openxmlformats.org/spreadsheetml/2006/main">
  <c r="C5" i="7" l="1"/>
  <c r="B3" i="6" l="1"/>
  <c r="L8" i="5" l="1"/>
  <c r="C7" i="5" s="1"/>
  <c r="C13" i="5" l="1"/>
  <c r="N7" i="5"/>
  <c r="F7" i="5" s="1"/>
  <c r="F13" i="5" s="1"/>
  <c r="P6" i="5"/>
  <c r="N6" i="5"/>
  <c r="C11" i="8"/>
  <c r="P6" i="8"/>
  <c r="N7" i="8"/>
  <c r="F8" i="8" s="1"/>
  <c r="N6" i="8"/>
  <c r="F7" i="8" s="1"/>
  <c r="F11" i="8" s="1"/>
  <c r="F9" i="7"/>
  <c r="C7" i="7"/>
  <c r="C9" i="7" s="1"/>
  <c r="C16" i="8" l="1"/>
  <c r="H14" i="8" s="1"/>
  <c r="H5" i="7"/>
  <c r="F16" i="8" l="1"/>
  <c r="J14" i="8" s="1"/>
  <c r="C18" i="5"/>
  <c r="H16" i="5" s="1"/>
  <c r="F18" i="5" s="1"/>
  <c r="C14" i="7"/>
  <c r="H12" i="7" s="1"/>
  <c r="J16" i="5" l="1"/>
  <c r="F14" i="7"/>
  <c r="J12" i="7" s="1"/>
  <c r="R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2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(voir secteur / prix client… concurrence)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Facultatif : 
(exemple frais de banque / virement, déplacement pour achat…)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Facultatif : 
(exemple frais de banque / virement, déplacement pour achat…)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<sst xmlns="http://schemas.openxmlformats.org/spreadsheetml/2006/main" count="119" uniqueCount="69">
  <si>
    <t xml:space="preserve"> </t>
  </si>
  <si>
    <t xml:space="preserve">  </t>
  </si>
  <si>
    <t xml:space="preserve">   </t>
  </si>
  <si>
    <t xml:space="preserve">    </t>
  </si>
  <si>
    <t>Marge brute</t>
  </si>
  <si>
    <t>Produit 1</t>
  </si>
  <si>
    <t>Autres</t>
  </si>
  <si>
    <t>Total du coût d'achat du produit</t>
  </si>
  <si>
    <t>Coût d'acquisition du client</t>
  </si>
  <si>
    <t>Coût variables</t>
  </si>
  <si>
    <t>Marge bénéficiaire</t>
  </si>
  <si>
    <t>Marge appliquée (voir secteur / prix client… concurrence)</t>
  </si>
  <si>
    <t>Calcul du prix d'achat unitaire</t>
  </si>
  <si>
    <t>Intégration des coûts unitaires</t>
  </si>
  <si>
    <t>Majoration</t>
  </si>
  <si>
    <t>Montant marge</t>
  </si>
  <si>
    <t xml:space="preserve">Taxes </t>
  </si>
  <si>
    <t>TVA</t>
  </si>
  <si>
    <t xml:space="preserve">Autres Taxes </t>
  </si>
  <si>
    <t>Total taxes</t>
  </si>
  <si>
    <t>Taux horaire</t>
  </si>
  <si>
    <t>Marge commerciale</t>
  </si>
  <si>
    <t>Nb d'heures de travaillées par mois</t>
  </si>
  <si>
    <t>Salaire mensuel net souhaité</t>
  </si>
  <si>
    <t>Calcul du taux horaire prestation</t>
  </si>
  <si>
    <t>Coût fixes (loyer ..)</t>
  </si>
  <si>
    <t>Coûts horaire</t>
  </si>
  <si>
    <t>Frais de dossier</t>
  </si>
  <si>
    <t>Charges salariales (51%)</t>
  </si>
  <si>
    <t>Frais vente</t>
  </si>
  <si>
    <t>Coûts / heures</t>
  </si>
  <si>
    <t>Total TTC</t>
  </si>
  <si>
    <t>Total HT</t>
  </si>
  <si>
    <t>Sous-total</t>
  </si>
  <si>
    <t>Prix d'achat matières premières</t>
  </si>
  <si>
    <t>Coût fixes (loyer…)</t>
  </si>
  <si>
    <t>Frais stockage</t>
  </si>
  <si>
    <t>Frais transport</t>
  </si>
  <si>
    <t>Frais douanes</t>
  </si>
  <si>
    <t xml:space="preserve">Coût d'achat </t>
  </si>
  <si>
    <t>Nombre de produits fabriqués</t>
  </si>
  <si>
    <t>Prix de revient / pcs</t>
  </si>
  <si>
    <t>Coût d'acquisition clients (marketing)</t>
  </si>
  <si>
    <t>Total du coût de fonctionnement / pcs</t>
  </si>
  <si>
    <t>Charges salariales  (vendeur)</t>
  </si>
  <si>
    <t>Frais de vente (internet / vitrine / com vte)</t>
  </si>
  <si>
    <t>Majoration (provision litiges / SAV)</t>
  </si>
  <si>
    <t>Paramétrage</t>
  </si>
  <si>
    <t>Nb de salariés production</t>
  </si>
  <si>
    <t>de de salariés vente</t>
  </si>
  <si>
    <t>Salaire</t>
  </si>
  <si>
    <t>Taux charge</t>
  </si>
  <si>
    <t>Heures par mois</t>
  </si>
  <si>
    <t>Heures réèl</t>
  </si>
  <si>
    <t>Total charges</t>
  </si>
  <si>
    <t>1h/pcs</t>
  </si>
  <si>
    <t>Charges salariales  (production)</t>
  </si>
  <si>
    <t>Calculer le prix de vente de fabrication d'un produit</t>
  </si>
  <si>
    <t>Calculer le prix de vente de marchandise</t>
  </si>
  <si>
    <t>Prix d'achat total</t>
  </si>
  <si>
    <t>Coût d'achat total</t>
  </si>
  <si>
    <t>Coût variables + remise commerciales</t>
  </si>
  <si>
    <t>Redevances / frais fournisseur (1%)</t>
  </si>
  <si>
    <t>Pourcentage redevance</t>
  </si>
  <si>
    <t>Nombre de produits fachetés</t>
  </si>
  <si>
    <t>Calculer le prix d'une prestation de service</t>
  </si>
  <si>
    <t>Calcul du prix / unitaire</t>
  </si>
  <si>
    <t xml:space="preserve">Prix psychologique conseillé </t>
  </si>
  <si>
    <t xml:space="preserve">Mesures de synthèse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</si>
</sst>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#,##0.00\ &quot;€&quot;;[Red]\-#,##0.00\ &quot;€&quot;"/>
    <numFmt numFmtId="164" formatCode="m/d/yy"/>
    <numFmt numFmtId="165" formatCode="mmmm\ d\,\ yyyy"/>
    <numFmt numFmtId="166" formatCode="#,##0\ &quot;€&quot;;[Red]#,##0\ &quot;€&quot;"/>
    <numFmt numFmtId="167" formatCode="#,##0.00\ &quot;€&quot;;[Red]#,##0.00\ &quot;€&quot;"/>
    <numFmt numFmtId="168" formatCode="#,##0.00\ &quot;€&quot;"/>
  </numFmts>
  <fonts count="38" x14ac:knownFonts="1">
    <font>
      <sz val="10"/>
      <color theme="1"/>
      <name val="Century Gothic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entury Gothic"/>
      <family val="2"/>
      <scheme val="minor"/>
    </font>
    <font>
      <sz val="10"/>
      <color theme="3"/>
      <name val="Century Gothic"/>
      <family val="2"/>
      <scheme val="minor"/>
    </font>
    <font>
      <sz val="10"/>
      <color theme="4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0"/>
      <color theme="5"/>
      <name val="Century Gothic"/>
      <family val="2"/>
      <scheme val="minor"/>
    </font>
    <font>
      <b/>
      <sz val="10"/>
      <color theme="3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sz val="20"/>
      <color theme="3"/>
      <name val="Century Gothic"/>
      <family val="2"/>
      <scheme val="major"/>
    </font>
    <font>
      <sz val="11"/>
      <color theme="3" tint="0.39991454817346722"/>
      <name val="Century Gothic"/>
      <family val="2"/>
      <scheme val="major"/>
    </font>
    <font>
      <sz val="14"/>
      <color theme="3"/>
      <name val="Century Gothic"/>
      <family val="2"/>
      <scheme val="major"/>
    </font>
    <font>
      <sz val="12"/>
      <color theme="3"/>
      <name val="Century Gothic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entury Gothic"/>
      <family val="2"/>
      <scheme val="minor"/>
    </font>
    <font>
      <b/>
      <sz val="10"/>
      <color theme="5"/>
      <name val="Century Gothic"/>
      <family val="2"/>
      <scheme val="minor"/>
    </font>
    <font>
      <b/>
      <sz val="10"/>
      <color theme="7" tint="-0.249977111117893"/>
      <name val="Century Gothic"/>
      <family val="2"/>
      <scheme val="minor"/>
    </font>
    <font>
      <b/>
      <sz val="14"/>
      <color theme="3"/>
      <name val="Century Gothic"/>
      <family val="2"/>
      <scheme val="minor"/>
    </font>
    <font>
      <b/>
      <sz val="14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sz val="8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20"/>
      <color theme="3"/>
      <name val="Century Gothic"/>
      <family val="2"/>
      <scheme val="major"/>
    </font>
    <font>
      <sz val="10"/>
      <name val="Arial"/>
      <family val="2"/>
    </font>
    <font>
      <sz val="11"/>
      <color theme="3" tint="0.39991454817346722"/>
      <name val="Century Gothic"/>
      <family val="2"/>
      <scheme val="major"/>
    </font>
    <font>
      <b/>
      <sz val="10"/>
      <name val="Arial"/>
      <family val="2"/>
    </font>
    <font>
      <b/>
      <sz val="14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b/>
      <sz val="14"/>
      <color theme="3"/>
      <name val="Century Gothic"/>
      <family val="2"/>
      <scheme val="major"/>
    </font>
    <font>
      <sz val="10"/>
      <color theme="3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7" tint="-0.249977111117893"/>
      <name val="Century Gothic"/>
      <family val="2"/>
      <scheme val="minor"/>
    </font>
    <font>
      <b/>
      <sz val="10"/>
      <color theme="5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sz val="12"/>
      <color theme="1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theme="8" tint="0.79995117038483843"/>
      </patternFill>
    </fill>
    <fill>
      <patternFill patternType="solid">
        <fgColor theme="5" tint="0.79998168889431442"/>
        <bgColor theme="8"/>
      </patternFill>
    </fill>
    <fill>
      <patternFill patternType="solid">
        <fgColor theme="4" tint="0.79998168889431442"/>
        <bgColor theme="8" tint="0.79989013336588644"/>
      </patternFill>
    </fill>
    <fill>
      <patternFill patternType="solid">
        <fgColor theme="4" tint="0.79998168889431442"/>
        <bgColor theme="8" tint="0.799859614856410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theme="8" tint="0.7998901333658864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theme="8" tint="0.79989013336588644"/>
      </patternFill>
    </fill>
    <fill>
      <patternFill patternType="solid">
        <fgColor rgb="FFD1ECED"/>
        <bgColor theme="8" tint="0.79985961485641044"/>
      </patternFill>
    </fill>
    <fill>
      <patternFill patternType="solid">
        <fgColor theme="5" tint="0.59999389629810485"/>
        <bgColor theme="8"/>
      </patternFill>
    </fill>
    <fill>
      <patternFill patternType="solid">
        <fgColor theme="5" tint="0.59999389629810485"/>
        <bgColor theme="8" tint="0.79995117038483843"/>
      </patternFill>
    </fill>
    <fill>
      <patternFill patternType="solid">
        <fgColor rgb="FFD1ECED"/>
        <bgColor theme="8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3" tint="0.39994506668294322"/>
      </bottom>
      <diagonal/>
    </border>
    <border>
      <left/>
      <right/>
      <top/>
      <bottom style="thin">
        <color theme="4" tint="0.39994506668294322"/>
      </bottom>
      <diagonal/>
    </border>
  </borders>
  <cellStyleXfs count="6">
    <xf numFmtId="0" fontId="0" fillId="0" borderId="0">
      <alignment horizontal="left" vertical="center"/>
    </xf>
    <xf numFmtId="0" fontId="10" fillId="0" borderId="0" applyNumberFormat="0" applyFill="0" applyProtection="0">
      <alignment vertical="center"/>
    </xf>
    <xf numFmtId="0" fontId="12" fillId="0" borderId="0" applyNumberFormat="0" applyFill="0" applyProtection="0">
      <alignment vertical="center"/>
    </xf>
    <xf numFmtId="0" fontId="13" fillId="0" borderId="0" applyNumberFormat="0" applyFill="0" applyProtection="0">
      <alignment vertical="center"/>
    </xf>
    <xf numFmtId="0" fontId="11" fillId="0" borderId="0" applyNumberFormat="0" applyFill="0" applyProtection="0">
      <alignment vertical="center"/>
    </xf>
    <xf numFmtId="9" fontId="16" fillId="0" borderId="0" applyFont="0" applyFill="0" applyBorder="0" applyAlignment="0" applyProtection="0"/>
  </cellStyleXfs>
  <cellXfs count="91">
    <xf numFmtId="0" fontId="0" fillId="0" borderId="0" xfId="0">
      <alignment horizontal="left" vertical="center"/>
    </xf>
    <xf numFmtId="0" fontId="1" fillId="0" borderId="0" xfId="0" applyFont="1" applyBorder="1">
      <alignment horizontal="left" vertical="center"/>
    </xf>
    <xf numFmtId="0" fontId="1" fillId="0" borderId="0" xfId="0" applyFont="1" applyFill="1" applyBorder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>
      <alignment horizontal="left" vertical="center"/>
    </xf>
    <xf numFmtId="0" fontId="0" fillId="0" borderId="0" xfId="0" applyBorder="1">
      <alignment horizontal="left" vertical="center"/>
    </xf>
    <xf numFmtId="0" fontId="6" fillId="0" borderId="0" xfId="2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6" fillId="0" borderId="0" xfId="2" applyNumberFormat="1" applyFont="1" applyFill="1" applyBorder="1" applyAlignment="1">
      <alignment horizontal="left" vertical="center" indent="1"/>
    </xf>
    <xf numFmtId="0" fontId="4" fillId="5" borderId="0" xfId="0" applyFont="1" applyFill="1" applyBorder="1" applyAlignment="1">
      <alignment horizontal="left" vertical="center" indent="2"/>
    </xf>
    <xf numFmtId="0" fontId="9" fillId="4" borderId="0" xfId="0" applyFont="1" applyFill="1" applyBorder="1" applyAlignment="1">
      <alignment horizontal="left" vertical="center" indent="2"/>
    </xf>
    <xf numFmtId="0" fontId="6" fillId="0" borderId="0" xfId="2" applyFont="1" applyFill="1" applyBorder="1" applyAlignment="1">
      <alignment horizontal="center" vertical="center"/>
    </xf>
    <xf numFmtId="165" fontId="11" fillId="0" borderId="0" xfId="4" quotePrefix="1" applyNumberFormat="1" applyFill="1">
      <alignment vertical="center"/>
    </xf>
    <xf numFmtId="49" fontId="11" fillId="0" borderId="0" xfId="4" quotePrefix="1" applyNumberFormat="1" applyFill="1">
      <alignment vertical="center"/>
    </xf>
    <xf numFmtId="0" fontId="10" fillId="0" borderId="3" xfId="1" applyFill="1" applyBorder="1">
      <alignment vertical="center"/>
    </xf>
    <xf numFmtId="49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1" fillId="0" borderId="3" xfId="0" applyFont="1" applyFill="1" applyBorder="1">
      <alignment horizontal="left" vertical="center"/>
    </xf>
    <xf numFmtId="0" fontId="1" fillId="0" borderId="3" xfId="0" applyFont="1" applyBorder="1">
      <alignment horizontal="left" vertical="center"/>
    </xf>
    <xf numFmtId="165" fontId="11" fillId="0" borderId="0" xfId="4" quotePrefix="1" applyNumberFormat="1" applyFill="1" applyAlignment="1">
      <alignment horizontal="right" vertical="center"/>
    </xf>
    <xf numFmtId="168" fontId="4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4" fillId="5" borderId="0" xfId="0" applyNumberFormat="1" applyFont="1" applyFill="1" applyBorder="1" applyAlignment="1">
      <alignment horizontal="center" vertical="center"/>
    </xf>
    <xf numFmtId="9" fontId="4" fillId="5" borderId="0" xfId="5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left" vertical="center" indent="1"/>
    </xf>
    <xf numFmtId="168" fontId="17" fillId="2" borderId="2" xfId="0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horizontal="left" vertical="center"/>
    </xf>
    <xf numFmtId="0" fontId="20" fillId="0" borderId="0" xfId="2" applyNumberFormat="1" applyFont="1" applyFill="1">
      <alignment vertical="center"/>
    </xf>
    <xf numFmtId="0" fontId="20" fillId="0" borderId="0" xfId="2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21" fillId="0" borderId="0" xfId="2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22" fillId="0" borderId="0" xfId="0" applyFont="1">
      <alignment horizontal="left" vertical="center"/>
    </xf>
    <xf numFmtId="9" fontId="22" fillId="0" borderId="0" xfId="0" applyNumberFormat="1" applyFont="1">
      <alignment horizontal="left" vertical="center"/>
    </xf>
    <xf numFmtId="0" fontId="5" fillId="4" borderId="4" xfId="0" applyFont="1" applyFill="1" applyBorder="1" applyAlignment="1">
      <alignment horizontal="left" vertical="center" indent="1"/>
    </xf>
    <xf numFmtId="0" fontId="4" fillId="13" borderId="0" xfId="0" applyNumberFormat="1" applyFont="1" applyFill="1" applyBorder="1" applyAlignment="1">
      <alignment horizontal="left" vertical="center" indent="1"/>
    </xf>
    <xf numFmtId="0" fontId="3" fillId="7" borderId="0" xfId="0" applyNumberFormat="1" applyFont="1" applyFill="1" applyBorder="1" applyAlignment="1">
      <alignment horizontal="left" vertical="center" indent="1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 indent="1"/>
    </xf>
    <xf numFmtId="168" fontId="7" fillId="0" borderId="0" xfId="0" applyNumberFormat="1" applyFont="1" applyFill="1" applyBorder="1" applyAlignment="1">
      <alignment horizontal="center" vertical="center"/>
    </xf>
    <xf numFmtId="167" fontId="4" fillId="5" borderId="0" xfId="0" applyNumberFormat="1" applyFont="1" applyFill="1" applyBorder="1" applyAlignment="1">
      <alignment horizontal="center" vertical="center"/>
    </xf>
    <xf numFmtId="167" fontId="8" fillId="5" borderId="0" xfId="0" applyNumberFormat="1" applyFont="1" applyFill="1" applyBorder="1" applyAlignment="1">
      <alignment horizontal="center" vertical="center"/>
    </xf>
    <xf numFmtId="8" fontId="0" fillId="0" borderId="0" xfId="0" applyNumberFormat="1">
      <alignment horizontal="left" vertical="center"/>
    </xf>
    <xf numFmtId="0" fontId="0" fillId="0" borderId="0" xfId="0" applyAlignment="1">
      <alignment horizontal="center" vertical="center"/>
    </xf>
    <xf numFmtId="0" fontId="24" fillId="0" borderId="0" xfId="0" applyFont="1">
      <alignment horizontal="left" vertical="center"/>
    </xf>
    <xf numFmtId="0" fontId="26" fillId="0" borderId="0" xfId="0" applyFont="1" applyBorder="1">
      <alignment horizontal="left" vertical="center"/>
    </xf>
    <xf numFmtId="49" fontId="27" fillId="0" borderId="0" xfId="4" quotePrefix="1" applyNumberFormat="1" applyFont="1" applyFill="1">
      <alignment vertical="center"/>
    </xf>
    <xf numFmtId="49" fontId="28" fillId="0" borderId="0" xfId="0" applyNumberFormat="1" applyFont="1" applyFill="1" applyBorder="1" applyAlignment="1">
      <alignment horizontal="center"/>
    </xf>
    <xf numFmtId="0" fontId="29" fillId="0" borderId="0" xfId="2" applyNumberFormat="1" applyFont="1" applyFill="1" applyBorder="1" applyAlignment="1">
      <alignment horizontal="left" vertical="center"/>
    </xf>
    <xf numFmtId="0" fontId="30" fillId="0" borderId="0" xfId="2" applyFont="1" applyFill="1" applyBorder="1" applyAlignment="1">
      <alignment horizontal="center" vertical="center"/>
    </xf>
    <xf numFmtId="0" fontId="31" fillId="0" borderId="0" xfId="2" applyNumberFormat="1" applyFont="1" applyFill="1">
      <alignment vertical="center"/>
    </xf>
    <xf numFmtId="0" fontId="31" fillId="0" borderId="0" xfId="2" applyNumberFormat="1" applyFont="1" applyFill="1" applyAlignment="1">
      <alignment horizontal="center" vertical="center"/>
    </xf>
    <xf numFmtId="0" fontId="32" fillId="2" borderId="0" xfId="0" applyNumberFormat="1" applyFont="1" applyFill="1" applyBorder="1" applyAlignment="1">
      <alignment horizontal="left" vertical="center" indent="1"/>
    </xf>
    <xf numFmtId="2" fontId="32" fillId="2" borderId="0" xfId="0" applyNumberFormat="1" applyFont="1" applyFill="1" applyBorder="1" applyAlignment="1">
      <alignment horizontal="center" vertical="center"/>
    </xf>
    <xf numFmtId="0" fontId="33" fillId="7" borderId="0" xfId="0" applyNumberFormat="1" applyFont="1" applyFill="1" applyBorder="1" applyAlignment="1">
      <alignment horizontal="left" vertical="center" indent="1"/>
    </xf>
    <xf numFmtId="168" fontId="32" fillId="2" borderId="0" xfId="0" applyNumberFormat="1" applyFont="1" applyFill="1" applyBorder="1" applyAlignment="1">
      <alignment horizontal="center" vertical="center"/>
    </xf>
    <xf numFmtId="166" fontId="34" fillId="0" borderId="0" xfId="0" applyNumberFormat="1" applyFont="1" applyFill="1" applyBorder="1" applyAlignment="1">
      <alignment vertical="center"/>
    </xf>
    <xf numFmtId="0" fontId="35" fillId="11" borderId="2" xfId="0" applyFont="1" applyFill="1" applyBorder="1" applyAlignment="1">
      <alignment horizontal="left" vertical="center" indent="1"/>
    </xf>
    <xf numFmtId="168" fontId="35" fillId="12" borderId="2" xfId="0" applyNumberFormat="1" applyFont="1" applyFill="1" applyBorder="1" applyAlignment="1">
      <alignment horizontal="center" vertical="center"/>
    </xf>
    <xf numFmtId="0" fontId="26" fillId="0" borderId="0" xfId="0" applyFont="1" applyFill="1" applyBorder="1">
      <alignment horizontal="left" vertical="center"/>
    </xf>
    <xf numFmtId="0" fontId="35" fillId="0" borderId="0" xfId="0" applyFont="1" applyFill="1" applyBorder="1" applyAlignment="1">
      <alignment horizontal="left" vertical="center" indent="1"/>
    </xf>
    <xf numFmtId="168" fontId="35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>
      <alignment horizontal="left" vertical="center"/>
    </xf>
    <xf numFmtId="0" fontId="36" fillId="0" borderId="0" xfId="0" applyFont="1" applyFill="1" applyBorder="1" applyAlignment="1">
      <alignment horizontal="left" vertical="center" indent="1"/>
    </xf>
    <xf numFmtId="166" fontId="36" fillId="0" borderId="0" xfId="0" applyNumberFormat="1" applyFont="1" applyFill="1" applyBorder="1" applyAlignment="1">
      <alignment horizontal="center" vertical="center"/>
    </xf>
    <xf numFmtId="166" fontId="34" fillId="0" borderId="0" xfId="0" applyNumberFormat="1" applyFont="1" applyFill="1" applyBorder="1" applyAlignment="1">
      <alignment horizontal="center" vertical="center"/>
    </xf>
    <xf numFmtId="0" fontId="30" fillId="0" borderId="0" xfId="2" applyNumberFormat="1" applyFont="1" applyFill="1" applyBorder="1" applyAlignment="1">
      <alignment horizontal="left" vertical="center" indent="1"/>
    </xf>
    <xf numFmtId="168" fontId="24" fillId="0" borderId="0" xfId="0" applyNumberFormat="1" applyFont="1">
      <alignment horizontal="left" vertical="center"/>
    </xf>
    <xf numFmtId="166" fontId="24" fillId="0" borderId="0" xfId="0" applyNumberFormat="1" applyFont="1">
      <alignment horizontal="left" vertical="center"/>
    </xf>
    <xf numFmtId="0" fontId="32" fillId="10" borderId="0" xfId="0" applyFont="1" applyFill="1" applyBorder="1" applyAlignment="1">
      <alignment horizontal="left" vertical="center" indent="2"/>
    </xf>
    <xf numFmtId="9" fontId="32" fillId="10" borderId="0" xfId="5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left" vertical="center" indent="2"/>
    </xf>
    <xf numFmtId="10" fontId="32" fillId="5" borderId="0" xfId="0" applyNumberFormat="1" applyFont="1" applyFill="1" applyBorder="1" applyAlignment="1">
      <alignment horizontal="center" vertical="center"/>
    </xf>
    <xf numFmtId="167" fontId="32" fillId="10" borderId="0" xfId="0" applyNumberFormat="1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left" vertical="center" indent="2"/>
    </xf>
    <xf numFmtId="167" fontId="36" fillId="9" borderId="1" xfId="0" applyNumberFormat="1" applyFont="1" applyFill="1" applyBorder="1" applyAlignment="1">
      <alignment horizontal="center" vertical="center"/>
    </xf>
    <xf numFmtId="8" fontId="24" fillId="0" borderId="0" xfId="0" applyNumberFormat="1" applyFont="1">
      <alignment horizontal="left" vertical="center"/>
    </xf>
    <xf numFmtId="0" fontId="37" fillId="15" borderId="0" xfId="0" applyFont="1" applyFill="1" applyAlignment="1">
      <alignment horizontal="center" vertical="center"/>
    </xf>
    <xf numFmtId="8" fontId="24" fillId="15" borderId="0" xfId="0" applyNumberFormat="1" applyFont="1" applyFill="1" applyAlignment="1">
      <alignment horizontal="center" vertical="center"/>
    </xf>
    <xf numFmtId="167" fontId="34" fillId="6" borderId="0" xfId="0" applyNumberFormat="1" applyFont="1" applyFill="1" applyBorder="1" applyAlignment="1">
      <alignment horizontal="center" vertical="center"/>
    </xf>
    <xf numFmtId="0" fontId="25" fillId="0" borderId="3" xfId="1" applyFont="1" applyFill="1" applyBorder="1" applyAlignment="1">
      <alignment horizontal="center" vertical="center"/>
    </xf>
    <xf numFmtId="167" fontId="34" fillId="8" borderId="0" xfId="0" applyNumberFormat="1" applyFont="1" applyFill="1" applyBorder="1" applyAlignment="1">
      <alignment horizontal="center" vertical="center"/>
    </xf>
    <xf numFmtId="165" fontId="27" fillId="0" borderId="0" xfId="4" quotePrefix="1" applyNumberFormat="1" applyFont="1" applyFill="1" applyAlignment="1">
      <alignment horizontal="right" vertical="center"/>
    </xf>
    <xf numFmtId="167" fontId="18" fillId="6" borderId="0" xfId="0" applyNumberFormat="1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8" fontId="0" fillId="15" borderId="0" xfId="0" applyNumberFormat="1" applyFill="1" applyAlignment="1">
      <alignment horizontal="center" vertical="center"/>
    </xf>
    <xf numFmtId="0" fontId="10" fillId="0" borderId="3" xfId="1" applyFill="1" applyBorder="1" applyAlignment="1">
      <alignment horizontal="center" vertical="center"/>
    </xf>
    <xf numFmtId="0" fontId="10" fillId="14" borderId="3" xfId="1" applyFont="1" applyFill="1" applyBorder="1" applyAlignment="1">
      <alignment horizontal="center" vertical="center"/>
    </xf>
    <xf numFmtId="165" fontId="11" fillId="0" borderId="0" xfId="4" quotePrefix="1" applyNumberFormat="1" applyFill="1" applyAlignment="1">
      <alignment horizontal="right" vertical="center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5" builtinId="5"/>
  </cellStyles>
  <dxfs count="41"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5961485641044"/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5961485641044"/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9013336588644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5961485641044"/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5961485641044"/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ont>
        <b/>
        <i/>
        <color theme="3"/>
      </font>
      <fill>
        <patternFill>
          <bgColor theme="4" tint="0.7999816888943144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89013336588644"/>
          <bgColor theme="0" tint="-4.9989318521683403E-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/>
        <i/>
        <color theme="3"/>
      </font>
      <fill>
        <patternFill>
          <bgColor theme="0" tint="-4.9989318521683403E-2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5" tint="0.79998168889431442"/>
        </patternFill>
      </fill>
    </dxf>
    <dxf>
      <font>
        <b/>
        <i/>
        <color theme="3"/>
      </font>
      <fill>
        <patternFill patternType="solid">
          <fgColor auto="1"/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ont>
        <b/>
        <i/>
        <color theme="5"/>
      </font>
      <fill>
        <patternFill patternType="solid">
          <fgColor theme="8"/>
          <bgColor theme="0" tint="-4.9989318521683403E-2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ont>
        <b/>
        <i/>
        <color theme="3"/>
      </font>
      <fill>
        <patternFill patternType="none">
          <fgColor auto="1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/>
      </font>
      <fill>
        <patternFill patternType="solid">
          <fgColor theme="8" tint="0.79995117038483843"/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7" defaultTableStyle="CustomerProfitabilityAnalysis_table2" defaultPivotStyle="PivotStyleLight16">
    <tableStyle name="CustomerProfitabilityAnalysis_table1" pivot="0" count="7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TotalCell" dxfId="35"/>
      <tableStyleElement type="lastTotalCell" dxfId="34"/>
    </tableStyle>
    <tableStyle name="CustomerProfitabilityAnalysis_table2" pivot="0" count="5" xr9:uid="{00000000-0011-0000-FFFF-FFFF01000000}">
      <tableStyleElement type="wholeTable" dxfId="33"/>
      <tableStyleElement type="headerRow" dxfId="32"/>
      <tableStyleElement type="firstColumn" dxfId="31"/>
      <tableStyleElement type="lastColumn" dxfId="30"/>
      <tableStyleElement type="firstRowStripe" dxfId="29"/>
    </tableStyle>
    <tableStyle name="CustomerProfitabilityAnalysis_table3" pivot="0" count="6" xr9:uid="{00000000-0011-0000-FFFF-FFFF02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TotalCell" dxfId="23"/>
    </tableStyle>
    <tableStyle name="CustomerProfitabilityAnalysis_table4" pivot="0" count="6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TotalCell" dxfId="17"/>
    </tableStyle>
    <tableStyle name="CustomerProfitabilityAnalysis_table5" pivot="0" count="5" xr9:uid="{00000000-0011-0000-FFFF-FFFF04000000}">
      <tableStyleElement type="wholeTable" dxfId="16"/>
      <tableStyleElement type="headerRow" dxfId="15"/>
      <tableStyleElement type="firstColumn" dxfId="14"/>
      <tableStyleElement type="lastColumn" dxfId="13"/>
      <tableStyleElement type="firstRowStripe" dxfId="12"/>
    </tableStyle>
    <tableStyle name="CustomerProfitabilityAnalysis_table6" pivot="0" count="6" xr9:uid="{00000000-0011-0000-FFFF-FFFF05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TotalCell" dxfId="6"/>
    </tableStyle>
    <tableStyle name="CustomerProfitabilityAnalysis_table7" pivot="0" count="6" xr9:uid="{00000000-0011-0000-FFFF-FFFF06000000}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TotalCell" dxfId="0"/>
    </tableStyle>
  </tableStyles>
  <colors>
    <mruColors>
      <color rgb="FFD1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gradFill>
              <a:gsLst>
                <a:gs pos="37000">
                  <a:schemeClr val="accent2"/>
                </a:gs>
                <a:gs pos="15000">
                  <a:schemeClr val="accent2"/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chemeClr val="accent2"/>
                    </a:solidFill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'Calcul prix produit'!#REF!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3FC-4B64-A214-8A3DA2367EDA}"/>
            </c:ext>
          </c:extLst>
        </c:ser>
        <c:ser>
          <c:idx val="2"/>
          <c:order val="1"/>
          <c:spPr>
            <a:gradFill>
              <a:gsLst>
                <a:gs pos="37000">
                  <a:schemeClr val="accent1"/>
                </a:gs>
                <a:gs pos="15000">
                  <a:schemeClr val="accent1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1">
                    <a:solidFill>
                      <a:schemeClr val="accent1"/>
                    </a:solidFill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'Calcul prix produit'!#REF!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3FC-4B64-A214-8A3DA2367EDA}"/>
            </c:ext>
          </c:extLst>
        </c:ser>
        <c:ser>
          <c:idx val="3"/>
          <c:order val="2"/>
          <c:spPr>
            <a:gradFill>
              <a:gsLst>
                <a:gs pos="37000">
                  <a:schemeClr val="accent3"/>
                </a:gs>
                <a:gs pos="15000">
                  <a:schemeClr val="accent3"/>
                </a:gs>
                <a:gs pos="100000">
                  <a:schemeClr val="accent3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1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chemeClr val="accent3"/>
                    </a:solidFill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'Calcul prix produit'!#REF!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3FC-4B64-A214-8A3DA2367EDA}"/>
            </c:ext>
          </c:extLst>
        </c:ser>
        <c:ser>
          <c:idx val="4"/>
          <c:order val="3"/>
          <c:spPr>
            <a:gradFill>
              <a:gsLst>
                <a:gs pos="37000">
                  <a:schemeClr val="accent4"/>
                </a:gs>
                <a:gs pos="15000">
                  <a:schemeClr val="accent4"/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1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accent4"/>
                    </a:solidFill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'Calcul prix produit'!#REF!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prix produit'!#REF!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3FC-4B64-A214-8A3DA2367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375168"/>
        <c:axId val="80393344"/>
      </c:barChart>
      <c:catAx>
        <c:axId val="8037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 anchor="b" anchorCtr="1"/>
          <a:lstStyle/>
          <a:p>
            <a:pPr>
              <a:defRPr sz="1100" b="1" spc="30" baseline="0">
                <a:solidFill>
                  <a:schemeClr val="tx2"/>
                </a:solidFill>
              </a:defRPr>
            </a:pPr>
            <a:endParaRPr lang="fr-FR"/>
          </a:p>
        </c:txPr>
        <c:crossAx val="80393344"/>
        <c:crosses val="autoZero"/>
        <c:auto val="0"/>
        <c:lblAlgn val="ctr"/>
        <c:lblOffset val="100"/>
        <c:noMultiLvlLbl val="0"/>
      </c:catAx>
      <c:valAx>
        <c:axId val="80393344"/>
        <c:scaling>
          <c:orientation val="minMax"/>
        </c:scaling>
        <c:delete val="0"/>
        <c:axPos val="l"/>
        <c:majorGridlines>
          <c:spPr>
            <a:ln w="9525">
              <a:solidFill>
                <a:schemeClr val="tx2">
                  <a:lumMod val="60000"/>
                  <a:lumOff val="40000"/>
                </a:schemeClr>
              </a:solidFill>
            </a:ln>
          </c:spPr>
        </c:majorGridlines>
        <c:numFmt formatCode="#,##0\ &quot;€&quot;" sourceLinked="0"/>
        <c:majorTickMark val="none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2"/>
                </a:solidFill>
              </a:defRPr>
            </a:pPr>
            <a:endParaRPr lang="fr-FR"/>
          </a:p>
        </c:txPr>
        <c:crossAx val="80375168"/>
        <c:crosses val="autoZero"/>
        <c:crossBetween val="between"/>
      </c:valAx>
      <c:spPr>
        <a:noFill/>
        <a:ln>
          <a:solidFill>
            <a:schemeClr val="tx2">
              <a:lumMod val="60000"/>
              <a:lumOff val="4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270641674841154"/>
          <c:y val="2.4291334332224968E-2"/>
          <c:w val="0.24249120182210329"/>
          <c:h val="0.14168277158126319"/>
        </c:manualLayout>
      </c:layout>
      <c:overlay val="0"/>
      <c:txPr>
        <a:bodyPr/>
        <a:lstStyle/>
        <a:p>
          <a:pPr>
            <a:defRPr sz="800" b="0">
              <a:solidFill>
                <a:schemeClr val="tx2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solidFill>
            <a:schemeClr val="tx1">
              <a:lumMod val="75000"/>
              <a:lumOff val="2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Graphique mesures de synth&#232;se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Analyse de rentabilit&#233;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114300</xdr:rowOff>
    </xdr:from>
    <xdr:to>
      <xdr:col>10</xdr:col>
      <xdr:colOff>323850</xdr:colOff>
      <xdr:row>1</xdr:row>
      <xdr:rowOff>370332</xdr:rowOff>
    </xdr:to>
    <xdr:sp macro="" textlink="">
      <xdr:nvSpPr>
        <xdr:cNvPr id="3" name="Chart Button" descr="Cliquez pour afficher la feuille Graphique des mesures de synthèse" title="Résumé">
          <a:hlinkClick xmlns:r="http://schemas.openxmlformats.org/officeDocument/2006/relationships" r:id="rId1" tooltip="Cliquez pour afficher la feuille Graphique des mesures de synthèse"/>
          <a:extLst>
            <a:ext uri="{FF2B5EF4-FFF2-40B4-BE49-F238E27FC236}">
              <a16:creationId xmlns:a16="http://schemas.microsoft.com/office/drawing/2014/main" id="{3A027443-87A4-420B-AF67-6E6996CE1D66}"/>
            </a:ext>
          </a:extLst>
        </xdr:cNvPr>
        <xdr:cNvSpPr/>
      </xdr:nvSpPr>
      <xdr:spPr>
        <a:xfrm>
          <a:off x="8020050" y="276225"/>
          <a:ext cx="2457450" cy="256032"/>
        </a:xfrm>
        <a:prstGeom prst="roundRect">
          <a:avLst>
            <a:gd name="adj" fmla="val 22701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BE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RÉSUMÉ</a:t>
          </a:r>
          <a:endParaRPr lang="en-US" sz="10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53973</xdr:rowOff>
    </xdr:from>
    <xdr:to>
      <xdr:col>12</xdr:col>
      <xdr:colOff>85725</xdr:colOff>
      <xdr:row>3</xdr:row>
      <xdr:rowOff>219075</xdr:rowOff>
    </xdr:to>
    <xdr:sp macro="" textlink="">
      <xdr:nvSpPr>
        <xdr:cNvPr id="11" name="Data Entry Tip" descr="Les cellules sur fond gris effectuent un calcul automatique lorsque vous remplacez les exemples de données avec vos propres données.  " title="Conseil de saisie des donnée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382125" y="949323"/>
          <a:ext cx="3638550" cy="39370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r>
            <a:rPr lang="fr-BE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CONSEIL </a:t>
          </a:r>
          <a:r>
            <a:rPr lang="fr-BE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Les cellules sur fond gris effectuent un calcul automatique lorsque vous remplacez les exemples de données avec vos propres données. </a:t>
          </a:r>
          <a:endParaRPr lang="fr-FR" sz="9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94690</xdr:colOff>
      <xdr:row>0</xdr:row>
      <xdr:rowOff>0</xdr:rowOff>
    </xdr:from>
    <xdr:to>
      <xdr:col>10</xdr:col>
      <xdr:colOff>18490</xdr:colOff>
      <xdr:row>1</xdr:row>
      <xdr:rowOff>460378</xdr:rowOff>
    </xdr:to>
    <xdr:sp macro="" textlink="">
      <xdr:nvSpPr>
        <xdr:cNvPr id="2" name="Data Entry Tip" descr="Les cellules sur fond gris effectuent un calcul automatique lorsque vous remplacez les exemples de données avec vos propres données.  " title="Conseil de saisie des données">
          <a:extLst>
            <a:ext uri="{FF2B5EF4-FFF2-40B4-BE49-F238E27FC236}">
              <a16:creationId xmlns:a16="http://schemas.microsoft.com/office/drawing/2014/main" id="{61C88542-DDA3-492C-98FD-7820E5FAFD75}"/>
            </a:ext>
          </a:extLst>
        </xdr:cNvPr>
        <xdr:cNvSpPr/>
      </xdr:nvSpPr>
      <xdr:spPr>
        <a:xfrm>
          <a:off x="8443072" y="0"/>
          <a:ext cx="1470212" cy="61726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r>
            <a:rPr lang="fr-BE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CONSEIL </a:t>
          </a:r>
          <a:r>
            <a:rPr lang="fr-BE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Ne</a:t>
          </a:r>
          <a:r>
            <a:rPr lang="fr-BE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pas toucher les cellules en gras</a:t>
          </a:r>
          <a:r>
            <a:rPr lang="fr-BE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endParaRPr lang="fr-FR" sz="9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104775</xdr:rowOff>
    </xdr:from>
    <xdr:to>
      <xdr:col>17</xdr:col>
      <xdr:colOff>495300</xdr:colOff>
      <xdr:row>28</xdr:row>
      <xdr:rowOff>152400</xdr:rowOff>
    </xdr:to>
    <xdr:graphicFrame macro="">
      <xdr:nvGraphicFramePr>
        <xdr:cNvPr id="4" name="Summary Metrics" descr="Graphique en colonnes comparant les coûts moyens par Client acquis, Client passé, Client actif, et Bénéfices ou pertes par client." title="Mesures de synthèse par clien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133349</xdr:colOff>
      <xdr:row>1</xdr:row>
      <xdr:rowOff>114301</xdr:rowOff>
    </xdr:from>
    <xdr:to>
      <xdr:col>18</xdr:col>
      <xdr:colOff>11429</xdr:colOff>
      <xdr:row>1</xdr:row>
      <xdr:rowOff>370333</xdr:rowOff>
    </xdr:to>
    <xdr:sp macro="" textlink="">
      <xdr:nvSpPr>
        <xdr:cNvPr id="5" name="Analysis button" descr="Cliquez pour afficher la feuille Analyse de rentabilité." title="Analyse">
          <a:hlinkClick xmlns:r="http://schemas.openxmlformats.org/officeDocument/2006/relationships" r:id="rId2" tooltip="Cliquez pour afficher la feuille Analyse de rentabilité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953499" y="276226"/>
          <a:ext cx="1097280" cy="256032"/>
        </a:xfrm>
        <a:prstGeom prst="roundRect">
          <a:avLst>
            <a:gd name="adj" fmla="val 20608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BE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ANALYSE</a:t>
          </a:r>
          <a:endParaRPr lang="en-US" sz="105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CustomerProfitabilityAnalysis_colors">
      <a:dk1>
        <a:srgbClr val="000000"/>
      </a:dk1>
      <a:lt1>
        <a:srgbClr val="FFFFFF"/>
      </a:lt1>
      <a:dk2>
        <a:srgbClr val="493838"/>
      </a:dk2>
      <a:lt2>
        <a:srgbClr val="F2F0E6"/>
      </a:lt2>
      <a:accent1>
        <a:srgbClr val="37868B"/>
      </a:accent1>
      <a:accent2>
        <a:srgbClr val="FD7321"/>
      </a:accent2>
      <a:accent3>
        <a:srgbClr val="78A22F"/>
      </a:accent3>
      <a:accent4>
        <a:srgbClr val="D8AE00"/>
      </a:accent4>
      <a:accent5>
        <a:srgbClr val="A74622"/>
      </a:accent5>
      <a:accent6>
        <a:srgbClr val="6E4773"/>
      </a:accent6>
      <a:hlink>
        <a:srgbClr val="00868B"/>
      </a:hlink>
      <a:folHlink>
        <a:srgbClr val="6E4773"/>
      </a:folHlink>
    </a:clrScheme>
    <a:fontScheme name="CustomerProfitabilityAnalysis_fonts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autoPageBreaks="0" fitToPage="1"/>
  </sheetPr>
  <dimension ref="A1:K18"/>
  <sheetViews>
    <sheetView showGridLines="0" tabSelected="1" zoomScale="85" zoomScaleNormal="85" workbookViewId="0">
      <selection activeCell="C3" sqref="C3"/>
    </sheetView>
  </sheetViews>
  <sheetFormatPr defaultColWidth="9.140625" defaultRowHeight="18" customHeight="1" x14ac:dyDescent="0.25"/>
  <cols>
    <col min="1" max="1" width="3.7109375" style="46" customWidth="1"/>
    <col min="2" max="2" width="35.7109375" style="46" customWidth="1"/>
    <col min="3" max="3" width="19.7109375" style="46" customWidth="1"/>
    <col min="4" max="4" width="2.7109375" style="46" customWidth="1"/>
    <col min="5" max="5" width="35.7109375" style="46" customWidth="1"/>
    <col min="6" max="6" width="19.7109375" style="46" customWidth="1"/>
    <col min="7" max="7" width="2.7109375" style="46" customWidth="1"/>
    <col min="8" max="8" width="11" style="46" customWidth="1"/>
    <col min="9" max="9" width="2.7109375" style="46" customWidth="1"/>
    <col min="10" max="10" width="11" style="46" customWidth="1"/>
    <col min="11" max="16384" width="9.140625" style="46"/>
  </cols>
  <sheetData>
    <row r="1" spans="1:11" ht="12.75" customHeight="1" x14ac:dyDescent="0.25"/>
    <row r="2" spans="1:11" ht="39.75" customHeight="1" x14ac:dyDescent="0.25">
      <c r="B2" s="82" t="s">
        <v>65</v>
      </c>
      <c r="C2" s="82"/>
      <c r="D2" s="82"/>
      <c r="E2" s="82"/>
      <c r="F2" s="82"/>
    </row>
    <row r="3" spans="1:11" ht="18" customHeight="1" x14ac:dyDescent="0.2">
      <c r="A3" s="47"/>
      <c r="B3" s="48"/>
      <c r="C3" s="49"/>
      <c r="D3" s="84"/>
      <c r="E3" s="84"/>
      <c r="F3" s="84"/>
    </row>
    <row r="4" spans="1:11" ht="22.5" customHeight="1" x14ac:dyDescent="0.25">
      <c r="A4" s="47"/>
      <c r="B4" s="50" t="s">
        <v>24</v>
      </c>
      <c r="C4" s="51"/>
      <c r="D4" s="51"/>
      <c r="E4" s="52" t="s">
        <v>30</v>
      </c>
      <c r="F4" s="51"/>
      <c r="H4" s="53" t="s">
        <v>33</v>
      </c>
    </row>
    <row r="5" spans="1:11" ht="18" customHeight="1" x14ac:dyDescent="0.25">
      <c r="A5" s="47"/>
      <c r="B5" s="54" t="s">
        <v>22</v>
      </c>
      <c r="C5" s="55">
        <f>39*4</f>
        <v>156</v>
      </c>
      <c r="E5" s="56" t="s">
        <v>25</v>
      </c>
      <c r="F5" s="57">
        <v>1000</v>
      </c>
      <c r="H5" s="83">
        <f>C9+F9</f>
        <v>33.46153846153846</v>
      </c>
      <c r="I5" s="58"/>
    </row>
    <row r="6" spans="1:11" ht="18" customHeight="1" x14ac:dyDescent="0.25">
      <c r="A6" s="47"/>
      <c r="B6" s="54" t="s">
        <v>23</v>
      </c>
      <c r="C6" s="57">
        <v>2000</v>
      </c>
      <c r="E6" s="56" t="s">
        <v>9</v>
      </c>
      <c r="F6" s="57">
        <v>600</v>
      </c>
      <c r="H6" s="83"/>
    </row>
    <row r="7" spans="1:11" ht="18" customHeight="1" x14ac:dyDescent="0.25">
      <c r="A7" s="47"/>
      <c r="B7" s="54" t="s">
        <v>28</v>
      </c>
      <c r="C7" s="57">
        <f>C6*51/100</f>
        <v>1020</v>
      </c>
      <c r="E7" s="56" t="s">
        <v>29</v>
      </c>
      <c r="F7" s="57">
        <v>400</v>
      </c>
      <c r="H7" s="83"/>
    </row>
    <row r="8" spans="1:11" ht="18" customHeight="1" x14ac:dyDescent="0.25">
      <c r="A8" s="47"/>
      <c r="B8" s="54" t="s">
        <v>6</v>
      </c>
      <c r="C8" s="57">
        <v>0</v>
      </c>
      <c r="E8" s="56" t="s">
        <v>8</v>
      </c>
      <c r="F8" s="57">
        <v>200</v>
      </c>
      <c r="H8" s="83"/>
    </row>
    <row r="9" spans="1:11" ht="18" customHeight="1" x14ac:dyDescent="0.25">
      <c r="A9" s="47"/>
      <c r="B9" s="59" t="s">
        <v>20</v>
      </c>
      <c r="C9" s="60">
        <f>(C6+C7+C8)/C5</f>
        <v>19.358974358974358</v>
      </c>
      <c r="E9" s="59" t="s">
        <v>26</v>
      </c>
      <c r="F9" s="60">
        <f>SUBTOTAL(109,'Calcul prix prestation'!$F$5:$F$8)/C5</f>
        <v>14.102564102564102</v>
      </c>
      <c r="H9" s="83"/>
    </row>
    <row r="10" spans="1:11" s="64" customFormat="1" ht="10.5" customHeight="1" x14ac:dyDescent="0.25">
      <c r="A10" s="61"/>
      <c r="B10" s="62"/>
      <c r="C10" s="63"/>
      <c r="E10" s="65"/>
      <c r="F10" s="66"/>
      <c r="H10" s="67"/>
    </row>
    <row r="11" spans="1:11" ht="24" customHeight="1" x14ac:dyDescent="0.25">
      <c r="A11" s="47"/>
      <c r="B11" s="50" t="s">
        <v>10</v>
      </c>
      <c r="C11" s="68" t="s">
        <v>0</v>
      </c>
      <c r="D11" s="68" t="s">
        <v>1</v>
      </c>
      <c r="E11" s="52" t="s">
        <v>16</v>
      </c>
      <c r="F11" s="68"/>
      <c r="H11" s="53" t="s">
        <v>32</v>
      </c>
      <c r="I11" s="69"/>
      <c r="J11" s="53" t="s">
        <v>31</v>
      </c>
      <c r="K11" s="70"/>
    </row>
    <row r="12" spans="1:11" ht="18" customHeight="1" x14ac:dyDescent="0.25">
      <c r="A12" s="47"/>
      <c r="B12" s="71" t="s">
        <v>21</v>
      </c>
      <c r="C12" s="72">
        <v>0.35</v>
      </c>
      <c r="E12" s="73" t="s">
        <v>17</v>
      </c>
      <c r="F12" s="74">
        <v>0.2</v>
      </c>
      <c r="H12" s="81">
        <f>H5+C14</f>
        <v>45.17307692307692</v>
      </c>
      <c r="J12" s="81">
        <f>H12+F14</f>
        <v>54.207692307692305</v>
      </c>
    </row>
    <row r="13" spans="1:11" ht="18" customHeight="1" x14ac:dyDescent="0.25">
      <c r="A13" s="47"/>
      <c r="B13" s="71" t="s">
        <v>27</v>
      </c>
      <c r="C13" s="75">
        <v>0</v>
      </c>
      <c r="E13" s="73" t="s">
        <v>18</v>
      </c>
      <c r="F13" s="74">
        <v>0</v>
      </c>
      <c r="H13" s="81"/>
      <c r="J13" s="81"/>
    </row>
    <row r="14" spans="1:11" ht="18" customHeight="1" x14ac:dyDescent="0.25">
      <c r="A14" s="47"/>
      <c r="B14" s="76" t="s">
        <v>15</v>
      </c>
      <c r="C14" s="77">
        <f>H5*C12+C13</f>
        <v>11.71153846153846</v>
      </c>
      <c r="E14" s="76" t="s">
        <v>19</v>
      </c>
      <c r="F14" s="77">
        <f>H12*(F12+F13)</f>
        <v>9.0346153846153836</v>
      </c>
      <c r="H14" s="81"/>
      <c r="J14" s="81"/>
    </row>
    <row r="15" spans="1:11" ht="24" customHeight="1" x14ac:dyDescent="0.25">
      <c r="A15" s="47"/>
      <c r="C15" s="68" t="s">
        <v>0</v>
      </c>
      <c r="D15" s="68" t="s">
        <v>1</v>
      </c>
      <c r="E15" s="68"/>
      <c r="F15" s="68"/>
    </row>
    <row r="16" spans="1:11" ht="18" customHeight="1" x14ac:dyDescent="0.25">
      <c r="E16" s="79" t="s">
        <v>67</v>
      </c>
      <c r="F16" s="79"/>
      <c r="H16" s="80">
        <v>44.99</v>
      </c>
      <c r="I16" s="78"/>
      <c r="J16" s="80">
        <v>59.99</v>
      </c>
    </row>
    <row r="17" spans="5:10" ht="18" customHeight="1" x14ac:dyDescent="0.25">
      <c r="E17" s="79"/>
      <c r="F17" s="79"/>
      <c r="H17" s="80"/>
      <c r="I17" s="78"/>
      <c r="J17" s="80"/>
    </row>
    <row r="18" spans="5:10" ht="18" customHeight="1" x14ac:dyDescent="0.25">
      <c r="E18" s="79"/>
      <c r="F18" s="79"/>
      <c r="H18" s="80"/>
      <c r="I18" s="78"/>
      <c r="J18" s="80"/>
    </row>
  </sheetData>
  <mergeCells count="8">
    <mergeCell ref="E16:F18"/>
    <mergeCell ref="H16:H18"/>
    <mergeCell ref="J16:J18"/>
    <mergeCell ref="J12:J14"/>
    <mergeCell ref="B2:F2"/>
    <mergeCell ref="H5:H9"/>
    <mergeCell ref="H12:H14"/>
    <mergeCell ref="D3:F3"/>
  </mergeCell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59999389629810485"/>
    <pageSetUpPr autoPageBreaks="0" fitToPage="1"/>
  </sheetPr>
  <dimension ref="A1:P30"/>
  <sheetViews>
    <sheetView showGridLines="0" zoomScale="85" zoomScaleNormal="85" workbookViewId="0">
      <selection activeCell="E23" sqref="E23"/>
    </sheetView>
  </sheetViews>
  <sheetFormatPr defaultColWidth="9.140625" defaultRowHeight="18" customHeight="1" x14ac:dyDescent="0.25"/>
  <cols>
    <col min="1" max="1" width="3.5703125" customWidth="1"/>
    <col min="2" max="2" width="40.85546875" customWidth="1"/>
    <col min="3" max="3" width="19.85546875" customWidth="1"/>
    <col min="4" max="4" width="3.5703125" customWidth="1"/>
    <col min="5" max="5" width="43.140625" customWidth="1"/>
    <col min="6" max="6" width="16.28515625" customWidth="1"/>
    <col min="7" max="7" width="5.5703125" customWidth="1"/>
    <col min="9" max="9" width="2.85546875" customWidth="1"/>
    <col min="10" max="10" width="9.42578125" customWidth="1"/>
    <col min="11" max="11" width="4.5703125" customWidth="1"/>
  </cols>
  <sheetData>
    <row r="1" spans="1:16" ht="12.75" customHeight="1" x14ac:dyDescent="0.25"/>
    <row r="2" spans="1:16" ht="39.75" customHeight="1" x14ac:dyDescent="0.25">
      <c r="B2" s="88" t="s">
        <v>58</v>
      </c>
      <c r="C2" s="88"/>
      <c r="D2" s="88"/>
      <c r="E2" s="88"/>
      <c r="F2" s="88"/>
    </row>
    <row r="3" spans="1:16" ht="18" customHeight="1" x14ac:dyDescent="0.2">
      <c r="A3" s="1"/>
      <c r="B3" s="5"/>
      <c r="C3" s="3"/>
      <c r="D3" s="4"/>
      <c r="E3" s="2"/>
      <c r="F3" s="2"/>
    </row>
    <row r="4" spans="1:16" ht="30" customHeight="1" x14ac:dyDescent="0.25">
      <c r="A4" s="1"/>
      <c r="B4" s="28" t="s">
        <v>12</v>
      </c>
      <c r="C4" s="13" t="s">
        <v>5</v>
      </c>
      <c r="E4" s="29" t="s">
        <v>13</v>
      </c>
      <c r="F4" s="7" t="s">
        <v>0</v>
      </c>
    </row>
    <row r="5" spans="1:16" ht="18" customHeight="1" x14ac:dyDescent="0.25">
      <c r="A5" s="1"/>
      <c r="B5" s="8" t="s">
        <v>59</v>
      </c>
      <c r="C5" s="22">
        <v>20000</v>
      </c>
      <c r="E5" s="38" t="s">
        <v>35</v>
      </c>
      <c r="F5" s="22">
        <v>2500</v>
      </c>
      <c r="H5" s="34" t="s">
        <v>47</v>
      </c>
      <c r="I5" s="34"/>
      <c r="J5" s="34"/>
      <c r="K5" s="34"/>
      <c r="L5" s="34" t="s">
        <v>50</v>
      </c>
      <c r="M5" s="34" t="s">
        <v>51</v>
      </c>
      <c r="N5" s="34" t="s">
        <v>54</v>
      </c>
      <c r="O5" s="34" t="s">
        <v>52</v>
      </c>
      <c r="P5" s="34" t="s">
        <v>53</v>
      </c>
    </row>
    <row r="6" spans="1:16" ht="18" customHeight="1" x14ac:dyDescent="0.25">
      <c r="A6" s="1"/>
      <c r="B6" s="8" t="s">
        <v>60</v>
      </c>
      <c r="C6" s="22">
        <v>1200</v>
      </c>
      <c r="E6" s="38" t="s">
        <v>61</v>
      </c>
      <c r="F6" s="22">
        <v>700</v>
      </c>
      <c r="H6" s="34" t="s">
        <v>48</v>
      </c>
      <c r="I6" s="34"/>
      <c r="J6" s="34"/>
      <c r="K6" s="34">
        <v>0</v>
      </c>
      <c r="L6" s="34">
        <v>1500</v>
      </c>
      <c r="M6" s="35">
        <v>0.51</v>
      </c>
      <c r="N6" s="34">
        <f>L6*M6</f>
        <v>765</v>
      </c>
      <c r="O6" s="34">
        <v>156</v>
      </c>
      <c r="P6" s="34">
        <f>1*C10</f>
        <v>800</v>
      </c>
    </row>
    <row r="7" spans="1:16" ht="18" customHeight="1" x14ac:dyDescent="0.25">
      <c r="A7" s="1"/>
      <c r="B7" s="8" t="s">
        <v>62</v>
      </c>
      <c r="C7" s="22">
        <f>L8</f>
        <v>200</v>
      </c>
      <c r="E7" s="38" t="s">
        <v>44</v>
      </c>
      <c r="F7" s="22">
        <f>K7*(L7+N7)</f>
        <v>4530</v>
      </c>
      <c r="H7" s="34" t="s">
        <v>49</v>
      </c>
      <c r="I7" s="34"/>
      <c r="J7" s="34"/>
      <c r="K7" s="34">
        <v>2</v>
      </c>
      <c r="L7" s="34">
        <v>1500</v>
      </c>
      <c r="M7" s="35">
        <v>0.51</v>
      </c>
      <c r="N7" s="34">
        <f>L7*M7</f>
        <v>765</v>
      </c>
      <c r="O7" s="34">
        <v>156</v>
      </c>
      <c r="P7" s="34">
        <v>156</v>
      </c>
    </row>
    <row r="8" spans="1:16" ht="18" customHeight="1" x14ac:dyDescent="0.25">
      <c r="A8" s="1"/>
      <c r="B8" s="8" t="s">
        <v>36</v>
      </c>
      <c r="C8" s="22">
        <v>500</v>
      </c>
      <c r="E8" s="38" t="s">
        <v>45</v>
      </c>
      <c r="F8" s="22">
        <v>1000</v>
      </c>
      <c r="H8" s="34" t="s">
        <v>63</v>
      </c>
      <c r="K8" s="35">
        <v>0.01</v>
      </c>
      <c r="L8" s="34">
        <f>C5*K8</f>
        <v>200</v>
      </c>
    </row>
    <row r="9" spans="1:16" ht="18" customHeight="1" x14ac:dyDescent="0.25">
      <c r="A9" s="1"/>
      <c r="B9" s="8" t="s">
        <v>37</v>
      </c>
      <c r="C9" s="22">
        <v>1400</v>
      </c>
      <c r="E9" s="38" t="s">
        <v>42</v>
      </c>
      <c r="F9" s="22">
        <v>300</v>
      </c>
    </row>
    <row r="10" spans="1:16" ht="18" customHeight="1" x14ac:dyDescent="0.25">
      <c r="A10" s="6"/>
      <c r="B10" s="8" t="s">
        <v>38</v>
      </c>
      <c r="C10" s="22">
        <v>800</v>
      </c>
      <c r="D10" s="31"/>
      <c r="E10" s="38" t="s">
        <v>6</v>
      </c>
      <c r="F10" s="22">
        <v>0</v>
      </c>
    </row>
    <row r="11" spans="1:16" ht="18" customHeight="1" x14ac:dyDescent="0.2">
      <c r="A11" s="1"/>
      <c r="B11" s="8" t="s">
        <v>6</v>
      </c>
      <c r="C11" s="22">
        <v>0</v>
      </c>
      <c r="D11" s="23"/>
      <c r="E11" s="38"/>
      <c r="F11" s="22"/>
    </row>
    <row r="12" spans="1:16" ht="18" customHeight="1" x14ac:dyDescent="0.2">
      <c r="A12" s="1"/>
      <c r="B12" s="8" t="s">
        <v>64</v>
      </c>
      <c r="C12" s="33">
        <v>500</v>
      </c>
      <c r="D12" s="23"/>
      <c r="E12" s="38"/>
      <c r="F12" s="22"/>
    </row>
    <row r="13" spans="1:16" ht="18" customHeight="1" x14ac:dyDescent="0.2">
      <c r="A13" s="1"/>
      <c r="B13" s="26" t="s">
        <v>7</v>
      </c>
      <c r="C13" s="27">
        <f>SUBTOTAL(109,'Calcul prix produit'!$C$5:$C$11)/C12</f>
        <v>48.2</v>
      </c>
      <c r="D13" s="23"/>
      <c r="E13" s="26" t="s">
        <v>4</v>
      </c>
      <c r="F13" s="27">
        <f>SUBTOTAL(109,'Calcul prix produit'!$F$5:$F$11)/C12</f>
        <v>18.059999999999999</v>
      </c>
    </row>
    <row r="14" spans="1:16" ht="18" customHeight="1" x14ac:dyDescent="0.2">
      <c r="A14" s="1"/>
      <c r="B14" s="40"/>
      <c r="C14" s="41"/>
      <c r="D14" s="23"/>
      <c r="E14" s="23"/>
      <c r="F14" s="23"/>
    </row>
    <row r="15" spans="1:16" ht="30" customHeight="1" x14ac:dyDescent="0.25">
      <c r="A15" s="1"/>
      <c r="B15" s="29" t="s">
        <v>10</v>
      </c>
      <c r="D15" s="10" t="s">
        <v>1</v>
      </c>
      <c r="E15" s="29" t="s">
        <v>16</v>
      </c>
      <c r="F15" s="10"/>
      <c r="H15" s="30" t="s">
        <v>32</v>
      </c>
      <c r="J15" s="30" t="s">
        <v>31</v>
      </c>
    </row>
    <row r="16" spans="1:16" ht="18" customHeight="1" x14ac:dyDescent="0.25">
      <c r="A16" s="1"/>
      <c r="B16" s="11" t="s">
        <v>11</v>
      </c>
      <c r="C16" s="25">
        <v>0.25</v>
      </c>
      <c r="E16" s="11" t="s">
        <v>17</v>
      </c>
      <c r="F16" s="24">
        <v>0.2</v>
      </c>
      <c r="H16" s="85">
        <f>F13+C13+C18</f>
        <v>92.825000000000003</v>
      </c>
      <c r="J16" s="85">
        <f>H16+F18</f>
        <v>111.52923750000001</v>
      </c>
    </row>
    <row r="17" spans="1:10" ht="18" customHeight="1" x14ac:dyDescent="0.25">
      <c r="A17" s="1"/>
      <c r="B17" s="11" t="s">
        <v>14</v>
      </c>
      <c r="C17" s="42">
        <v>10</v>
      </c>
      <c r="E17" s="11" t="s">
        <v>18</v>
      </c>
      <c r="F17" s="24">
        <v>1.5E-3</v>
      </c>
      <c r="H17" s="85"/>
      <c r="J17" s="85"/>
    </row>
    <row r="18" spans="1:10" ht="18" customHeight="1" x14ac:dyDescent="0.25">
      <c r="A18" s="1"/>
      <c r="B18" s="12" t="s">
        <v>15</v>
      </c>
      <c r="C18" s="42">
        <f>(C13+F13)*C16+C17</f>
        <v>26.565000000000001</v>
      </c>
      <c r="E18" s="12" t="s">
        <v>19</v>
      </c>
      <c r="F18" s="42">
        <f>H16*(F16+F17)</f>
        <v>18.704237500000001</v>
      </c>
      <c r="H18" s="85"/>
      <c r="J18" s="85"/>
    </row>
    <row r="19" spans="1:10" ht="18" customHeight="1" x14ac:dyDescent="0.25">
      <c r="A19" s="1"/>
      <c r="D19" s="10" t="s">
        <v>1</v>
      </c>
      <c r="E19" s="10" t="s">
        <v>2</v>
      </c>
      <c r="F19" s="10" t="s">
        <v>3</v>
      </c>
    </row>
    <row r="20" spans="1:10" ht="18" customHeight="1" x14ac:dyDescent="0.25">
      <c r="A20" s="1"/>
      <c r="D20" s="10"/>
      <c r="E20" s="86" t="s">
        <v>67</v>
      </c>
      <c r="F20" s="86"/>
      <c r="H20" s="87">
        <v>89.99</v>
      </c>
      <c r="I20" s="44"/>
      <c r="J20" s="87">
        <v>109.99</v>
      </c>
    </row>
    <row r="21" spans="1:10" ht="18" customHeight="1" x14ac:dyDescent="0.25">
      <c r="A21" s="1"/>
      <c r="E21" s="86"/>
      <c r="F21" s="86"/>
      <c r="H21" s="87"/>
      <c r="I21" s="44"/>
      <c r="J21" s="87"/>
    </row>
    <row r="22" spans="1:10" ht="18" customHeight="1" x14ac:dyDescent="0.25">
      <c r="A22" s="1"/>
      <c r="E22" s="86"/>
      <c r="F22" s="86"/>
      <c r="H22" s="87"/>
      <c r="I22" s="44"/>
      <c r="J22" s="87"/>
    </row>
    <row r="23" spans="1:10" ht="18" customHeight="1" x14ac:dyDescent="0.25">
      <c r="A23" s="1"/>
    </row>
    <row r="24" spans="1:10" ht="18" customHeight="1" x14ac:dyDescent="0.2">
      <c r="A24" s="1"/>
      <c r="D24" s="39"/>
      <c r="E24" s="39"/>
      <c r="F24" s="39"/>
    </row>
    <row r="25" spans="1:10" ht="18" customHeight="1" x14ac:dyDescent="0.25">
      <c r="A25" s="1"/>
    </row>
    <row r="26" spans="1:10" ht="18" customHeight="1" x14ac:dyDescent="0.2">
      <c r="A26" s="1"/>
      <c r="C26" s="23"/>
      <c r="D26" s="23"/>
      <c r="E26" s="23"/>
      <c r="F26" s="23"/>
    </row>
    <row r="30" spans="1:10" ht="18" customHeight="1" x14ac:dyDescent="0.2">
      <c r="B30" s="23"/>
    </row>
  </sheetData>
  <mergeCells count="6">
    <mergeCell ref="J16:J18"/>
    <mergeCell ref="E20:F22"/>
    <mergeCell ref="H20:H22"/>
    <mergeCell ref="J20:J22"/>
    <mergeCell ref="B2:F2"/>
    <mergeCell ref="H16:H18"/>
  </mergeCells>
  <pageMargins left="0.7" right="0.7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autoPageBreaks="0" fitToPage="1"/>
  </sheetPr>
  <dimension ref="A1:P25"/>
  <sheetViews>
    <sheetView showGridLines="0" topLeftCell="A4" zoomScale="85" zoomScaleNormal="85" workbookViewId="0">
      <selection activeCell="E21" sqref="E21"/>
    </sheetView>
  </sheetViews>
  <sheetFormatPr defaultColWidth="9.140625" defaultRowHeight="18" customHeight="1" x14ac:dyDescent="0.25"/>
  <cols>
    <col min="1" max="1" width="4" customWidth="1"/>
    <col min="2" max="2" width="40.7109375" customWidth="1"/>
    <col min="3" max="3" width="16.7109375" customWidth="1"/>
    <col min="4" max="4" width="1.7109375" customWidth="1"/>
    <col min="5" max="5" width="40.7109375" customWidth="1"/>
    <col min="6" max="6" width="16.7109375" customWidth="1"/>
    <col min="7" max="7" width="4.85546875" customWidth="1"/>
    <col min="8" max="8" width="8.7109375" customWidth="1"/>
    <col min="9" max="9" width="4.28515625" customWidth="1"/>
    <col min="10" max="10" width="8.42578125" customWidth="1"/>
    <col min="11" max="11" width="3.85546875" customWidth="1"/>
    <col min="12" max="12" width="6.28515625" customWidth="1"/>
    <col min="13" max="13" width="10.42578125" customWidth="1"/>
    <col min="14" max="14" width="11.28515625" customWidth="1"/>
    <col min="15" max="15" width="12.5703125" customWidth="1"/>
    <col min="16" max="16" width="9.42578125" customWidth="1"/>
  </cols>
  <sheetData>
    <row r="1" spans="1:16" ht="12.75" customHeight="1" x14ac:dyDescent="0.25"/>
    <row r="2" spans="1:16" ht="39.75" customHeight="1" x14ac:dyDescent="0.25">
      <c r="B2" s="89" t="s">
        <v>57</v>
      </c>
      <c r="C2" s="89"/>
      <c r="D2" s="89"/>
      <c r="E2" s="89"/>
      <c r="F2" s="89"/>
    </row>
    <row r="3" spans="1:16" ht="18" customHeight="1" x14ac:dyDescent="0.2">
      <c r="A3" s="1"/>
      <c r="B3" s="15"/>
      <c r="C3" s="3"/>
      <c r="D3" s="90"/>
      <c r="E3" s="90"/>
      <c r="F3" s="90"/>
    </row>
    <row r="4" spans="1:16" ht="30" customHeight="1" x14ac:dyDescent="0.25">
      <c r="A4" s="1"/>
      <c r="B4" s="28" t="s">
        <v>66</v>
      </c>
      <c r="C4" s="32" t="s">
        <v>5</v>
      </c>
      <c r="E4" s="29" t="s">
        <v>13</v>
      </c>
      <c r="F4" s="7" t="s">
        <v>0</v>
      </c>
      <c r="P4" t="s">
        <v>55</v>
      </c>
    </row>
    <row r="5" spans="1:16" ht="18" customHeight="1" x14ac:dyDescent="0.25">
      <c r="A5" s="1"/>
      <c r="B5" s="8" t="s">
        <v>34</v>
      </c>
      <c r="C5" s="22">
        <v>5000</v>
      </c>
      <c r="E5" s="38" t="s">
        <v>35</v>
      </c>
      <c r="F5" s="22">
        <v>1200</v>
      </c>
      <c r="H5" s="34" t="s">
        <v>47</v>
      </c>
      <c r="I5" s="34"/>
      <c r="J5" s="34"/>
      <c r="K5" s="34"/>
      <c r="L5" s="34" t="s">
        <v>50</v>
      </c>
      <c r="M5" s="34" t="s">
        <v>51</v>
      </c>
      <c r="N5" s="34" t="s">
        <v>54</v>
      </c>
      <c r="O5" s="34" t="s">
        <v>52</v>
      </c>
      <c r="P5" s="34" t="s">
        <v>53</v>
      </c>
    </row>
    <row r="6" spans="1:16" ht="18" customHeight="1" x14ac:dyDescent="0.25">
      <c r="A6" s="1"/>
      <c r="B6" s="8" t="s">
        <v>39</v>
      </c>
      <c r="C6" s="22">
        <v>120</v>
      </c>
      <c r="E6" s="38" t="s">
        <v>61</v>
      </c>
      <c r="F6" s="22">
        <v>250</v>
      </c>
      <c r="H6" s="34" t="s">
        <v>48</v>
      </c>
      <c r="I6" s="34"/>
      <c r="J6" s="34"/>
      <c r="K6" s="34">
        <v>1</v>
      </c>
      <c r="L6" s="34">
        <v>1500</v>
      </c>
      <c r="M6" s="35">
        <v>0.51</v>
      </c>
      <c r="N6" s="34">
        <f>L6*M6</f>
        <v>765</v>
      </c>
      <c r="O6" s="34">
        <v>156</v>
      </c>
      <c r="P6" s="34">
        <f>1*C10</f>
        <v>150</v>
      </c>
    </row>
    <row r="7" spans="1:16" ht="18" customHeight="1" x14ac:dyDescent="0.25">
      <c r="A7" s="1"/>
      <c r="B7" s="8" t="s">
        <v>36</v>
      </c>
      <c r="C7" s="22">
        <v>60</v>
      </c>
      <c r="E7" s="38" t="s">
        <v>56</v>
      </c>
      <c r="F7" s="22">
        <f>(L6+N6)*P6/O6</f>
        <v>2177.8846153846152</v>
      </c>
      <c r="H7" s="34" t="s">
        <v>49</v>
      </c>
      <c r="I7" s="34"/>
      <c r="J7" s="34"/>
      <c r="K7" s="34">
        <v>1</v>
      </c>
      <c r="L7" s="34">
        <v>1500</v>
      </c>
      <c r="M7" s="35">
        <v>0.51</v>
      </c>
      <c r="N7" s="34">
        <f>L7*M7</f>
        <v>765</v>
      </c>
      <c r="O7" s="34">
        <v>156</v>
      </c>
      <c r="P7" s="34">
        <v>156</v>
      </c>
    </row>
    <row r="8" spans="1:16" ht="18" customHeight="1" x14ac:dyDescent="0.25">
      <c r="A8" s="1"/>
      <c r="B8" s="8" t="s">
        <v>37</v>
      </c>
      <c r="C8" s="22">
        <v>200</v>
      </c>
      <c r="E8" s="38" t="s">
        <v>44</v>
      </c>
      <c r="F8" s="22">
        <f>(L7+N7)*P7/O7</f>
        <v>2265</v>
      </c>
      <c r="H8" s="34"/>
      <c r="I8" s="34"/>
      <c r="J8" s="34"/>
      <c r="K8" s="34"/>
      <c r="L8" s="34"/>
      <c r="M8" s="34"/>
      <c r="N8" s="34"/>
      <c r="O8" s="34"/>
      <c r="P8" s="34"/>
    </row>
    <row r="9" spans="1:16" ht="18" customHeight="1" x14ac:dyDescent="0.25">
      <c r="A9" s="1"/>
      <c r="B9" s="8" t="s">
        <v>38</v>
      </c>
      <c r="C9" s="22">
        <v>0</v>
      </c>
      <c r="E9" s="38" t="s">
        <v>45</v>
      </c>
      <c r="F9" s="22">
        <v>1500</v>
      </c>
      <c r="H9" s="34"/>
      <c r="I9" s="34"/>
      <c r="J9" s="34"/>
      <c r="K9" s="34"/>
      <c r="L9" s="34"/>
      <c r="M9" s="34"/>
      <c r="N9" s="34"/>
      <c r="O9" s="34"/>
      <c r="P9" s="34"/>
    </row>
    <row r="10" spans="1:16" ht="18" customHeight="1" x14ac:dyDescent="0.25">
      <c r="A10" s="1"/>
      <c r="B10" s="8" t="s">
        <v>40</v>
      </c>
      <c r="C10" s="33">
        <v>150</v>
      </c>
      <c r="E10" s="38" t="s">
        <v>42</v>
      </c>
      <c r="F10" s="22">
        <v>2000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8" customHeight="1" x14ac:dyDescent="0.25">
      <c r="A11" s="1"/>
      <c r="B11" s="9" t="s">
        <v>41</v>
      </c>
      <c r="C11" s="27">
        <f>SUBTOTAL(109,'Calcul prix fabrication'!$C$5:$C$9)/C10</f>
        <v>35.866666666666667</v>
      </c>
      <c r="E11" s="9" t="s">
        <v>43</v>
      </c>
      <c r="F11" s="27">
        <f>SUM(F5:F10)/C10</f>
        <v>62.619230769230768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15.75" customHeight="1" x14ac:dyDescent="0.25">
      <c r="A12" s="1"/>
      <c r="B12" s="31"/>
      <c r="C12" s="31"/>
      <c r="D12" s="31"/>
    </row>
    <row r="13" spans="1:16" ht="23.25" customHeight="1" x14ac:dyDescent="0.25">
      <c r="A13" s="6"/>
      <c r="B13" s="28" t="s">
        <v>10</v>
      </c>
      <c r="C13" s="10" t="s">
        <v>0</v>
      </c>
      <c r="D13" s="10" t="s">
        <v>1</v>
      </c>
      <c r="E13" s="29" t="s">
        <v>16</v>
      </c>
      <c r="F13" s="10"/>
      <c r="H13" s="30" t="s">
        <v>32</v>
      </c>
      <c r="I13" s="45"/>
      <c r="J13" s="30" t="s">
        <v>31</v>
      </c>
    </row>
    <row r="14" spans="1:16" ht="30" customHeight="1" x14ac:dyDescent="0.25">
      <c r="A14" s="1"/>
      <c r="B14" s="37" t="s">
        <v>11</v>
      </c>
      <c r="C14" s="25">
        <v>0.3</v>
      </c>
      <c r="E14" s="37" t="s">
        <v>17</v>
      </c>
      <c r="F14" s="24">
        <v>0.2</v>
      </c>
      <c r="H14" s="85">
        <f>F11+C11+C16</f>
        <v>128.03166666666667</v>
      </c>
      <c r="J14" s="85">
        <f>H14+F16</f>
        <v>153.63800000000001</v>
      </c>
    </row>
    <row r="15" spans="1:16" ht="18" customHeight="1" x14ac:dyDescent="0.25">
      <c r="A15" s="1"/>
      <c r="B15" s="37" t="s">
        <v>46</v>
      </c>
      <c r="C15" s="42">
        <v>0</v>
      </c>
      <c r="E15" s="37" t="s">
        <v>18</v>
      </c>
      <c r="F15" s="24">
        <v>0</v>
      </c>
      <c r="H15" s="85"/>
      <c r="J15" s="85"/>
    </row>
    <row r="16" spans="1:16" ht="18" customHeight="1" x14ac:dyDescent="0.25">
      <c r="A16" s="1"/>
      <c r="B16" s="36" t="s">
        <v>15</v>
      </c>
      <c r="C16" s="43">
        <f>(C11+F11)*C14+C15</f>
        <v>29.545769230769231</v>
      </c>
      <c r="E16" s="36" t="s">
        <v>19</v>
      </c>
      <c r="F16" s="43">
        <f>H14*(F14+F15)</f>
        <v>25.606333333333335</v>
      </c>
      <c r="H16" s="85"/>
      <c r="J16" s="85"/>
    </row>
    <row r="17" spans="1:10" ht="18" customHeight="1" x14ac:dyDescent="0.25">
      <c r="A17" s="1"/>
      <c r="C17" s="10" t="s">
        <v>0</v>
      </c>
      <c r="D17" s="10" t="s">
        <v>1</v>
      </c>
      <c r="F17" s="10"/>
    </row>
    <row r="18" spans="1:10" ht="18" customHeight="1" x14ac:dyDescent="0.25">
      <c r="A18" s="1"/>
      <c r="D18" s="10"/>
      <c r="E18" s="86" t="s">
        <v>67</v>
      </c>
      <c r="F18" s="86"/>
      <c r="H18" s="87">
        <v>129.99</v>
      </c>
      <c r="I18" s="44"/>
      <c r="J18" s="87">
        <v>154.99</v>
      </c>
    </row>
    <row r="19" spans="1:10" ht="18" customHeight="1" x14ac:dyDescent="0.25">
      <c r="A19" s="1"/>
      <c r="E19" s="86"/>
      <c r="F19" s="86"/>
      <c r="H19" s="87"/>
      <c r="I19" s="44"/>
      <c r="J19" s="87"/>
    </row>
    <row r="20" spans="1:10" ht="18" customHeight="1" x14ac:dyDescent="0.25">
      <c r="A20" s="1"/>
      <c r="E20" s="86"/>
      <c r="F20" s="86"/>
      <c r="H20" s="87"/>
      <c r="I20" s="44"/>
      <c r="J20" s="87"/>
    </row>
    <row r="21" spans="1:10" ht="18" customHeight="1" x14ac:dyDescent="0.2">
      <c r="A21" s="1"/>
      <c r="E21" s="23"/>
      <c r="F21" s="23"/>
    </row>
    <row r="22" spans="1:10" ht="18" customHeight="1" x14ac:dyDescent="0.2">
      <c r="A22" s="1"/>
      <c r="D22" s="23"/>
    </row>
    <row r="23" spans="1:10" ht="18" customHeight="1" x14ac:dyDescent="0.2">
      <c r="A23" s="1"/>
      <c r="F23" s="23"/>
    </row>
    <row r="24" spans="1:10" ht="18" customHeight="1" x14ac:dyDescent="0.2">
      <c r="A24" s="1"/>
      <c r="B24" s="23"/>
      <c r="C24" s="23"/>
      <c r="D24" s="23"/>
    </row>
    <row r="25" spans="1:10" ht="18" customHeight="1" x14ac:dyDescent="0.25">
      <c r="A25" s="1"/>
    </row>
  </sheetData>
  <mergeCells count="7">
    <mergeCell ref="B2:F2"/>
    <mergeCell ref="D3:F3"/>
    <mergeCell ref="H14:H16"/>
    <mergeCell ref="J14:J16"/>
    <mergeCell ref="H18:H20"/>
    <mergeCell ref="J18:J20"/>
    <mergeCell ref="E18:F20"/>
  </mergeCells>
  <pageMargins left="0.7" right="0.7" top="0.75" bottom="0.75" header="0.3" footer="0.3"/>
  <pageSetup scale="5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  <pageSetUpPr fitToPage="1"/>
  </sheetPr>
  <dimension ref="A1:R3"/>
  <sheetViews>
    <sheetView showGridLines="0" workbookViewId="0">
      <selection activeCell="B4" sqref="B4"/>
    </sheetView>
  </sheetViews>
  <sheetFormatPr defaultColWidth="9.140625" defaultRowHeight="18" customHeight="1" x14ac:dyDescent="0.25"/>
  <cols>
    <col min="1" max="1" width="2.140625" customWidth="1"/>
    <col min="16" max="16" width="2.140625" customWidth="1"/>
  </cols>
  <sheetData>
    <row r="1" spans="1:18" ht="12.75" customHeight="1" x14ac:dyDescent="0.25"/>
    <row r="2" spans="1:18" ht="39.75" customHeight="1" x14ac:dyDescent="0.2">
      <c r="A2" s="1"/>
      <c r="B2" s="16" t="s">
        <v>68</v>
      </c>
      <c r="C2" s="17"/>
      <c r="D2" s="18"/>
      <c r="E2" s="19"/>
      <c r="F2" s="19"/>
      <c r="G2" s="19"/>
      <c r="H2" s="20"/>
      <c r="I2" s="20"/>
      <c r="J2" s="20"/>
      <c r="K2" s="20"/>
      <c r="L2" s="20"/>
      <c r="M2" s="20"/>
      <c r="N2" s="20"/>
      <c r="O2" s="20"/>
      <c r="P2" s="20" t="s">
        <v>0</v>
      </c>
      <c r="Q2" s="20"/>
      <c r="R2" s="20"/>
    </row>
    <row r="3" spans="1:18" ht="18" customHeight="1" x14ac:dyDescent="0.2">
      <c r="A3" s="1"/>
      <c r="B3" s="14" t="e">
        <f>ReportDate</f>
        <v>#REF!</v>
      </c>
      <c r="C3" s="3"/>
      <c r="D3" s="4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21" t="e">
        <f>NomSociété</f>
        <v>#REF!</v>
      </c>
    </row>
  </sheetData>
  <pageMargins left="0.7" right="0.7" top="0.75" bottom="0.75" header="0.3" footer="0.3"/>
  <pageSetup scale="7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771AAF4-B423-4201-9493-9EE1F7E6D9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Calcul prix prestation</vt:lpstr>
      <vt:lpstr>Calcul prix produit</vt:lpstr>
      <vt:lpstr>Calcul prix fabrication</vt:lpstr>
      <vt:lpstr>Graphique mesures de synthèse</vt:lpstr>
      <vt:lpstr>'Calcul prix fabrication'!NomSociété</vt:lpstr>
      <vt:lpstr>'Calcul prix prestation'!NomSociété</vt:lpstr>
      <vt:lpstr>'Calcul prix fabrication'!Print_Area</vt:lpstr>
      <vt:lpstr>'Calcul prix prestation'!Print_Area</vt:lpstr>
      <vt:lpstr>'Calcul prix produit'!Print_Area</vt:lpstr>
      <vt:lpstr>'Graphique mesures de synthèse'!Print_Area</vt:lpstr>
      <vt:lpstr>'Calcul prix fabrication'!ReportDate</vt:lpstr>
      <vt:lpstr>'Calcul prix prestation'!ReportDate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2017-10-25T17:45:40Z</dcterms:created>
  <dcterms:modified xsi:type="dcterms:W3CDTF">2018-03-29T10:21:20Z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TC028973829991</vt:lpwstr>
  </property>
</Properties>
</file>