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 Profile" sheetId="1" r:id="rId4"/>
    <sheet state="visible" name="Screening" sheetId="2" r:id="rId5"/>
    <sheet state="visible" name="Database" sheetId="3" r:id="rId6"/>
    <sheet state="visible" name="Screening Rules" sheetId="4" r:id="rId7"/>
    <sheet state="visible" name="Percentile Information" sheetId="5" r:id="rId8"/>
    <sheet state="visible" name="Player Test Results" sheetId="6" r:id="rId9"/>
    <sheet state="visible" name="Copy of Player Percentile" sheetId="7" r:id="rId10"/>
    <sheet state="visible" name="Throwing" sheetId="8" r:id="rId11"/>
    <sheet state="visible" name="Block 1" sheetId="9" r:id="rId12"/>
    <sheet state="visible" name="Nutrition" sheetId="10" r:id="rId13"/>
    <sheet state="visible" name="Sleep" sheetId="11" r:id="rId14"/>
    <sheet state="visible" name="Recordbook" sheetId="12" r:id="rId15"/>
  </sheets>
  <definedNames>
    <definedName name="Spine">Screening!$J$30:$J$37</definedName>
    <definedName name="MobilityTotalScore">'Player Profile'!$G$44:$I$44</definedName>
    <definedName name="StrengthReport">'Player Profile'!$O$45:$O$49</definedName>
    <definedName name="Power">Screening!$I$92:$I$103</definedName>
    <definedName name="RotationalReport">'Player Profile'!$O$60:$O$62</definedName>
    <definedName name="RotationalCheckBoxes">Screening!$E$115:$H$120</definedName>
    <definedName name="LowerBody">Screening!$J$10:$J$17</definedName>
    <definedName name="Quality">Screening!$J$54:$J$59</definedName>
    <definedName name="PowerCheckBoxes">Screening!$E$92:$H$103</definedName>
    <definedName name="ArmStrengthScore">Screening!$J$132:$J$149</definedName>
    <definedName name="Strength">Screening!$I$71:$I$80</definedName>
    <definedName name="StrengthCheckBoxes">Screening!$E$71:$H$80</definedName>
    <definedName name="PowerTotalScore">'Player Profile'!$G$46:$I$46</definedName>
    <definedName name="ArmStrengthReport">'Player Profile'!$O$65:$O$73</definedName>
    <definedName name="RotationalScore">Screening!$J$115:$J$120</definedName>
    <definedName name="FirstName">Database!$B:$B</definedName>
    <definedName name="MobilityCheckBoxes">Screening!$E$10:$H$59</definedName>
    <definedName name="Rotational">Screening!$I$115:$I$120</definedName>
    <definedName name="ArmStrengthCheckBoxes">Screening!$E$132:$H$149</definedName>
    <definedName name="LastName">Database!$C:$C</definedName>
    <definedName name="RotationalTotalScore">'Player Profile'!$G$47:$I$47</definedName>
    <definedName name="UpperBody">Screening!$J$39:$J$52</definedName>
    <definedName name="ArmStrengthTotalScore">'Player Profile'!$G$48:$I$48</definedName>
    <definedName name="Hips">Screening!$J$19:$J$28</definedName>
    <definedName name="StrengthScore">Screening!$J$71:$J$80</definedName>
    <definedName name="PowerScore">Screening!$J$92:$J$103</definedName>
    <definedName name="PowerReport">'Player Profile'!$O$52:$O$57</definedName>
    <definedName name="StrengthTotalScore">'Player Profile'!$G$45:$I$45</definedName>
    <definedName name="ArmStrength">Screening!$I$132:$I$149</definedName>
  </definedNames>
  <calcPr/>
</workbook>
</file>

<file path=xl/sharedStrings.xml><?xml version="1.0" encoding="utf-8"?>
<sst xmlns="http://schemas.openxmlformats.org/spreadsheetml/2006/main" count="1349" uniqueCount="559">
  <si>
    <t>SEAN WHITIS</t>
  </si>
  <si>
    <t>AGE</t>
  </si>
  <si>
    <t>LEVEL</t>
  </si>
  <si>
    <t>High School</t>
  </si>
  <si>
    <t xml:space="preserve">HEIGHT </t>
  </si>
  <si>
    <t>WEIGHT</t>
  </si>
  <si>
    <t>BODY FAT %</t>
  </si>
  <si>
    <t>GOAL WEIGHT</t>
  </si>
  <si>
    <t>COMPOSITE SCORE</t>
  </si>
  <si>
    <t>SCREENING PROCESS</t>
  </si>
  <si>
    <t>PROGRAM GOALS</t>
  </si>
  <si>
    <t>MONTH 1 GOALS</t>
  </si>
  <si>
    <t>PRIMARY GOALS</t>
  </si>
  <si>
    <t>SECONDARY GOALS</t>
  </si>
  <si>
    <t>NOTES</t>
  </si>
  <si>
    <t>MOBILITY</t>
  </si>
  <si>
    <t>PRE</t>
  </si>
  <si>
    <t>ELITE</t>
  </si>
  <si>
    <t>GOAL AVG VELOCITY</t>
  </si>
  <si>
    <t>-</t>
  </si>
  <si>
    <t xml:space="preserve">Ankle Dorsiflexion </t>
  </si>
  <si>
    <t>GOAL MAX VELOCITY</t>
  </si>
  <si>
    <t>Ankle Eversion &amp; Inversion</t>
  </si>
  <si>
    <t>GOAL BODYWEIGHT</t>
  </si>
  <si>
    <t xml:space="preserve">Tibial Rotation </t>
  </si>
  <si>
    <t>DESIRED ROLE</t>
  </si>
  <si>
    <t>ACE</t>
  </si>
  <si>
    <t>Thomas Test</t>
  </si>
  <si>
    <t xml:space="preserve">Cossack Squat </t>
  </si>
  <si>
    <t>Seated Active Hip Rotation</t>
  </si>
  <si>
    <t>RESULTS BASED</t>
  </si>
  <si>
    <t>MONTH 2 GOALS</t>
  </si>
  <si>
    <t xml:space="preserve">Single Leg Stability </t>
  </si>
  <si>
    <t xml:space="preserve">Sliders </t>
  </si>
  <si>
    <t>Overhead Squat</t>
  </si>
  <si>
    <t xml:space="preserve">Low Back Screen </t>
  </si>
  <si>
    <t xml:space="preserve">Pelvic Dissociation </t>
  </si>
  <si>
    <t>Locked T-Spine Rotation</t>
  </si>
  <si>
    <t xml:space="preserve">Cervical Screen </t>
  </si>
  <si>
    <t>Liftoffs</t>
  </si>
  <si>
    <t>MONTH 3 GOALS</t>
  </si>
  <si>
    <t>Scapular Movement</t>
  </si>
  <si>
    <t>Back to Wall Shoulder Flexion</t>
  </si>
  <si>
    <t>Forearm Pronation/Supination</t>
  </si>
  <si>
    <t>PROCESS BASED</t>
  </si>
  <si>
    <t>Field Goal Test</t>
  </si>
  <si>
    <t>Total Arc</t>
  </si>
  <si>
    <t>Knee Supported ER</t>
  </si>
  <si>
    <t>Pec</t>
  </si>
  <si>
    <t>Lat</t>
  </si>
  <si>
    <t>MONTH 4 GOALS</t>
  </si>
  <si>
    <t>Trap</t>
  </si>
  <si>
    <t>Category</t>
  </si>
  <si>
    <t>Score</t>
  </si>
  <si>
    <t>Total</t>
  </si>
  <si>
    <t>Mobility</t>
  </si>
  <si>
    <t xml:space="preserve">STRENGTH </t>
  </si>
  <si>
    <t>Strength</t>
  </si>
  <si>
    <t>Squat (5RM)</t>
  </si>
  <si>
    <t>Power</t>
  </si>
  <si>
    <t>Trap Bar Deadlift (5RM)</t>
  </si>
  <si>
    <t>Rotational Power</t>
  </si>
  <si>
    <t>Dumbbell Bench Press (5RM)</t>
  </si>
  <si>
    <t>DATA BASED</t>
  </si>
  <si>
    <t>Arm Strength &amp; Health</t>
  </si>
  <si>
    <t>Dumbbell Row (5RM)</t>
  </si>
  <si>
    <t>Pull-Ups (BW)</t>
  </si>
  <si>
    <t>MONTH 5 GOALS</t>
  </si>
  <si>
    <t>Your Score</t>
  </si>
  <si>
    <t>POWER</t>
  </si>
  <si>
    <t>Lateral Jump</t>
  </si>
  <si>
    <t>Broad Jump</t>
  </si>
  <si>
    <t>Vertical Jump</t>
  </si>
  <si>
    <t>Pause Jump</t>
  </si>
  <si>
    <t>Reactive Jump</t>
  </si>
  <si>
    <t>Medball Reverse Throw</t>
  </si>
  <si>
    <t>MONTH 6 GOALS</t>
  </si>
  <si>
    <t>ROTATIONAL POWER</t>
  </si>
  <si>
    <t>Medball Shotput (6oz)</t>
  </si>
  <si>
    <t>Wide Stance Landmine Pivot Press (5RM)</t>
  </si>
  <si>
    <t>Rotational Medball Slam (4oz)</t>
  </si>
  <si>
    <t>ARM STRENGTH &amp; HEALTH</t>
  </si>
  <si>
    <t>IR Strength</t>
  </si>
  <si>
    <t>IR ROM</t>
  </si>
  <si>
    <t>ER Strength</t>
  </si>
  <si>
    <t>MONTH 7 GOALS</t>
  </si>
  <si>
    <t>ER ROM</t>
  </si>
  <si>
    <t>Flexion</t>
  </si>
  <si>
    <t>Scaption Strength</t>
  </si>
  <si>
    <t xml:space="preserve">Total Strength </t>
  </si>
  <si>
    <t>Grip Strength</t>
  </si>
  <si>
    <t>COACHES' THOUGHTS</t>
  </si>
  <si>
    <t>MONTH 8 GOALS</t>
  </si>
  <si>
    <t>FOCUS AREAS</t>
  </si>
  <si>
    <t>VELOCITY DATA</t>
  </si>
  <si>
    <t>MONTH 9 GOALS</t>
  </si>
  <si>
    <t xml:space="preserve">In-game (average) </t>
  </si>
  <si>
    <t>In-game (peak)</t>
  </si>
  <si>
    <t>Bullpen (average)</t>
  </si>
  <si>
    <t>Bullpen (peak)</t>
  </si>
  <si>
    <t>Pulldown (average)</t>
  </si>
  <si>
    <t>Pulldown (peak)</t>
  </si>
  <si>
    <t>Flat Ground (peak)</t>
  </si>
  <si>
    <t>Long Toss Distance</t>
  </si>
  <si>
    <t>MONTH 10 GOALS</t>
  </si>
  <si>
    <t>NUTRITION</t>
  </si>
  <si>
    <t>FAT</t>
  </si>
  <si>
    <t>CARB</t>
  </si>
  <si>
    <t>PROTIEN</t>
  </si>
  <si>
    <t>CALORIES</t>
  </si>
  <si>
    <t>PHASE 1</t>
  </si>
  <si>
    <t>MONTH 1-2</t>
  </si>
  <si>
    <t>MONTH 3-4</t>
  </si>
  <si>
    <t>MONTH 5-6</t>
  </si>
  <si>
    <t>GOAL</t>
  </si>
  <si>
    <t>2 LBS</t>
  </si>
  <si>
    <t>MONTH 11 GOALS</t>
  </si>
  <si>
    <t>PHASE 2</t>
  </si>
  <si>
    <t>MONTH 7-8</t>
  </si>
  <si>
    <t>MONTH 9-10</t>
  </si>
  <si>
    <t>MONTH 11-12</t>
  </si>
  <si>
    <t>FINAL WEIGHT</t>
  </si>
  <si>
    <t>MONTH 12 GOALS</t>
  </si>
  <si>
    <t xml:space="preserve">Baseball Specific Functional Movement Screening:                                                                             </t>
  </si>
  <si>
    <t xml:space="preserve">Mechanical Analysis Screening:                                                                            </t>
  </si>
  <si>
    <t>Movement</t>
  </si>
  <si>
    <t>Elite</t>
  </si>
  <si>
    <t xml:space="preserve">Good </t>
  </si>
  <si>
    <t>Average/Caution</t>
  </si>
  <si>
    <t>Red Flag</t>
  </si>
  <si>
    <t>Raw Data</t>
  </si>
  <si>
    <t xml:space="preserve">Score </t>
  </si>
  <si>
    <t>Comments</t>
  </si>
  <si>
    <t>Segment</t>
  </si>
  <si>
    <t>Test</t>
  </si>
  <si>
    <t>Good</t>
  </si>
  <si>
    <t>Possible Issue</t>
  </si>
  <si>
    <t xml:space="preserve">Lower Body </t>
  </si>
  <si>
    <t>Setup &amp; First Move</t>
  </si>
  <si>
    <t>L</t>
  </si>
  <si>
    <t>57 PF 37 DF</t>
  </si>
  <si>
    <t>Starting position (feet, posture, etc.)</t>
  </si>
  <si>
    <t>R</t>
  </si>
  <si>
    <t>Leg lift &amp; Initial weight Shift</t>
  </si>
  <si>
    <t>inversion much harder</t>
  </si>
  <si>
    <t>Back Leg</t>
  </si>
  <si>
    <t>Engages rear glute</t>
  </si>
  <si>
    <t>Pushing / over extending back leg</t>
  </si>
  <si>
    <t>Vertical shin angle vs. early hip IR</t>
  </si>
  <si>
    <t>left tighter</t>
  </si>
  <si>
    <t>Stays in heel / not rising on toes early</t>
  </si>
  <si>
    <t>Directionality of drive (open, closed, etc)</t>
  </si>
  <si>
    <t xml:space="preserve">Hips </t>
  </si>
  <si>
    <t>Comes out of drive early</t>
  </si>
  <si>
    <t xml:space="preserve">tight hips decent rom </t>
  </si>
  <si>
    <t>Lateral vs. vertical ground reaction force</t>
  </si>
  <si>
    <t>Back knee drives down into landing</t>
  </si>
  <si>
    <t>Foot maintains ground contact at release</t>
  </si>
  <si>
    <t>Pelvis</t>
  </si>
  <si>
    <t>poor balance and hinge</t>
  </si>
  <si>
    <t>Hips clear into landing</t>
  </si>
  <si>
    <t xml:space="preserve">Rotating down vs. spinning into landing </t>
  </si>
  <si>
    <t>struggles to lenthen adductors, load in heel</t>
  </si>
  <si>
    <t>Moves independently of torso</t>
  </si>
  <si>
    <t>Torso</t>
  </si>
  <si>
    <t>Excessive counter rotation</t>
  </si>
  <si>
    <t>Early torso rotation</t>
  </si>
  <si>
    <t xml:space="preserve">Thoracic Spine </t>
  </si>
  <si>
    <t>Torso doesn't segment from pelvis</t>
  </si>
  <si>
    <t xml:space="preserve">lateral felxion poor (  comes on angle ), tightens cervica spine </t>
  </si>
  <si>
    <t>Bow-flex-bow</t>
  </si>
  <si>
    <t>Scapular dig (engaging lateral line)</t>
  </si>
  <si>
    <t>Reflexive pec fire</t>
  </si>
  <si>
    <t>Arm slot matches torso rotation</t>
  </si>
  <si>
    <t>super tight t-spine</t>
  </si>
  <si>
    <t>Rotates perpendicular to spine</t>
  </si>
  <si>
    <t>Excessive tilt / rotation into release</t>
  </si>
  <si>
    <t>Throwing uphill / shoulder tilt</t>
  </si>
  <si>
    <t>Throwing Arm</t>
  </si>
  <si>
    <t xml:space="preserve">Upper Body </t>
  </si>
  <si>
    <t>Arm swing captures momentum</t>
  </si>
  <si>
    <t>Overly pronated / supinated</t>
  </si>
  <si>
    <t>Overly flexed / extended wrist</t>
  </si>
  <si>
    <t>humeroua and trao engage, no serratus activation</t>
  </si>
  <si>
    <t>Elbow in line with shoulders at landing</t>
  </si>
  <si>
    <t>Late / Early Flip Up</t>
  </si>
  <si>
    <t>Elbow flexion 90 +/- 10 degrees</t>
  </si>
  <si>
    <t>Full Scap Retraction / Abduction</t>
  </si>
  <si>
    <t xml:space="preserve">Forearm Pronation/Supination </t>
  </si>
  <si>
    <t>Arm drag</t>
  </si>
  <si>
    <t>Limited layback</t>
  </si>
  <si>
    <t xml:space="preserve">struggles to retrasct scaps </t>
  </si>
  <si>
    <t>Elbow pushes forward</t>
  </si>
  <si>
    <t>Straight elbow, neutral wrist at release</t>
  </si>
  <si>
    <t>Arm works independently of torso</t>
  </si>
  <si>
    <t>Glove Arm</t>
  </si>
  <si>
    <t>Early supination / swimming</t>
  </si>
  <si>
    <t>Works in opposition to arm side</t>
  </si>
  <si>
    <t xml:space="preserve">Tissue Quality </t>
  </si>
  <si>
    <t>Retraction / abduction at landing</t>
  </si>
  <si>
    <t>Rotates into plane of shoulder rotation</t>
  </si>
  <si>
    <t>Lead Leg</t>
  </si>
  <si>
    <t>Leaks / swings open</t>
  </si>
  <si>
    <t>Front foot contact (toe, heel, etc.)</t>
  </si>
  <si>
    <t>Pawback mechanism</t>
  </si>
  <si>
    <t>Knee stabilization - transverse plane</t>
  </si>
  <si>
    <t>Knee stabilization - frontal plane</t>
  </si>
  <si>
    <t>Deceleration</t>
  </si>
  <si>
    <t>Forearm pronates through the ball</t>
  </si>
  <si>
    <t xml:space="preserve">Shoulder Internally rotates </t>
  </si>
  <si>
    <t xml:space="preserve">Strength Screening:                                                                                                                                </t>
  </si>
  <si>
    <t xml:space="preserve"> Scap Releases into Protraction</t>
  </si>
  <si>
    <t>Thoracic Flexion-Rotation</t>
  </si>
  <si>
    <t>No violent recoil or arm slam</t>
  </si>
  <si>
    <t>Miscellaneous</t>
  </si>
  <si>
    <t>Overall Tempo</t>
  </si>
  <si>
    <t>Overall Rhythm</t>
  </si>
  <si>
    <t>Properly Timed Intent</t>
  </si>
  <si>
    <t xml:space="preserve">tight hips, unstable end range favors right let </t>
  </si>
  <si>
    <t>Cervical position / dissociation</t>
  </si>
  <si>
    <t xml:space="preserve">rounded shoulders engages with back </t>
  </si>
  <si>
    <t xml:space="preserve">Power Screening:                                                                                                                               </t>
  </si>
  <si>
    <t>6 ft</t>
  </si>
  <si>
    <t xml:space="preserve">6ft 6 in </t>
  </si>
  <si>
    <t xml:space="preserve">16 in </t>
  </si>
  <si>
    <t xml:space="preserve">26 ft </t>
  </si>
  <si>
    <t xml:space="preserve">Rotational Power Screening:                                                                                                              </t>
  </si>
  <si>
    <t>Rotational Med Ball Slam (4oz)</t>
  </si>
  <si>
    <t xml:space="preserve">Arm Strength &amp; Health Screening:                                                                                                               </t>
  </si>
  <si>
    <t>Total Strength</t>
  </si>
  <si>
    <t>Player Information</t>
  </si>
  <si>
    <t>Strength Score</t>
  </si>
  <si>
    <t>Power Score</t>
  </si>
  <si>
    <t>Rotational</t>
  </si>
  <si>
    <t>Rotational Score</t>
  </si>
  <si>
    <t>Arm Strength Score</t>
  </si>
  <si>
    <t>Full Name</t>
  </si>
  <si>
    <t>First Name</t>
  </si>
  <si>
    <t>Last Name</t>
  </si>
  <si>
    <t>Education Level</t>
  </si>
  <si>
    <t>Ankle Dorsiflexion</t>
  </si>
  <si>
    <t>Tibial Rotation</t>
  </si>
  <si>
    <t>Cossack Squat</t>
  </si>
  <si>
    <t>Single Leg Stability</t>
  </si>
  <si>
    <t>Sliders</t>
  </si>
  <si>
    <t>Low Back Screen</t>
  </si>
  <si>
    <t>Pelvic Dissociation</t>
  </si>
  <si>
    <t>Cervical Screen</t>
  </si>
  <si>
    <t>Porearm Pronation/Supination</t>
  </si>
  <si>
    <t xml:space="preserve">Lat </t>
  </si>
  <si>
    <t>Mobility Total Score</t>
  </si>
  <si>
    <t>Squat(5RM)</t>
  </si>
  <si>
    <t>Dumbell Bench Press (5RM)</t>
  </si>
  <si>
    <t>Dumbell Row (5RM)</t>
  </si>
  <si>
    <t>Pull-ups (BW)</t>
  </si>
  <si>
    <t>Squat(5RM) Score</t>
  </si>
  <si>
    <t>Trap Bar Deadlift (5RM) Score</t>
  </si>
  <si>
    <t>Dumbell Bench Press (5RM) Score</t>
  </si>
  <si>
    <t>Dumbell Row (5RM) Score</t>
  </si>
  <si>
    <t>Pull-ups (BW) Score</t>
  </si>
  <si>
    <t>Strength Total Score</t>
  </si>
  <si>
    <t>Lateral Jump Score</t>
  </si>
  <si>
    <t>Broad Jump Score</t>
  </si>
  <si>
    <t>Vertical Jump Score</t>
  </si>
  <si>
    <t>Pause Jump Score</t>
  </si>
  <si>
    <t>Reactive Jump Score</t>
  </si>
  <si>
    <t>Medball Reverse Throw Score</t>
  </si>
  <si>
    <t>Power Total Score</t>
  </si>
  <si>
    <t>Medball Shotput (6oz) Score</t>
  </si>
  <si>
    <t>Wide Stance Landmine Pivot Press (5RM) Score</t>
  </si>
  <si>
    <t>Rotational Medball Slam (4oz) Score</t>
  </si>
  <si>
    <t>Rotational Total Score</t>
  </si>
  <si>
    <t>IR Strength Score</t>
  </si>
  <si>
    <t>IR ROM Score</t>
  </si>
  <si>
    <t>ER Strength Score</t>
  </si>
  <si>
    <t>ER ROM Score</t>
  </si>
  <si>
    <t>Flexion Score</t>
  </si>
  <si>
    <t>Total Arc Score</t>
  </si>
  <si>
    <t>Scaption Strength Score</t>
  </si>
  <si>
    <t>Total Strength Score</t>
  </si>
  <si>
    <t>Grip Strength Score</t>
  </si>
  <si>
    <t>Arm Strength Total Score</t>
  </si>
  <si>
    <t>Justin</t>
  </si>
  <si>
    <t>Jakubowski</t>
  </si>
  <si>
    <t>s</t>
  </si>
  <si>
    <t>College</t>
  </si>
  <si>
    <t>t</t>
  </si>
  <si>
    <t>qw</t>
  </si>
  <si>
    <t>qwe</t>
  </si>
  <si>
    <t>Bob</t>
  </si>
  <si>
    <t>Player</t>
  </si>
  <si>
    <t>Andrew</t>
  </si>
  <si>
    <t>Fatass</t>
  </si>
  <si>
    <t>Metric</t>
  </si>
  <si>
    <t>Level</t>
  </si>
  <si>
    <t>10th</t>
  </si>
  <si>
    <t>20th</t>
  </si>
  <si>
    <t>30th</t>
  </si>
  <si>
    <t>40th</t>
  </si>
  <si>
    <t>50th</t>
  </si>
  <si>
    <t>60th</t>
  </si>
  <si>
    <t>70th</t>
  </si>
  <si>
    <t>80th</t>
  </si>
  <si>
    <t>90th</t>
  </si>
  <si>
    <t>100th</t>
  </si>
  <si>
    <t>RBI Standard</t>
  </si>
  <si>
    <t>Bad</t>
  </si>
  <si>
    <t>Average</t>
  </si>
  <si>
    <t>DB Bench Press 5RM</t>
  </si>
  <si>
    <t>Hip IR</t>
  </si>
  <si>
    <t>&lt;25</t>
  </si>
  <si>
    <t>25-35</t>
  </si>
  <si>
    <t>35-45</t>
  </si>
  <si>
    <t>&gt;45</t>
  </si>
  <si>
    <t>Dumbbell Row 5RM</t>
  </si>
  <si>
    <t>HIP ER</t>
  </si>
  <si>
    <t>&lt;40</t>
  </si>
  <si>
    <t>40-50</t>
  </si>
  <si>
    <t>50-60</t>
  </si>
  <si>
    <t>&gt;60</t>
  </si>
  <si>
    <t>Hex Deadlift 5RM</t>
  </si>
  <si>
    <t>Hip TROM</t>
  </si>
  <si>
    <t>&lt;60</t>
  </si>
  <si>
    <t>60-80</t>
  </si>
  <si>
    <t>80-90</t>
  </si>
  <si>
    <t>&gt;90</t>
  </si>
  <si>
    <t>Squat 5RM</t>
  </si>
  <si>
    <t>&lt;10</t>
  </si>
  <si>
    <t>15-20</t>
  </si>
  <si>
    <t>&gt;20</t>
  </si>
  <si>
    <t>Medball Reverse Toss 6lb</t>
  </si>
  <si>
    <t>Ankle Plantarflexion</t>
  </si>
  <si>
    <t>Medball Shotput 6lb</t>
  </si>
  <si>
    <t>Ankle Eversion</t>
  </si>
  <si>
    <t>&lt;5</t>
  </si>
  <si>
    <t>5-10</t>
  </si>
  <si>
    <t>10-15</t>
  </si>
  <si>
    <t>&gt;15</t>
  </si>
  <si>
    <t>Ankle Inversion</t>
  </si>
  <si>
    <t>&lt;20</t>
  </si>
  <si>
    <t>20-30</t>
  </si>
  <si>
    <t>30-35</t>
  </si>
  <si>
    <t>&gt;35</t>
  </si>
  <si>
    <t>Vertical Jump Peak Power (W)</t>
  </si>
  <si>
    <t>Shoulder External Rotation</t>
  </si>
  <si>
    <t>&lt;80</t>
  </si>
  <si>
    <t>90-110</t>
  </si>
  <si>
    <t>&gt;110</t>
  </si>
  <si>
    <t>Shoulder Internal Rotation</t>
  </si>
  <si>
    <t>Medial to Lateral Jump</t>
  </si>
  <si>
    <t xml:space="preserve">Shoulder Flexion </t>
  </si>
  <si>
    <t>&lt;140</t>
  </si>
  <si>
    <t>140-160</t>
  </si>
  <si>
    <t>160-180</t>
  </si>
  <si>
    <t>&gt;180</t>
  </si>
  <si>
    <t>60 Yard Dash</t>
  </si>
  <si>
    <t xml:space="preserve">Grip Strength </t>
  </si>
  <si>
    <t>&lt;110</t>
  </si>
  <si>
    <t>110-130</t>
  </si>
  <si>
    <t>130-150</t>
  </si>
  <si>
    <t>&gt;150</t>
  </si>
  <si>
    <t>30 Yard Dash</t>
  </si>
  <si>
    <t>T-Spine Rotation</t>
  </si>
  <si>
    <t>&lt;30</t>
  </si>
  <si>
    <t>30-45</t>
  </si>
  <si>
    <t>45-60</t>
  </si>
  <si>
    <t>Game Peak Velocity</t>
  </si>
  <si>
    <t>T-Spine Flexion</t>
  </si>
  <si>
    <t>30-40</t>
  </si>
  <si>
    <t>&gt;50</t>
  </si>
  <si>
    <t>Bullpen Peak Velocity</t>
  </si>
  <si>
    <t>T-Spine Extension</t>
  </si>
  <si>
    <t>&lt;15</t>
  </si>
  <si>
    <t>20-25</t>
  </si>
  <si>
    <t>&gt;25</t>
  </si>
  <si>
    <t>Bad 0-30</t>
  </si>
  <si>
    <t>Average 31-60</t>
  </si>
  <si>
    <t>Good 61-85</t>
  </si>
  <si>
    <t>Elite 85-100</t>
  </si>
  <si>
    <t>Lateral Jump (ft)</t>
  </si>
  <si>
    <t xml:space="preserve">&lt;4.9 feet </t>
  </si>
  <si>
    <t>4.9-6.6</t>
  </si>
  <si>
    <t>6.6-8.2</t>
  </si>
  <si>
    <t>&gt;8.2</t>
  </si>
  <si>
    <t>Broad Jump (inches)</t>
  </si>
  <si>
    <t>&lt;102</t>
  </si>
  <si>
    <t>102-110</t>
  </si>
  <si>
    <t>110-118</t>
  </si>
  <si>
    <t>&gt;118</t>
  </si>
  <si>
    <t>Vertical Jump (inches)</t>
  </si>
  <si>
    <t>25-28</t>
  </si>
  <si>
    <t>28-32</t>
  </si>
  <si>
    <t>&gt;32</t>
  </si>
  <si>
    <t>Pause Jump (inches)</t>
  </si>
  <si>
    <t>21-26</t>
  </si>
  <si>
    <t>27-31</t>
  </si>
  <si>
    <t>&gt;31</t>
  </si>
  <si>
    <t>Dumbbell Brnech Press (5RM lbs)</t>
  </si>
  <si>
    <t>&gt;55</t>
  </si>
  <si>
    <t>56-75</t>
  </si>
  <si>
    <t>76-90</t>
  </si>
  <si>
    <t>Squat (5RM lbs)</t>
  </si>
  <si>
    <t>&gt;245</t>
  </si>
  <si>
    <t>246-300</t>
  </si>
  <si>
    <t>300-365</t>
  </si>
  <si>
    <t>&gt;365</t>
  </si>
  <si>
    <t>Trap Bar Deadlift (5RM lbs)</t>
  </si>
  <si>
    <t>&gt;345</t>
  </si>
  <si>
    <t>346-400</t>
  </si>
  <si>
    <t>400-465</t>
  </si>
  <si>
    <t>&gt;465</t>
  </si>
  <si>
    <t>Chin-Ups (bodyweight reps)</t>
  </si>
  <si>
    <t>&gt;6</t>
  </si>
  <si>
    <t>7-10</t>
  </si>
  <si>
    <t>11-16</t>
  </si>
  <si>
    <t>&gt;16</t>
  </si>
  <si>
    <t xml:space="preserve">Dumbbell Row (5RM lbs) </t>
  </si>
  <si>
    <t>&gt;65</t>
  </si>
  <si>
    <t>66-80</t>
  </si>
  <si>
    <t>81-95</t>
  </si>
  <si>
    <t>&gt;95</t>
  </si>
  <si>
    <t>Rotational Power (6lb med ball MPH)</t>
  </si>
  <si>
    <t>31-32</t>
  </si>
  <si>
    <t>33-34</t>
  </si>
  <si>
    <t>&gt;34</t>
  </si>
  <si>
    <t xml:space="preserve">Percentile </t>
  </si>
  <si>
    <t>Squat</t>
  </si>
  <si>
    <t>Trap Bar Deadlift</t>
  </si>
  <si>
    <t>Dumbbell Bench Press</t>
  </si>
  <si>
    <t>Dumbbell Row</t>
  </si>
  <si>
    <t>Pull-Ups</t>
  </si>
  <si>
    <t>Medball Shotput</t>
  </si>
  <si>
    <t>Squat Percentile</t>
  </si>
  <si>
    <t>Trap Bar Deadlift Percentile</t>
  </si>
  <si>
    <t>Dumbbell Bench Press Percentile</t>
  </si>
  <si>
    <t>Dumbbell Row Percentile</t>
  </si>
  <si>
    <t>Pull-Ups Percentile</t>
  </si>
  <si>
    <t>Lateral Jump Percentile</t>
  </si>
  <si>
    <t>Broad Jump Percentile</t>
  </si>
  <si>
    <t>Vertical Jump Percentile</t>
  </si>
  <si>
    <t>Pause Jump Percentile</t>
  </si>
  <si>
    <t>Reactive Jump Percentile</t>
  </si>
  <si>
    <t>Medball Reverse Throw Percentile</t>
  </si>
  <si>
    <t>Medball Shotput Percentile</t>
  </si>
  <si>
    <t xml:space="preserve">Game Peak Velocity </t>
  </si>
  <si>
    <t>Strength Percentile</t>
  </si>
  <si>
    <t>Power Percentile</t>
  </si>
  <si>
    <t>Velocity Percentile</t>
  </si>
  <si>
    <t>Total Percentile</t>
  </si>
  <si>
    <t>Mobility Score</t>
  </si>
  <si>
    <t>Rotational Power Score</t>
  </si>
  <si>
    <t>Arm Strength and Health Score</t>
  </si>
  <si>
    <t>Total Score</t>
  </si>
  <si>
    <t>Sean Whitis</t>
  </si>
  <si>
    <t>10th Percentile</t>
  </si>
  <si>
    <t>25th Percentile</t>
  </si>
  <si>
    <t>50th Percentile</t>
  </si>
  <si>
    <t>75th Percentile</t>
  </si>
  <si>
    <t>99th Percentile</t>
  </si>
  <si>
    <t>Player Percentile</t>
  </si>
  <si>
    <t>STRENGTH</t>
  </si>
  <si>
    <t>ARM STRENGTH AND HEALTH</t>
  </si>
  <si>
    <t xml:space="preserve">     THROWING SCHEDULE                                                                                                   [ATHLETE NAME]</t>
  </si>
  <si>
    <t xml:space="preserve">     THROWING BLOCK 1                                                                                                    [ATHLETE NAME]</t>
  </si>
  <si>
    <t xml:space="preserve">Sunday                     </t>
  </si>
  <si>
    <t>Monday</t>
  </si>
  <si>
    <t xml:space="preserve">Tuesday                    </t>
  </si>
  <si>
    <t>Wednesday</t>
  </si>
  <si>
    <t xml:space="preserve">Thursday                 </t>
  </si>
  <si>
    <t>Friday</t>
  </si>
  <si>
    <t>Saturday</t>
  </si>
  <si>
    <t>PlyoCare Routine</t>
  </si>
  <si>
    <t>Pre-Throw Warmup</t>
  </si>
  <si>
    <t>Dry Work Drills</t>
  </si>
  <si>
    <t>Week 1</t>
  </si>
  <si>
    <t>Full Plyos "A" (Heavy)</t>
  </si>
  <si>
    <t>Weight</t>
  </si>
  <si>
    <t>Reps</t>
  </si>
  <si>
    <t>%</t>
  </si>
  <si>
    <t>Activity</t>
  </si>
  <si>
    <t>Sets/Reps</t>
  </si>
  <si>
    <t>Notes</t>
  </si>
  <si>
    <t>Week 2</t>
  </si>
  <si>
    <t>Full Plyos "B" (Light)</t>
  </si>
  <si>
    <t>Dynamic Warmup</t>
  </si>
  <si>
    <t>Catch Play Drills</t>
  </si>
  <si>
    <t>Week 3</t>
  </si>
  <si>
    <t xml:space="preserve">Half Plyos </t>
  </si>
  <si>
    <t>Week 4</t>
  </si>
  <si>
    <t>Plyo Testing</t>
  </si>
  <si>
    <t>Post-Throw Recovery</t>
  </si>
  <si>
    <t>Week 5</t>
  </si>
  <si>
    <t>Full Plyos "C" (Mound)</t>
  </si>
  <si>
    <t xml:space="preserve">     Lifting Block 1                                                                                                 [ATHLETE NAME]</t>
  </si>
  <si>
    <t>Monday: Upper</t>
  </si>
  <si>
    <t>Tuesday: Lower</t>
  </si>
  <si>
    <t>Friday: Full</t>
  </si>
  <si>
    <t xml:space="preserve">PREWORK: </t>
  </si>
  <si>
    <t>Lift</t>
  </si>
  <si>
    <t xml:space="preserve">Week 1 </t>
  </si>
  <si>
    <t>REP</t>
  </si>
  <si>
    <t>Accesory Lifts</t>
  </si>
  <si>
    <t>Mobility Correctives</t>
  </si>
  <si>
    <t>Speed &amp; Conditioning</t>
  </si>
  <si>
    <t>Mobility A</t>
  </si>
  <si>
    <t>Exercise</t>
  </si>
  <si>
    <t>Mobility B</t>
  </si>
  <si>
    <t>Sunday</t>
  </si>
  <si>
    <t>Soft Tissue Work</t>
  </si>
  <si>
    <t>Nutrition Log                                                                                   [ATHLETE NAME]</t>
  </si>
  <si>
    <t>Date</t>
  </si>
  <si>
    <t>Fat (g)</t>
  </si>
  <si>
    <t>Carb (g)</t>
  </si>
  <si>
    <t>Protien (g)</t>
  </si>
  <si>
    <t>Calories</t>
  </si>
  <si>
    <t>Goals</t>
  </si>
  <si>
    <t>Day 1</t>
  </si>
  <si>
    <t>Sleep Log                                       [ATHLETE NAME]</t>
  </si>
  <si>
    <t>Bed Time</t>
  </si>
  <si>
    <t>Wake Up</t>
  </si>
  <si>
    <t>REM Sleep</t>
  </si>
  <si>
    <t>Total Sleep</t>
  </si>
  <si>
    <t>8 Hours</t>
  </si>
  <si>
    <t>Velocity Recordbook                                                                  [ATHLETE NAME]</t>
  </si>
  <si>
    <t>Drill</t>
  </si>
  <si>
    <t>Color</t>
  </si>
  <si>
    <t>Blue</t>
  </si>
  <si>
    <t>Red</t>
  </si>
  <si>
    <t>Yellow</t>
  </si>
  <si>
    <t>Gray</t>
  </si>
  <si>
    <t>Weighted Ball Pulldowns</t>
  </si>
  <si>
    <t>Ball Weight</t>
  </si>
  <si>
    <t>7oz Min</t>
  </si>
  <si>
    <t>7oz Avg</t>
  </si>
  <si>
    <t>7oz Max</t>
  </si>
  <si>
    <t>6oz Min</t>
  </si>
  <si>
    <t>6oz Avg</t>
  </si>
  <si>
    <t>6oz Max</t>
  </si>
  <si>
    <t>5oz Min</t>
  </si>
  <si>
    <t>5oz Avg</t>
  </si>
  <si>
    <t>5oz Max</t>
  </si>
  <si>
    <t>4oz Min</t>
  </si>
  <si>
    <t>4oz Avg</t>
  </si>
  <si>
    <t>4oz Max</t>
  </si>
  <si>
    <t>3oz Min</t>
  </si>
  <si>
    <t>3oz Avg</t>
  </si>
  <si>
    <t>3oz Max</t>
  </si>
  <si>
    <t>Weighted Ball Bullpen</t>
  </si>
  <si>
    <t>Bullpen</t>
  </si>
  <si>
    <t>Fastballs</t>
  </si>
  <si>
    <t>Change-Up</t>
  </si>
  <si>
    <t>Breaking Ball</t>
  </si>
  <si>
    <t>Other</t>
  </si>
  <si>
    <t>Velo (Min)</t>
  </si>
  <si>
    <t>Velo (Max)</t>
  </si>
  <si>
    <t>Velo (Avg)</t>
  </si>
  <si>
    <t>Balls</t>
  </si>
  <si>
    <t>Strikes</t>
  </si>
  <si>
    <t>Strike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</si>
</sst>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mmm d"/>
    <numFmt numFmtId="166" formatCode="h:mm am/pm"/>
  </numFmts>
  <fonts count="52">
    <font>
      <sz val="10.0"/>
      <color rgb="FF000000"/>
      <name val="Arial"/>
      <scheme val="minor"/>
    </font>
    <font>
      <b/>
      <sz val="18.0"/>
      <color rgb="FFFFFFFF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color theme="1"/>
      <name val="Arial"/>
      <scheme val="minor"/>
    </font>
    <font>
      <b/>
      <sz val="18.0"/>
      <color rgb="FF141E39"/>
      <name val="Arial"/>
    </font>
    <font/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</font>
    <font>
      <color theme="1"/>
      <name val="Arial"/>
    </font>
    <font>
      <b/>
      <sz val="12.0"/>
      <color theme="1"/>
      <name val="Arial"/>
    </font>
    <font>
      <b/>
      <sz val="12.0"/>
      <color rgb="FFFFFFFF"/>
      <name val="Arial"/>
      <scheme val="minor"/>
    </font>
    <font>
      <b/>
      <color rgb="FFFFFFFF"/>
      <name val="Arial"/>
    </font>
    <font>
      <color rgb="FFFFFFFF"/>
      <name val="Arial"/>
      <scheme val="minor"/>
    </font>
    <font>
      <u/>
      <color rgb="FF0000FF"/>
      <name val="Arial"/>
    </font>
    <font>
      <u/>
      <color rgb="FF0000FF"/>
      <name val="Arial"/>
    </font>
    <font>
      <color theme="1"/>
      <name val="Google Sans Mono"/>
    </font>
    <font>
      <color rgb="FF141E39"/>
      <name val="Arial"/>
      <scheme val="minor"/>
    </font>
    <font>
      <u/>
      <color rgb="FF0000FF"/>
      <name val="Arial"/>
    </font>
    <font>
      <b/>
      <sz val="16.0"/>
      <color rgb="FFFFFFFF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color rgb="FFC9A77F"/>
      <name val="Arial"/>
    </font>
    <font>
      <b/>
      <sz val="11.0"/>
      <color rgb="FFC9A77F"/>
      <name val="Arial"/>
    </font>
    <font>
      <b/>
      <sz val="25.0"/>
      <color rgb="FFC9A77F"/>
      <name val="Arial"/>
      <scheme val="minor"/>
    </font>
    <font>
      <b/>
      <color rgb="FFC9A77F"/>
      <name val="Arial"/>
      <scheme val="minor"/>
    </font>
    <font>
      <sz val="11.0"/>
      <color rgb="FFFFFFFF"/>
      <name val="Aptos Narrow"/>
    </font>
    <font>
      <sz val="11.0"/>
      <color rgb="FFFFFFFF"/>
      <name val="Arial"/>
    </font>
    <font>
      <sz val="14.0"/>
      <color rgb="FFFFFFFF"/>
      <name val="Arial"/>
      <scheme val="minor"/>
    </font>
    <font>
      <sz val="12.0"/>
      <color rgb="FFFFFFFF"/>
      <name val="Arial"/>
      <scheme val="minor"/>
    </font>
    <font>
      <sz val="11.0"/>
      <color theme="1"/>
      <name val="Arial"/>
    </font>
    <font>
      <sz val="11.0"/>
      <color theme="1"/>
      <name val="Aptos Narrow"/>
    </font>
    <font>
      <b/>
      <sz val="18.0"/>
      <color rgb="FFFFFFFF"/>
      <name val="Arial"/>
      <scheme val="minor"/>
    </font>
    <font>
      <b/>
      <sz val="20.0"/>
      <color rgb="FFC9A77F"/>
      <name val="Aptos Narrow"/>
    </font>
    <font>
      <b/>
      <sz val="20.0"/>
      <color rgb="FFC9A77F"/>
      <name val="Arial"/>
    </font>
    <font>
      <sz val="11.0"/>
      <color rgb="FFC9A77F"/>
      <name val="Arial"/>
    </font>
    <font>
      <sz val="11.0"/>
      <color rgb="FFC9A77F"/>
      <name val="Aptos Narrow"/>
    </font>
    <font>
      <b/>
      <sz val="11.0"/>
      <color rgb="FF141E39"/>
      <name val="Aptos Narrow"/>
    </font>
    <font>
      <sz val="8.0"/>
      <color theme="1"/>
      <name val="Aptos Narrow"/>
    </font>
    <font>
      <sz val="14.0"/>
      <color rgb="FFC9A77F"/>
      <name val="Aptos Narrow"/>
    </font>
    <font>
      <b/>
      <sz val="39.0"/>
      <color rgb="FFC9A77F"/>
      <name val="Arial"/>
      <scheme val="minor"/>
    </font>
    <font>
      <b/>
      <sz val="33.0"/>
      <color theme="1"/>
      <name val="Arial"/>
      <scheme val="minor"/>
    </font>
    <font>
      <b/>
      <sz val="19.0"/>
      <color rgb="FFC9A77F"/>
      <name val="Arial"/>
      <scheme val="minor"/>
    </font>
    <font>
      <sz val="19.0"/>
      <color rgb="FFC9A77F"/>
      <name val="Arial"/>
      <scheme val="minor"/>
    </font>
    <font>
      <b/>
      <color rgb="FF141E39"/>
      <name val="Arial"/>
      <scheme val="minor"/>
    </font>
    <font>
      <b/>
      <sz val="24.0"/>
      <color rgb="FFFFFFFF"/>
      <name val="Arial"/>
    </font>
    <font>
      <b/>
      <sz val="21.0"/>
      <color rgb="FF141E39"/>
      <name val="Arial"/>
      <scheme val="minor"/>
    </font>
    <font>
      <sz val="18.0"/>
      <color theme="1"/>
      <name val="Arial"/>
      <scheme val="minor"/>
    </font>
    <font>
      <sz val="15.0"/>
      <color theme="1"/>
      <name val="Arial"/>
      <scheme val="minor"/>
    </font>
    <font>
      <sz val="12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141E39"/>
        <bgColor rgb="FF141E3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EEC79A"/>
        <bgColor rgb="FFEEC79A"/>
      </patternFill>
    </fill>
    <fill>
      <patternFill patternType="solid">
        <fgColor rgb="FFC9A77F"/>
        <bgColor rgb="FFC9A77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81">
    <border/>
    <border>
      <left style="thick">
        <color rgb="FFC9A77F"/>
      </left>
      <top style="thick">
        <color rgb="FFC9A77F"/>
      </top>
    </border>
    <border>
      <top style="thick">
        <color rgb="FFC9A77F"/>
      </top>
    </border>
    <border>
      <right style="thick">
        <color rgb="FFC9A77F"/>
      </right>
      <top style="thick">
        <color rgb="FFC9A77F"/>
      </top>
    </border>
    <border>
      <left style="thick">
        <color rgb="FFC9A77F"/>
      </left>
    </border>
    <border>
      <right style="thick">
        <color rgb="FFC9A77F"/>
      </right>
    </border>
    <border>
      <left style="thick">
        <color rgb="FFC9A77F"/>
      </left>
      <bottom style="thick">
        <color rgb="FFC9A77F"/>
      </bottom>
    </border>
    <border>
      <bottom style="thick">
        <color rgb="FFC9A77F"/>
      </bottom>
    </border>
    <border>
      <right style="thick">
        <color rgb="FFC9A77F"/>
      </right>
      <bottom style="thick">
        <color rgb="FFC9A77F"/>
      </bottom>
    </border>
    <border>
      <left style="thick">
        <color rgb="FFC9A77F"/>
      </left>
      <top style="thick">
        <color rgb="FFC9A77F"/>
      </top>
      <bottom style="thick">
        <color rgb="FFC9A77F"/>
      </bottom>
    </border>
    <border>
      <top style="thick">
        <color rgb="FFC9A77F"/>
      </top>
      <bottom style="thick">
        <color rgb="FFC9A77F"/>
      </bottom>
    </border>
    <border>
      <right style="thick">
        <color rgb="FFC9A77F"/>
      </right>
      <top style="thick">
        <color rgb="FFC9A77F"/>
      </top>
      <bottom style="thick">
        <color rgb="FFC9A77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C9A77F"/>
      </left>
      <bottom style="dotted">
        <color rgb="FFC9A77F"/>
      </bottom>
    </border>
    <border>
      <bottom style="dotted">
        <color rgb="FFC9A77F"/>
      </bottom>
    </border>
    <border>
      <right style="thick">
        <color rgb="FFC9A77F"/>
      </right>
      <bottom style="dotted">
        <color rgb="FFC9A77F"/>
      </bottom>
    </border>
    <border>
      <left style="thick">
        <color rgb="FFC9A77F"/>
      </left>
      <right style="thick">
        <color rgb="FFC9A77F"/>
      </right>
      <top style="thick">
        <color rgb="FFC9A77F"/>
      </top>
      <bottom style="thick">
        <color rgb="FFC9A77F"/>
      </bottom>
    </border>
    <border>
      <left style="thick">
        <color rgb="FFC9A77F"/>
      </left>
      <right style="thick">
        <color rgb="FFC9A77F"/>
      </right>
    </border>
    <border>
      <right style="thin">
        <color rgb="FFFF0000"/>
      </right>
    </border>
    <border>
      <left style="thick">
        <color rgb="FFC9A77F"/>
      </left>
      <right style="thick">
        <color rgb="FFC9A77F"/>
      </right>
      <bottom style="thick">
        <color rgb="FFC9A77F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/>
      <top/>
      <bottom/>
    </border>
    <border>
      <left/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right style="thin">
        <color rgb="FF000000"/>
      </right>
      <top style="thick">
        <color rgb="FFC9A77F"/>
      </top>
      <bottom style="thick">
        <color rgb="FFC9A77F"/>
      </bottom>
    </border>
    <border>
      <left style="thick">
        <color rgb="FFC9A77F"/>
      </left>
      <right/>
      <bottom/>
    </border>
    <border>
      <left/>
      <bottom/>
    </border>
    <border>
      <left style="thick">
        <color rgb="FFC9A77F"/>
      </left>
      <right/>
      <top/>
      <bottom/>
    </border>
    <border>
      <left/>
      <top/>
      <bottom/>
    </border>
    <border>
      <left style="thick">
        <color rgb="FFC9A77F"/>
      </left>
      <bottom/>
    </border>
    <border>
      <right style="thick">
        <color rgb="FFC9A77F"/>
      </right>
      <bottom/>
    </border>
    <border>
      <left style="thick">
        <color rgb="FFC9A77F"/>
      </left>
      <top/>
    </border>
    <border>
      <right style="thick">
        <color rgb="FFC9A77F"/>
      </right>
      <top/>
    </border>
    <border>
      <left style="thick">
        <color rgb="FFC9A77F"/>
      </left>
      <top/>
      <bottom/>
    </border>
    <border>
      <right style="thick">
        <color rgb="FFC9A77F"/>
      </right>
      <top/>
      <bottom/>
    </border>
    <border>
      <left style="thick">
        <color rgb="FFC9A77F"/>
      </left>
      <right/>
      <top/>
    </border>
    <border>
      <left/>
      <top/>
    </border>
    <border>
      <left style="thick">
        <color rgb="FFC9A77F"/>
      </left>
      <top/>
      <bottom style="thick">
        <color rgb="FFC9A77F"/>
      </bottom>
    </border>
    <border>
      <right style="thick">
        <color rgb="FFC9A77F"/>
      </right>
      <top/>
      <bottom style="thick">
        <color rgb="FFC9A77F"/>
      </bottom>
    </border>
    <border>
      <right/>
      <bottom/>
    </border>
    <border>
      <left/>
      <right/>
      <bottom/>
    </border>
    <border>
      <right/>
      <top/>
      <bottom/>
    </border>
    <border>
      <left style="thick">
        <color rgb="FFC9A77F"/>
      </left>
      <right/>
      <top/>
      <bottom style="thick">
        <color rgb="FFC9A77F"/>
      </bottom>
    </border>
    <border>
      <left/>
      <top/>
      <bottom style="thick">
        <color rgb="FFC9A77F"/>
      </bottom>
    </border>
    <border>
      <bottom/>
    </border>
    <border>
      <top/>
      <bottom/>
    </border>
    <border>
      <top/>
    </border>
    <border>
      <right/>
      <top/>
    </border>
    <border>
      <left/>
      <right/>
      <top/>
    </border>
    <border>
      <left/>
      <right style="thick">
        <color rgb="FFC9A77F"/>
      </right>
      <top/>
      <bottom/>
    </border>
    <border>
      <left style="thick">
        <color rgb="FFC9A77F"/>
      </left>
      <top style="medium">
        <color rgb="FF141E39"/>
      </top>
    </border>
    <border>
      <top style="medium">
        <color rgb="FF141E39"/>
      </top>
    </border>
    <border>
      <right style="thin">
        <color rgb="FF000000"/>
      </right>
      <top style="medium">
        <color rgb="FF141E39"/>
      </top>
    </border>
    <border>
      <left style="medium">
        <color rgb="FF141E39"/>
      </left>
      <top style="medium">
        <color rgb="FF141E39"/>
      </top>
    </border>
    <border>
      <right style="medium">
        <color rgb="FF141E39"/>
      </right>
      <top style="medium">
        <color rgb="FF141E39"/>
      </top>
    </border>
    <border>
      <right style="thick">
        <color rgb="FFC9A77F"/>
      </right>
      <top style="medium">
        <color rgb="FF141E39"/>
      </top>
    </border>
    <border>
      <left style="medium">
        <color rgb="FF141E39"/>
      </left>
    </border>
    <border>
      <right style="medium">
        <color rgb="FF141E39"/>
      </right>
    </border>
    <border>
      <right style="thin">
        <color rgb="FF000000"/>
      </right>
      <bottom/>
    </border>
    <border>
      <left style="thick">
        <color rgb="FFC9A77F"/>
      </left>
      <bottom style="thin">
        <color rgb="FF000000"/>
      </bottom>
    </border>
    <border>
      <left style="medium">
        <color rgb="FF141E39"/>
      </left>
      <bottom style="medium">
        <color rgb="FF141E39"/>
      </bottom>
    </border>
    <border>
      <right style="medium">
        <color rgb="FF141E39"/>
      </right>
      <bottom style="medium">
        <color rgb="FF141E39"/>
      </bottom>
    </border>
    <border>
      <right style="thick">
        <color rgb="FFC9A77F"/>
      </right>
      <bottom style="medium">
        <color rgb="FF141E39"/>
      </bottom>
    </border>
    <border>
      <left style="thick">
        <color rgb="FFC9A77F"/>
      </left>
      <bottom style="medium">
        <color rgb="FF141E39"/>
      </bottom>
    </border>
    <border>
      <bottom style="medium">
        <color rgb="FF141E39"/>
      </bottom>
    </border>
    <border>
      <right style="thin">
        <color rgb="FF000000"/>
      </right>
      <bottom style="medium">
        <color rgb="FF141E39"/>
      </bottom>
    </border>
  </borders>
  <cellStyleXfs count="1">
    <xf borderId="0" fillId="0" fontId="0" numFmtId="0" applyAlignment="1" applyFont="1"/>
  </cellStyleXfs>
  <cellXfs count="4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3" fillId="2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4" fillId="2" fontId="1" numFmtId="0" xfId="0" applyAlignment="1" applyBorder="1" applyFont="1">
      <alignment readingOrder="0" vertical="center"/>
    </xf>
    <xf borderId="0" fillId="2" fontId="1" numFmtId="0" xfId="0" applyAlignment="1" applyFont="1">
      <alignment readingOrder="0" vertical="center"/>
    </xf>
    <xf borderId="5" fillId="2" fontId="1" numFmtId="0" xfId="0" applyAlignment="1" applyBorder="1" applyFont="1">
      <alignment readingOrder="0" vertical="center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horizontal="right" readingOrder="0" vertical="center"/>
    </xf>
    <xf borderId="0" fillId="2" fontId="1" numFmtId="0" xfId="0" applyAlignment="1" applyFont="1">
      <alignment horizontal="right" readingOrder="0" vertical="center"/>
    </xf>
    <xf borderId="0" fillId="2" fontId="3" numFmtId="0" xfId="0" applyAlignment="1" applyFont="1">
      <alignment horizontal="center" readingOrder="0" vertical="center"/>
    </xf>
    <xf borderId="6" fillId="2" fontId="1" numFmtId="0" xfId="0" applyAlignment="1" applyBorder="1" applyFont="1">
      <alignment readingOrder="0" vertical="center"/>
    </xf>
    <xf borderId="7" fillId="2" fontId="1" numFmtId="0" xfId="0" applyAlignment="1" applyBorder="1" applyFont="1">
      <alignment readingOrder="0" vertical="center"/>
    </xf>
    <xf borderId="8" fillId="2" fontId="1" numFmtId="0" xfId="0" applyAlignment="1" applyBorder="1" applyFont="1">
      <alignment readingOrder="0" vertical="center"/>
    </xf>
    <xf borderId="4" fillId="3" fontId="1" numFmtId="0" xfId="0" applyAlignment="1" applyBorder="1" applyFill="1" applyFont="1">
      <alignment readingOrder="0" vertical="center"/>
    </xf>
    <xf borderId="0" fillId="3" fontId="1" numFmtId="0" xfId="0" applyAlignment="1" applyFont="1">
      <alignment readingOrder="0" vertical="center"/>
    </xf>
    <xf borderId="5" fillId="3" fontId="1" numFmtId="0" xfId="0" applyAlignment="1" applyBorder="1" applyFont="1">
      <alignment readingOrder="0" vertical="center"/>
    </xf>
    <xf borderId="1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0" fillId="3" fontId="5" numFmtId="0" xfId="0" applyAlignment="1" applyFont="1">
      <alignment readingOrder="0" vertical="center"/>
    </xf>
    <xf borderId="0" fillId="3" fontId="4" numFmtId="0" xfId="0" applyFont="1"/>
    <xf borderId="4" fillId="0" fontId="4" numFmtId="0" xfId="0" applyBorder="1" applyFont="1"/>
    <xf borderId="0" fillId="4" fontId="5" numFmtId="0" xfId="0" applyAlignment="1" applyFill="1" applyFont="1">
      <alignment readingOrder="0" vertical="center"/>
    </xf>
    <xf borderId="9" fillId="2" fontId="1" numFmtId="0" xfId="0" applyAlignment="1" applyBorder="1" applyFont="1">
      <alignment horizontal="center" readingOrder="0" vertical="center"/>
    </xf>
    <xf borderId="10" fillId="0" fontId="6" numFmtId="0" xfId="0" applyBorder="1" applyFont="1"/>
    <xf borderId="11" fillId="0" fontId="6" numFmtId="0" xfId="0" applyBorder="1" applyFont="1"/>
    <xf borderId="5" fillId="0" fontId="4" numFmtId="0" xfId="0" applyBorder="1" applyFont="1"/>
    <xf borderId="9" fillId="5" fontId="7" numFmtId="0" xfId="0" applyAlignment="1" applyBorder="1" applyFill="1" applyFont="1">
      <alignment horizontal="center" readingOrder="0"/>
    </xf>
    <xf borderId="10" fillId="5" fontId="7" numFmtId="0" xfId="0" applyAlignment="1" applyBorder="1" applyFont="1">
      <alignment horizontal="center" readingOrder="0"/>
    </xf>
    <xf borderId="4" fillId="3" fontId="4" numFmtId="0" xfId="0" applyBorder="1" applyFont="1"/>
    <xf borderId="0" fillId="3" fontId="4" numFmtId="0" xfId="0" applyFont="1"/>
    <xf borderId="0" fillId="3" fontId="8" numFmtId="0" xfId="0" applyAlignment="1" applyFont="1">
      <alignment readingOrder="0"/>
    </xf>
    <xf borderId="0" fillId="3" fontId="8" numFmtId="0" xfId="0" applyAlignment="1" applyFont="1">
      <alignment horizontal="center" readingOrder="0"/>
    </xf>
    <xf borderId="5" fillId="3" fontId="4" numFmtId="0" xfId="0" applyBorder="1" applyFont="1"/>
    <xf borderId="0" fillId="4" fontId="8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4" numFmtId="0" xfId="0" applyAlignment="1" applyBorder="1" applyFont="1">
      <alignment horizontal="left" readingOrder="0"/>
    </xf>
    <xf borderId="2" fillId="0" fontId="6" numFmtId="0" xfId="0" applyBorder="1" applyFont="1"/>
    <xf borderId="2" fillId="3" fontId="4" numFmtId="0" xfId="0" applyAlignment="1" applyBorder="1" applyFont="1">
      <alignment horizontal="left" readingOrder="0"/>
    </xf>
    <xf borderId="3" fillId="0" fontId="6" numFmtId="0" xfId="0" applyBorder="1" applyFont="1"/>
    <xf borderId="5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  <xf borderId="12" fillId="0" fontId="4" numFmtId="0" xfId="0" applyAlignment="1" applyBorder="1" applyFont="1">
      <alignment horizontal="left" readingOrder="0" vertical="center"/>
    </xf>
    <xf borderId="13" fillId="4" fontId="4" numFmtId="0" xfId="0" applyBorder="1" applyFont="1"/>
    <xf borderId="14" fillId="4" fontId="4" numFmtId="0" xfId="0" applyBorder="1" applyFont="1"/>
    <xf borderId="4" fillId="3" fontId="4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/>
    </xf>
    <xf borderId="5" fillId="0" fontId="6" numFmtId="0" xfId="0" applyBorder="1" applyFont="1"/>
    <xf borderId="15" fillId="3" fontId="4" numFmtId="0" xfId="0" applyAlignment="1" applyBorder="1" applyFont="1">
      <alignment horizontal="left" readingOrder="0" vertical="center"/>
    </xf>
    <xf borderId="16" fillId="3" fontId="4" numFmtId="0" xfId="0" applyBorder="1" applyFont="1"/>
    <xf borderId="15" fillId="4" fontId="4" numFmtId="0" xfId="0" applyAlignment="1" applyBorder="1" applyFont="1">
      <alignment horizontal="left" readingOrder="0" vertical="center"/>
    </xf>
    <xf borderId="0" fillId="4" fontId="4" numFmtId="0" xfId="0" applyFont="1"/>
    <xf borderId="16" fillId="4" fontId="4" numFmtId="0" xfId="0" applyBorder="1" applyFont="1"/>
    <xf borderId="0" fillId="0" fontId="4" numFmtId="0" xfId="0" applyAlignment="1" applyFont="1">
      <alignment horizontal="right" readingOrder="0"/>
    </xf>
    <xf borderId="6" fillId="3" fontId="4" numFmtId="0" xfId="0" applyAlignment="1" applyBorder="1" applyFont="1">
      <alignment horizontal="left" readingOrder="0"/>
    </xf>
    <xf borderId="7" fillId="0" fontId="6" numFmtId="0" xfId="0" applyBorder="1" applyFont="1"/>
    <xf borderId="7" fillId="3" fontId="4" numFmtId="0" xfId="0" applyAlignment="1" applyBorder="1" applyFont="1">
      <alignment horizontal="left" readingOrder="0"/>
    </xf>
    <xf borderId="8" fillId="0" fontId="6" numFmtId="0" xfId="0" applyBorder="1" applyFont="1"/>
    <xf borderId="15" fillId="0" fontId="4" numFmtId="0" xfId="0" applyAlignment="1" applyBorder="1" applyFont="1">
      <alignment vertical="center"/>
    </xf>
    <xf borderId="15" fillId="3" fontId="4" numFmtId="0" xfId="0" applyAlignment="1" applyBorder="1" applyFont="1">
      <alignment vertical="center"/>
    </xf>
    <xf borderId="17" fillId="3" fontId="5" numFmtId="0" xfId="0" applyAlignment="1" applyBorder="1" applyFont="1">
      <alignment readingOrder="0" vertical="center"/>
    </xf>
    <xf borderId="18" fillId="0" fontId="6" numFmtId="0" xfId="0" applyBorder="1" applyFont="1"/>
    <xf borderId="19" fillId="0" fontId="6" numFmtId="0" xfId="0" applyBorder="1" applyFont="1"/>
    <xf borderId="15" fillId="0" fontId="4" numFmtId="0" xfId="0" applyAlignment="1" applyBorder="1" applyFont="1">
      <alignment horizontal="left" vertical="center"/>
    </xf>
    <xf borderId="12" fillId="0" fontId="4" numFmtId="0" xfId="0" applyAlignment="1" applyBorder="1" applyFont="1">
      <alignment readingOrder="0"/>
    </xf>
    <xf borderId="13" fillId="0" fontId="6" numFmtId="0" xfId="0" applyBorder="1" applyFont="1"/>
    <xf borderId="14" fillId="0" fontId="6" numFmtId="0" xfId="0" applyBorder="1" applyFont="1"/>
    <xf borderId="15" fillId="3" fontId="4" numFmtId="0" xfId="0" applyAlignment="1" applyBorder="1" applyFont="1">
      <alignment horizontal="left" vertical="center"/>
    </xf>
    <xf borderId="15" fillId="0" fontId="6" numFmtId="0" xfId="0" applyBorder="1" applyFont="1"/>
    <xf borderId="16" fillId="0" fontId="6" numFmtId="0" xfId="0" applyBorder="1" applyFont="1"/>
    <xf borderId="15" fillId="4" fontId="4" numFmtId="0" xfId="0" applyAlignment="1" applyBorder="1" applyFont="1">
      <alignment horizontal="left" vertical="center"/>
    </xf>
    <xf borderId="15" fillId="4" fontId="4" numFmtId="0" xfId="0" applyAlignment="1" applyBorder="1" applyFont="1">
      <alignment vertical="center"/>
    </xf>
    <xf borderId="15" fillId="3" fontId="4" numFmtId="0" xfId="0" applyAlignment="1" applyBorder="1" applyFont="1">
      <alignment readingOrder="0" vertical="center"/>
    </xf>
    <xf borderId="20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15" fillId="4" fontId="4" numFmtId="0" xfId="0" applyAlignment="1" applyBorder="1" applyFont="1">
      <alignment readingOrder="0" vertical="center"/>
    </xf>
    <xf borderId="0" fillId="4" fontId="5" numFmtId="0" xfId="0" applyFont="1"/>
    <xf borderId="15" fillId="0" fontId="4" numFmtId="0" xfId="0" applyAlignment="1" applyBorder="1" applyFont="1">
      <alignment readingOrder="0" vertical="center"/>
    </xf>
    <xf borderId="0" fillId="4" fontId="8" numFmtId="0" xfId="0" applyAlignment="1" applyFont="1">
      <alignment horizontal="center" readingOrder="0"/>
    </xf>
    <xf borderId="16" fillId="4" fontId="8" numFmtId="0" xfId="0" applyAlignment="1" applyBorder="1" applyFont="1">
      <alignment horizontal="center" readingOrder="0"/>
    </xf>
    <xf borderId="20" fillId="4" fontId="4" numFmtId="0" xfId="0" applyAlignment="1" applyBorder="1" applyFont="1">
      <alignment horizontal="left" readingOrder="0" vertical="center"/>
    </xf>
    <xf borderId="21" fillId="4" fontId="4" numFmtId="0" xfId="0" applyBorder="1" applyFont="1"/>
    <xf borderId="22" fillId="4" fontId="4" numFmtId="0" xfId="0" applyBorder="1" applyFont="1"/>
    <xf borderId="9" fillId="2" fontId="9" numFmtId="0" xfId="0" applyAlignment="1" applyBorder="1" applyFont="1">
      <alignment readingOrder="0"/>
    </xf>
    <xf borderId="2" fillId="2" fontId="9" numFmtId="0" xfId="0" applyAlignment="1" applyBorder="1" applyFont="1">
      <alignment readingOrder="0"/>
    </xf>
    <xf borderId="0" fillId="3" fontId="4" numFmtId="0" xfId="0" applyAlignment="1" applyFon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right" readingOrder="0" vertical="center"/>
    </xf>
    <xf borderId="2" fillId="0" fontId="4" numFmtId="0" xfId="0" applyAlignment="1" applyBorder="1" applyFont="1">
      <alignment horizontal="right" vertical="center"/>
    </xf>
    <xf borderId="9" fillId="2" fontId="3" numFmtId="0" xfId="0" applyAlignment="1" applyBorder="1" applyFont="1">
      <alignment vertical="bottom"/>
    </xf>
    <xf borderId="10" fillId="2" fontId="10" numFmtId="0" xfId="0" applyAlignment="1" applyBorder="1" applyFont="1">
      <alignment vertical="bottom"/>
    </xf>
    <xf borderId="10" fillId="2" fontId="3" numFmtId="0" xfId="0" applyAlignment="1" applyBorder="1" applyFont="1">
      <alignment horizontal="center" vertical="bottom"/>
    </xf>
    <xf borderId="11" fillId="2" fontId="3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4" fontId="11" numFmtId="0" xfId="0" applyAlignment="1" applyBorder="1" applyFont="1">
      <alignment vertical="center"/>
    </xf>
    <xf borderId="2" fillId="4" fontId="11" numFmtId="0" xfId="0" applyAlignment="1" applyBorder="1" applyFont="1">
      <alignment vertical="bottom"/>
    </xf>
    <xf borderId="2" fillId="4" fontId="11" numFmtId="0" xfId="0" applyAlignment="1" applyBorder="1" applyFont="1">
      <alignment horizontal="center" readingOrder="0" vertical="center"/>
    </xf>
    <xf borderId="3" fillId="4" fontId="11" numFmtId="0" xfId="0" applyAlignment="1" applyBorder="1" applyFont="1">
      <alignment horizontal="center" vertical="center"/>
    </xf>
    <xf borderId="0" fillId="4" fontId="11" numFmtId="0" xfId="0" applyAlignment="1" applyFont="1">
      <alignment vertical="bottom"/>
    </xf>
    <xf borderId="4" fillId="4" fontId="11" numFmtId="0" xfId="0" applyAlignment="1" applyBorder="1" applyFont="1">
      <alignment vertical="center"/>
    </xf>
    <xf borderId="0" fillId="4" fontId="11" numFmtId="0" xfId="0" applyAlignment="1" applyFont="1">
      <alignment horizontal="center" readingOrder="0" vertical="center"/>
    </xf>
    <xf borderId="5" fillId="4" fontId="11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left" readingOrder="0" vertical="center"/>
    </xf>
    <xf borderId="24" fillId="0" fontId="6" numFmtId="0" xfId="0" applyBorder="1" applyFont="1"/>
    <xf borderId="24" fillId="0" fontId="4" numFmtId="0" xfId="0" applyAlignment="1" applyBorder="1" applyFont="1">
      <alignment horizontal="right" readingOrder="0" vertical="center"/>
    </xf>
    <xf borderId="24" fillId="0" fontId="4" numFmtId="0" xfId="0" applyAlignment="1" applyBorder="1" applyFont="1">
      <alignment horizontal="right" vertical="center"/>
    </xf>
    <xf borderId="25" fillId="0" fontId="6" numFmtId="0" xfId="0" applyBorder="1" applyFont="1"/>
    <xf borderId="0" fillId="0" fontId="4" numFmtId="0" xfId="0" applyAlignment="1" applyFont="1">
      <alignment horizontal="left" readingOrder="0" vertical="center"/>
    </xf>
    <xf borderId="6" fillId="4" fontId="11" numFmtId="0" xfId="0" applyAlignment="1" applyBorder="1" applyFont="1">
      <alignment vertical="center"/>
    </xf>
    <xf borderId="7" fillId="4" fontId="11" numFmtId="0" xfId="0" applyAlignment="1" applyBorder="1" applyFont="1">
      <alignment vertical="bottom"/>
    </xf>
    <xf borderId="7" fillId="4" fontId="11" numFmtId="0" xfId="0" applyAlignment="1" applyBorder="1" applyFont="1">
      <alignment horizontal="center" readingOrder="0" vertical="center"/>
    </xf>
    <xf borderId="8" fillId="4" fontId="11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readingOrder="0" vertical="center"/>
    </xf>
    <xf borderId="7" fillId="0" fontId="4" numFmtId="0" xfId="0" applyAlignment="1" applyBorder="1" applyFont="1">
      <alignment horizontal="left" readingOrder="0" vertical="center"/>
    </xf>
    <xf borderId="7" fillId="0" fontId="4" numFmtId="0" xfId="0" applyAlignment="1" applyBorder="1" applyFont="1">
      <alignment horizontal="right" vertical="center"/>
    </xf>
    <xf borderId="0" fillId="3" fontId="11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2" fillId="2" fontId="10" numFmtId="0" xfId="0" applyAlignment="1" applyBorder="1" applyFont="1">
      <alignment vertical="bottom"/>
    </xf>
    <xf borderId="2" fillId="2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7" fillId="4" fontId="11" numFmtId="0" xfId="0" applyAlignment="1" applyBorder="1" applyFont="1">
      <alignment horizontal="center" readingOrder="0" vertical="bottom"/>
    </xf>
    <xf borderId="0" fillId="3" fontId="12" numFmtId="0" xfId="0" applyAlignment="1" applyFont="1">
      <alignment vertical="bottom"/>
    </xf>
    <xf borderId="0" fillId="3" fontId="12" numFmtId="0" xfId="0" applyAlignment="1" applyFont="1">
      <alignment horizontal="center" vertical="bottom"/>
    </xf>
    <xf borderId="12" fillId="0" fontId="11" numFmtId="0" xfId="0" applyAlignment="1" applyBorder="1" applyFont="1">
      <alignment vertical="center"/>
    </xf>
    <xf borderId="13" fillId="4" fontId="11" numFmtId="0" xfId="0" applyAlignment="1" applyBorder="1" applyFont="1">
      <alignment vertical="bottom"/>
    </xf>
    <xf borderId="13" fillId="4" fontId="11" numFmtId="0" xfId="0" applyAlignment="1" applyBorder="1" applyFont="1">
      <alignment readingOrder="0" vertical="bottom"/>
    </xf>
    <xf borderId="14" fillId="4" fontId="11" numFmtId="0" xfId="0" applyAlignment="1" applyBorder="1" applyFont="1">
      <alignment horizontal="center" vertical="center"/>
    </xf>
    <xf borderId="15" fillId="3" fontId="11" numFmtId="0" xfId="0" applyAlignment="1" applyBorder="1" applyFont="1">
      <alignment vertical="center"/>
    </xf>
    <xf borderId="0" fillId="3" fontId="11" numFmtId="0" xfId="0" applyAlignment="1" applyFont="1">
      <alignment readingOrder="0" vertical="bottom"/>
    </xf>
    <xf borderId="16" fillId="3" fontId="11" numFmtId="0" xfId="0" applyAlignment="1" applyBorder="1" applyFont="1">
      <alignment horizontal="center" vertical="center"/>
    </xf>
    <xf borderId="20" fillId="0" fontId="11" numFmtId="0" xfId="0" applyAlignment="1" applyBorder="1" applyFont="1">
      <alignment vertical="center"/>
    </xf>
    <xf borderId="21" fillId="4" fontId="11" numFmtId="0" xfId="0" applyAlignment="1" applyBorder="1" applyFont="1">
      <alignment vertical="bottom"/>
    </xf>
    <xf borderId="21" fillId="4" fontId="11" numFmtId="0" xfId="0" applyAlignment="1" applyBorder="1" applyFont="1">
      <alignment readingOrder="0" vertical="bottom"/>
    </xf>
    <xf borderId="22" fillId="4" fontId="11" numFmtId="0" xfId="0" applyAlignment="1" applyBorder="1" applyFont="1">
      <alignment horizontal="center" vertical="center"/>
    </xf>
    <xf borderId="0" fillId="3" fontId="11" numFmtId="0" xfId="0" applyFont="1"/>
    <xf borderId="15" fillId="4" fontId="11" numFmtId="0" xfId="0" applyAlignment="1" applyBorder="1" applyFont="1">
      <alignment vertical="center"/>
    </xf>
    <xf borderId="0" fillId="4" fontId="11" numFmtId="0" xfId="0" applyAlignment="1" applyFont="1">
      <alignment readingOrder="0" vertical="bottom"/>
    </xf>
    <xf borderId="16" fillId="4" fontId="11" numFmtId="0" xfId="0" applyAlignment="1" applyBorder="1" applyFont="1">
      <alignment horizontal="center" vertical="center"/>
    </xf>
    <xf borderId="13" fillId="3" fontId="11" numFmtId="0" xfId="0" applyBorder="1" applyFont="1"/>
    <xf borderId="13" fillId="3" fontId="11" numFmtId="0" xfId="0" applyAlignment="1" applyBorder="1" applyFont="1">
      <alignment vertical="bottom"/>
    </xf>
    <xf borderId="12" fillId="4" fontId="4" numFmtId="0" xfId="0" applyBorder="1" applyFont="1"/>
    <xf borderId="14" fillId="4" fontId="4" numFmtId="0" xfId="0" applyAlignment="1" applyBorder="1" applyFont="1">
      <alignment horizontal="center" vertical="center"/>
    </xf>
    <xf borderId="16" fillId="3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left" readingOrder="0" vertical="center"/>
    </xf>
    <xf borderId="16" fillId="0" fontId="4" numFmtId="0" xfId="0" applyAlignment="1" applyBorder="1" applyFont="1">
      <alignment horizontal="center" vertical="center"/>
    </xf>
    <xf borderId="16" fillId="4" fontId="4" numFmtId="0" xfId="0" applyAlignment="1" applyBorder="1" applyFont="1">
      <alignment horizontal="center" vertical="center"/>
    </xf>
    <xf borderId="20" fillId="3" fontId="4" numFmtId="0" xfId="0" applyAlignment="1" applyBorder="1" applyFont="1">
      <alignment horizontal="left" readingOrder="0" vertical="center"/>
    </xf>
    <xf borderId="21" fillId="3" fontId="4" numFmtId="0" xfId="0" applyBorder="1" applyFont="1"/>
    <xf borderId="22" fillId="3" fontId="4" numFmtId="0" xfId="0" applyAlignment="1" applyBorder="1" applyFont="1">
      <alignment horizontal="center" vertical="center"/>
    </xf>
    <xf borderId="12" fillId="4" fontId="8" numFmtId="0" xfId="0" applyAlignment="1" applyBorder="1" applyFont="1">
      <alignment horizontal="center" readingOrder="0" vertical="center"/>
    </xf>
    <xf borderId="13" fillId="4" fontId="8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horizontal="center" readingOrder="0" vertical="center"/>
    </xf>
    <xf borderId="15" fillId="3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15" fillId="4" fontId="4" numFmtId="0" xfId="0" applyAlignment="1" applyBorder="1" applyFont="1">
      <alignment horizontal="center" vertical="center"/>
    </xf>
    <xf borderId="0" fillId="4" fontId="4" numFmtId="0" xfId="0" applyAlignment="1" applyFont="1">
      <alignment horizontal="center" vertical="center"/>
    </xf>
    <xf borderId="15" fillId="3" fontId="8" numFmtId="0" xfId="0" applyAlignment="1" applyBorder="1" applyFont="1">
      <alignment horizontal="center" readingOrder="0" vertical="center"/>
    </xf>
    <xf borderId="0" fillId="3" fontId="8" numFmtId="0" xfId="0" applyAlignment="1" applyFont="1">
      <alignment horizontal="center" readingOrder="0" vertical="center"/>
    </xf>
    <xf borderId="16" fillId="3" fontId="8" numFmtId="0" xfId="0" applyAlignment="1" applyBorder="1" applyFont="1">
      <alignment horizontal="center" readingOrder="0" vertical="center"/>
    </xf>
    <xf borderId="15" fillId="4" fontId="4" numFmtId="0" xfId="0" applyAlignment="1" applyBorder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16" fillId="4" fontId="4" numFmtId="0" xfId="0" applyAlignment="1" applyBorder="1" applyFont="1">
      <alignment horizontal="center" readingOrder="0" vertical="center"/>
    </xf>
    <xf borderId="15" fillId="3" fontId="4" numFmtId="0" xfId="0" applyAlignment="1" applyBorder="1" applyFont="1">
      <alignment horizontal="center" vertical="center"/>
    </xf>
    <xf borderId="0" fillId="3" fontId="4" numFmtId="0" xfId="0" applyAlignment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0" fillId="4" fontId="8" numFmtId="0" xfId="0" applyAlignment="1" applyFont="1">
      <alignment horizontal="center" readingOrder="0" vertical="center"/>
    </xf>
    <xf borderId="16" fillId="4" fontId="8" numFmtId="0" xfId="0" applyAlignment="1" applyBorder="1" applyFont="1">
      <alignment horizontal="center" readingOrder="0" vertical="center"/>
    </xf>
    <xf borderId="16" fillId="3" fontId="4" numFmtId="0" xfId="0" applyAlignment="1" applyBorder="1" applyFont="1">
      <alignment horizontal="center" readingOrder="0" vertical="center"/>
    </xf>
    <xf borderId="20" fillId="3" fontId="8" numFmtId="0" xfId="0" applyAlignment="1" applyBorder="1" applyFont="1">
      <alignment horizontal="center" readingOrder="0" vertical="center"/>
    </xf>
    <xf borderId="21" fillId="3" fontId="4" numFmtId="0" xfId="0" applyAlignment="1" applyBorder="1" applyFont="1">
      <alignment horizontal="center" vertical="center"/>
    </xf>
    <xf borderId="6" fillId="3" fontId="4" numFmtId="0" xfId="0" applyBorder="1" applyFont="1"/>
    <xf borderId="7" fillId="3" fontId="4" numFmtId="0" xfId="0" applyBorder="1" applyFont="1"/>
    <xf borderId="8" fillId="3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1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0" fontId="11" numFmtId="0" xfId="0" applyFont="1"/>
    <xf borderId="4" fillId="0" fontId="6" numFmtId="0" xfId="0" applyBorder="1" applyFont="1"/>
    <xf borderId="6" fillId="0" fontId="6" numFmtId="0" xfId="0" applyBorder="1" applyFont="1"/>
    <xf borderId="9" fillId="2" fontId="13" numFmtId="0" xfId="0" applyAlignment="1" applyBorder="1" applyFont="1">
      <alignment horizontal="center" readingOrder="0" vertical="center"/>
    </xf>
    <xf borderId="10" fillId="2" fontId="13" numFmtId="0" xfId="0" applyAlignment="1" applyBorder="1" applyFont="1">
      <alignment horizontal="center" readingOrder="0" vertical="center"/>
    </xf>
    <xf borderId="2" fillId="2" fontId="13" numFmtId="0" xfId="0" applyAlignment="1" applyBorder="1" applyFont="1">
      <alignment horizontal="center" readingOrder="0" vertical="center"/>
    </xf>
    <xf borderId="26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" fillId="2" fontId="9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vertical="center"/>
    </xf>
    <xf borderId="2" fillId="2" fontId="4" numFmtId="0" xfId="0" applyAlignment="1" applyBorder="1" applyFont="1">
      <alignment vertical="center"/>
    </xf>
    <xf borderId="3" fillId="2" fontId="4" numFmtId="0" xfId="0" applyAlignment="1" applyBorder="1" applyFont="1">
      <alignment vertical="center"/>
    </xf>
    <xf borderId="27" fillId="2" fontId="14" numFmtId="0" xfId="0" applyAlignment="1" applyBorder="1" applyFont="1">
      <alignment horizontal="center" vertical="center"/>
    </xf>
    <xf borderId="10" fillId="2" fontId="11" numFmtId="0" xfId="0" applyAlignment="1" applyBorder="1" applyFont="1">
      <alignment vertical="center"/>
    </xf>
    <xf borderId="9" fillId="2" fontId="11" numFmtId="0" xfId="0" applyAlignment="1" applyBorder="1" applyFont="1">
      <alignment vertical="center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horizontal="center" vertical="center"/>
    </xf>
    <xf borderId="0" fillId="0" fontId="15" numFmtId="0" xfId="0" applyFont="1"/>
    <xf borderId="27" fillId="2" fontId="11" numFmtId="0" xfId="0" applyAlignment="1" applyBorder="1" applyFont="1">
      <alignment vertical="center"/>
    </xf>
    <xf borderId="1" fillId="0" fontId="16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vertical="center"/>
    </xf>
    <xf borderId="4" fillId="0" fontId="17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5" fillId="0" fontId="11" numFmtId="0" xfId="0" applyAlignment="1" applyBorder="1" applyFont="1">
      <alignment horizontal="center" vertical="center"/>
    </xf>
    <xf borderId="4" fillId="2" fontId="11" numFmtId="0" xfId="0" applyAlignment="1" applyBorder="1" applyFont="1">
      <alignment vertical="center"/>
    </xf>
    <xf borderId="0" fillId="2" fontId="11" numFmtId="0" xfId="0" applyAlignment="1" applyFont="1">
      <alignment vertical="center"/>
    </xf>
    <xf borderId="5" fillId="2" fontId="11" numFmtId="0" xfId="0" applyAlignment="1" applyBorder="1" applyFont="1">
      <alignment vertical="center"/>
    </xf>
    <xf borderId="5" fillId="0" fontId="18" numFmtId="0" xfId="0" applyAlignment="1" applyBorder="1" applyFont="1">
      <alignment horizontal="center" vertical="center"/>
    </xf>
    <xf borderId="4" fillId="4" fontId="19" numFmtId="0" xfId="0" applyAlignment="1" applyBorder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vertical="center"/>
    </xf>
    <xf borderId="4" fillId="4" fontId="4" numFmtId="0" xfId="0" applyAlignment="1" applyBorder="1" applyFont="1">
      <alignment readingOrder="0" vertical="center"/>
    </xf>
    <xf borderId="4" fillId="2" fontId="14" numFmtId="0" xfId="0" applyAlignment="1" applyBorder="1" applyFont="1">
      <alignment vertical="bottom"/>
    </xf>
    <xf borderId="4" fillId="2" fontId="11" numFmtId="0" xfId="0" applyAlignment="1" applyBorder="1" applyFont="1">
      <alignment readingOrder="0" vertical="bottom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5" fillId="2" fontId="11" numFmtId="0" xfId="0" applyAlignment="1" applyBorder="1" applyFont="1">
      <alignment vertical="bottom"/>
    </xf>
    <xf borderId="4" fillId="2" fontId="11" numFmtId="0" xfId="0" applyAlignment="1" applyBorder="1" applyFont="1">
      <alignment vertical="bottom"/>
    </xf>
    <xf borderId="4" fillId="0" fontId="11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4" fillId="0" fontId="11" numFmtId="0" xfId="0" applyAlignment="1" applyBorder="1" applyFont="1">
      <alignment readingOrder="0" vertical="bottom"/>
    </xf>
    <xf borderId="4" fillId="0" fontId="11" numFmtId="0" xfId="0" applyAlignment="1" applyBorder="1" applyFont="1">
      <alignment vertical="bottom"/>
    </xf>
    <xf borderId="28" fillId="0" fontId="11" numFmtId="0" xfId="0" applyAlignment="1" applyBorder="1" applyFont="1">
      <alignment horizontal="center" vertical="center"/>
    </xf>
    <xf borderId="5" fillId="0" fontId="11" numFmtId="4" xfId="0" applyAlignment="1" applyBorder="1" applyFont="1" applyNumberFormat="1">
      <alignment horizontal="center" vertical="center"/>
    </xf>
    <xf borderId="0" fillId="4" fontId="11" numFmtId="0" xfId="0" applyAlignment="1" applyFont="1">
      <alignment readingOrder="0" vertical="bottom"/>
    </xf>
    <xf borderId="5" fillId="4" fontId="11" numFmtId="0" xfId="0" applyAlignment="1" applyBorder="1" applyFont="1">
      <alignment vertical="bottom"/>
    </xf>
    <xf borderId="5" fillId="2" fontId="11" numFmtId="4" xfId="0" applyAlignment="1" applyBorder="1" applyFont="1" applyNumberFormat="1">
      <alignment vertical="center"/>
    </xf>
    <xf borderId="28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vertical="bottom"/>
    </xf>
    <xf borderId="5" fillId="2" fontId="11" numFmtId="3" xfId="0" applyAlignment="1" applyBorder="1" applyFont="1" applyNumberFormat="1">
      <alignment vertical="center"/>
    </xf>
    <xf borderId="5" fillId="0" fontId="11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8" fillId="0" fontId="11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readingOrder="0" vertical="bottom"/>
    </xf>
    <xf borderId="7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2" fillId="0" fontId="11" numFmtId="0" xfId="0" applyAlignment="1" applyBorder="1" applyFont="1">
      <alignment horizontal="center" readingOrder="0" vertical="center"/>
    </xf>
    <xf borderId="0" fillId="0" fontId="11" numFmtId="0" xfId="0" applyAlignment="1" applyFont="1">
      <alignment readingOrder="0" vertical="bottom"/>
    </xf>
    <xf borderId="9" fillId="2" fontId="3" numFmtId="0" xfId="0" applyAlignment="1" applyBorder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10" fillId="2" fontId="3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readingOrder="0" vertical="bottom"/>
    </xf>
    <xf borderId="5" fillId="0" fontId="11" numFmtId="0" xfId="0" applyAlignment="1" applyBorder="1" applyFont="1">
      <alignment horizontal="center" readingOrder="0" vertical="center"/>
    </xf>
    <xf borderId="29" fillId="2" fontId="11" numFmtId="0" xfId="0" applyAlignment="1" applyBorder="1" applyFont="1">
      <alignment vertical="center"/>
    </xf>
    <xf borderId="6" fillId="0" fontId="20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vertical="center"/>
    </xf>
    <xf borderId="4" fillId="0" fontId="11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vertical="bottom"/>
    </xf>
    <xf borderId="0" fillId="0" fontId="11" numFmtId="0" xfId="0" applyAlignment="1" applyFont="1">
      <alignment horizontal="center" vertical="bottom"/>
    </xf>
    <xf borderId="2" fillId="0" fontId="11" numFmtId="0" xfId="0" applyAlignment="1" applyBorder="1" applyFont="1">
      <alignment horizontal="center" readingOrder="0" vertical="bottom"/>
    </xf>
    <xf borderId="1" fillId="2" fontId="21" numFmtId="0" xfId="0" applyAlignment="1" applyBorder="1" applyFont="1">
      <alignment horizontal="left" readingOrder="0" vertical="center"/>
    </xf>
    <xf borderId="10" fillId="2" fontId="9" numFmtId="0" xfId="0" applyAlignment="1" applyBorder="1" applyFont="1">
      <alignment readingOrder="0"/>
    </xf>
    <xf borderId="4" fillId="0" fontId="15" numFmtId="0" xfId="0" applyBorder="1" applyFont="1"/>
    <xf borderId="1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4" fillId="0" fontId="15" numFmtId="0" xfId="0" applyAlignment="1" applyBorder="1" applyFont="1">
      <alignment readingOrder="0"/>
    </xf>
    <xf borderId="0" fillId="0" fontId="4" numFmtId="0" xfId="0" applyFont="1"/>
    <xf borderId="23" fillId="0" fontId="4" numFmtId="0" xfId="0" applyAlignment="1" applyBorder="1" applyFont="1">
      <alignment readingOrder="0"/>
    </xf>
    <xf borderId="24" fillId="0" fontId="4" numFmtId="0" xfId="0" applyBorder="1" applyFont="1"/>
    <xf borderId="4" fillId="0" fontId="11" numFmtId="0" xfId="0" applyAlignment="1" applyBorder="1" applyFont="1">
      <alignment horizontal="left" readingOrder="0" vertical="bottom"/>
    </xf>
    <xf borderId="6" fillId="0" fontId="4" numFmtId="0" xfId="0" applyAlignment="1" applyBorder="1" applyFont="1">
      <alignment readingOrder="0"/>
    </xf>
    <xf borderId="7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1" fillId="0" fontId="11" numFmtId="0" xfId="0" applyAlignment="1" applyBorder="1" applyFont="1">
      <alignment horizontal="center" vertical="bottom"/>
    </xf>
    <xf borderId="4" fillId="0" fontId="11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3" fillId="0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vertical="bottom"/>
    </xf>
    <xf borderId="0" fillId="4" fontId="11" numFmtId="0" xfId="0" applyAlignment="1" applyFont="1">
      <alignment horizontal="center" vertical="bottom"/>
    </xf>
    <xf borderId="0" fillId="4" fontId="11" numFmtId="0" xfId="0" applyAlignment="1" applyFont="1">
      <alignment horizontal="center"/>
    </xf>
    <xf borderId="7" fillId="4" fontId="11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30" fillId="4" fontId="22" numFmtId="0" xfId="0" applyAlignment="1" applyBorder="1" applyFont="1">
      <alignment vertical="bottom"/>
    </xf>
    <xf borderId="31" fillId="4" fontId="22" numFmtId="0" xfId="0" applyAlignment="1" applyBorder="1" applyFont="1">
      <alignment vertical="bottom"/>
    </xf>
    <xf borderId="32" fillId="0" fontId="23" numFmtId="0" xfId="0" applyAlignment="1" applyBorder="1" applyFont="1">
      <alignment vertical="bottom"/>
    </xf>
    <xf borderId="33" fillId="6" fontId="23" numFmtId="0" xfId="0" applyAlignment="1" applyBorder="1" applyFill="1" applyFont="1">
      <alignment vertical="bottom"/>
    </xf>
    <xf borderId="34" fillId="6" fontId="23" numFmtId="0" xfId="0" applyAlignment="1" applyBorder="1" applyFont="1">
      <alignment vertical="bottom"/>
    </xf>
    <xf borderId="34" fillId="6" fontId="23" numFmtId="0" xfId="0" applyAlignment="1" applyBorder="1" applyFont="1">
      <alignment horizontal="right" vertical="bottom"/>
    </xf>
    <xf borderId="35" fillId="6" fontId="23" numFmtId="0" xfId="0" applyAlignment="1" applyBorder="1" applyFont="1">
      <alignment horizontal="right" vertical="bottom"/>
    </xf>
    <xf borderId="33" fillId="4" fontId="23" numFmtId="0" xfId="0" applyAlignment="1" applyBorder="1" applyFont="1">
      <alignment vertical="bottom"/>
    </xf>
    <xf borderId="34" fillId="4" fontId="23" numFmtId="0" xfId="0" applyAlignment="1" applyBorder="1" applyFont="1">
      <alignment vertical="bottom"/>
    </xf>
    <xf borderId="34" fillId="4" fontId="23" numFmtId="0" xfId="0" applyAlignment="1" applyBorder="1" applyFont="1">
      <alignment horizontal="right" vertical="bottom"/>
    </xf>
    <xf borderId="35" fillId="4" fontId="23" numFmtId="0" xfId="0" applyAlignment="1" applyBorder="1" applyFont="1">
      <alignment horizontal="right" vertical="bottom"/>
    </xf>
    <xf borderId="0" fillId="0" fontId="11" numFmtId="164" xfId="0" applyAlignment="1" applyFont="1" applyNumberFormat="1">
      <alignment vertical="bottom"/>
    </xf>
    <xf borderId="0" fillId="0" fontId="11" numFmtId="49" xfId="0" applyAlignment="1" applyFont="1" applyNumberFormat="1">
      <alignment vertical="bottom"/>
    </xf>
    <xf borderId="36" fillId="6" fontId="23" numFmtId="0" xfId="0" applyAlignment="1" applyBorder="1" applyFont="1">
      <alignment vertical="bottom"/>
    </xf>
    <xf borderId="37" fillId="6" fontId="23" numFmtId="0" xfId="0" applyAlignment="1" applyBorder="1" applyFont="1">
      <alignment vertical="bottom"/>
    </xf>
    <xf borderId="37" fillId="6" fontId="23" numFmtId="0" xfId="0" applyAlignment="1" applyBorder="1" applyFont="1">
      <alignment horizontal="right" vertical="bottom"/>
    </xf>
    <xf borderId="38" fillId="6" fontId="23" numFmtId="0" xfId="0" applyAlignment="1" applyBorder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4" numFmtId="1" xfId="0" applyAlignment="1" applyFont="1" applyNumberFormat="1">
      <alignment readingOrder="0"/>
    </xf>
    <xf borderId="0" fillId="0" fontId="4" numFmtId="1" xfId="0" applyFont="1" applyNumberFormat="1"/>
    <xf borderId="0" fillId="4" fontId="1" numFmtId="0" xfId="0" applyAlignment="1" applyFont="1">
      <alignment readingOrder="0" vertical="center"/>
    </xf>
    <xf borderId="6" fillId="2" fontId="24" numFmtId="0" xfId="0" applyAlignment="1" applyBorder="1" applyFont="1">
      <alignment vertical="center"/>
    </xf>
    <xf borderId="7" fillId="2" fontId="24" numFmtId="0" xfId="0" applyAlignment="1" applyBorder="1" applyFont="1">
      <alignment vertical="center"/>
    </xf>
    <xf borderId="7" fillId="2" fontId="25" numFmtId="0" xfId="0" applyAlignment="1" applyBorder="1" applyFont="1">
      <alignment horizontal="center" readingOrder="0" shrinkToFit="0" vertical="center" wrapText="1"/>
    </xf>
    <xf borderId="7" fillId="2" fontId="25" numFmtId="0" xfId="0" applyAlignment="1" applyBorder="1" applyFont="1">
      <alignment horizontal="center" vertical="center"/>
    </xf>
    <xf borderId="6" fillId="2" fontId="26" numFmtId="0" xfId="0" applyAlignment="1" applyBorder="1" applyFont="1">
      <alignment readingOrder="0" vertical="center"/>
    </xf>
    <xf borderId="7" fillId="2" fontId="27" numFmtId="0" xfId="0" applyBorder="1" applyFont="1"/>
    <xf borderId="7" fillId="2" fontId="26" numFmtId="0" xfId="0" applyAlignment="1" applyBorder="1" applyFont="1">
      <alignment readingOrder="0" vertical="center"/>
    </xf>
    <xf borderId="8" fillId="2" fontId="27" numFmtId="0" xfId="0" applyBorder="1" applyFont="1"/>
    <xf borderId="0" fillId="4" fontId="27" numFmtId="0" xfId="0" applyFont="1"/>
    <xf borderId="9" fillId="2" fontId="28" numFmtId="0" xfId="0" applyAlignment="1" applyBorder="1" applyFont="1">
      <alignment horizontal="center" vertical="bottom"/>
    </xf>
    <xf borderId="39" fillId="0" fontId="6" numFmtId="0" xfId="0" applyBorder="1" applyFont="1"/>
    <xf borderId="9" fillId="2" fontId="29" numFmtId="165" xfId="0" applyAlignment="1" applyBorder="1" applyFont="1" applyNumberFormat="1">
      <alignment horizontal="center" vertical="bottom"/>
    </xf>
    <xf borderId="1" fillId="2" fontId="30" numFmtId="0" xfId="0" applyAlignment="1" applyBorder="1" applyFont="1">
      <alignment readingOrder="0"/>
    </xf>
    <xf borderId="2" fillId="2" fontId="15" numFmtId="0" xfId="0" applyBorder="1" applyFont="1"/>
    <xf borderId="2" fillId="2" fontId="31" numFmtId="0" xfId="0" applyAlignment="1" applyBorder="1" applyFont="1">
      <alignment horizontal="center" readingOrder="0"/>
    </xf>
    <xf borderId="3" fillId="2" fontId="31" numFmtId="0" xfId="0" applyAlignment="1" applyBorder="1" applyFont="1">
      <alignment horizontal="center" readingOrder="0"/>
    </xf>
    <xf borderId="2" fillId="2" fontId="4" numFmtId="0" xfId="0" applyBorder="1" applyFont="1"/>
    <xf borderId="0" fillId="4" fontId="31" numFmtId="0" xfId="0" applyAlignment="1" applyFont="1">
      <alignment horizontal="center" readingOrder="0"/>
    </xf>
    <xf borderId="40" fillId="7" fontId="11" numFmtId="0" xfId="0" applyAlignment="1" applyBorder="1" applyFill="1" applyFont="1">
      <alignment vertical="bottom"/>
    </xf>
    <xf borderId="41" fillId="7" fontId="11" numFmtId="0" xfId="0" applyAlignment="1" applyBorder="1" applyFont="1">
      <alignment vertical="bottom"/>
    </xf>
    <xf borderId="4" fillId="0" fontId="32" numFmtId="0" xfId="0" applyAlignment="1" applyBorder="1" applyFont="1">
      <alignment horizontal="center" shrinkToFit="0" wrapText="1"/>
    </xf>
    <xf borderId="4" fillId="0" fontId="11" numFmtId="0" xfId="0" applyBorder="1" applyFont="1"/>
    <xf borderId="1" fillId="3" fontId="4" numFmtId="0" xfId="0" applyBorder="1" applyFont="1"/>
    <xf borderId="2" fillId="3" fontId="4" numFmtId="0" xfId="0" applyBorder="1" applyFont="1"/>
    <xf borderId="3" fillId="3" fontId="4" numFmtId="0" xfId="0" applyBorder="1" applyFont="1"/>
    <xf borderId="42" fillId="7" fontId="11" numFmtId="0" xfId="0" applyAlignment="1" applyBorder="1" applyFont="1">
      <alignment vertical="bottom"/>
    </xf>
    <xf borderId="43" fillId="7" fontId="11" numFmtId="0" xfId="0" applyAlignment="1" applyBorder="1" applyFont="1">
      <alignment vertical="bottom"/>
    </xf>
    <xf borderId="44" fillId="0" fontId="6" numFmtId="0" xfId="0" applyBorder="1" applyFont="1"/>
    <xf borderId="45" fillId="0" fontId="6" numFmtId="0" xfId="0" applyBorder="1" applyFont="1"/>
    <xf borderId="46" fillId="0" fontId="32" numFmtId="0" xfId="0" applyAlignment="1" applyBorder="1" applyFont="1">
      <alignment horizontal="center" shrinkToFit="0" vertical="bottom" wrapText="1"/>
    </xf>
    <xf borderId="47" fillId="0" fontId="6" numFmtId="0" xfId="0" applyBorder="1" applyFont="1"/>
    <xf borderId="48" fillId="0" fontId="11" numFmtId="0" xfId="0" applyAlignment="1" applyBorder="1" applyFont="1">
      <alignment vertical="bottom"/>
    </xf>
    <xf borderId="49" fillId="0" fontId="6" numFmtId="0" xfId="0" applyBorder="1" applyFont="1"/>
    <xf borderId="46" fillId="0" fontId="11" numFmtId="0" xfId="0" applyAlignment="1" applyBorder="1" applyFont="1">
      <alignment vertical="bottom"/>
    </xf>
    <xf borderId="50" fillId="7" fontId="11" numFmtId="0" xfId="0" applyAlignment="1" applyBorder="1" applyFont="1">
      <alignment vertical="bottom"/>
    </xf>
    <xf borderId="51" fillId="7" fontId="11" numFmtId="0" xfId="0" applyAlignment="1" applyBorder="1" applyFont="1">
      <alignment vertical="bottom"/>
    </xf>
    <xf borderId="4" fillId="2" fontId="30" numFmtId="0" xfId="0" applyAlignment="1" applyBorder="1" applyFont="1">
      <alignment readingOrder="0"/>
    </xf>
    <xf borderId="0" fillId="2" fontId="15" numFmtId="0" xfId="0" applyFont="1"/>
    <xf borderId="0" fillId="2" fontId="31" numFmtId="0" xfId="0" applyAlignment="1" applyFont="1">
      <alignment horizontal="center" readingOrder="0"/>
    </xf>
    <xf borderId="5" fillId="2" fontId="31" numFmtId="0" xfId="0" applyAlignment="1" applyBorder="1" applyFont="1">
      <alignment horizontal="center" readingOrder="0"/>
    </xf>
    <xf borderId="46" fillId="0" fontId="33" numFmtId="0" xfId="0" applyAlignment="1" applyBorder="1" applyFont="1">
      <alignment horizontal="center" shrinkToFit="0" vertical="bottom" wrapText="1"/>
    </xf>
    <xf borderId="5" fillId="4" fontId="4" numFmtId="0" xfId="0" applyBorder="1" applyFont="1"/>
    <xf borderId="0" fillId="0" fontId="26" numFmtId="0" xfId="0" applyAlignment="1" applyFont="1">
      <alignment readingOrder="0" vertical="center"/>
    </xf>
    <xf borderId="0" fillId="4" fontId="26" numFmtId="0" xfId="0" applyAlignment="1" applyFont="1">
      <alignment readingOrder="0" vertical="center"/>
    </xf>
    <xf borderId="48" fillId="0" fontId="32" numFmtId="0" xfId="0" applyAlignment="1" applyBorder="1" applyFont="1">
      <alignment horizontal="center" shrinkToFit="0" vertical="bottom" wrapText="1"/>
    </xf>
    <xf borderId="0" fillId="4" fontId="15" numFmtId="0" xfId="0" applyFont="1"/>
    <xf borderId="4" fillId="4" fontId="32" numFmtId="0" xfId="0" applyAlignment="1" applyBorder="1" applyFont="1">
      <alignment horizontal="center" shrinkToFit="0" wrapText="1"/>
    </xf>
    <xf borderId="46" fillId="4" fontId="32" numFmtId="0" xfId="0" applyAlignment="1" applyBorder="1" applyFont="1">
      <alignment horizontal="center" shrinkToFit="0" wrapText="1"/>
    </xf>
    <xf borderId="46" fillId="4" fontId="11" numFmtId="0" xfId="0" applyAlignment="1" applyBorder="1" applyFont="1">
      <alignment vertical="bottom"/>
    </xf>
    <xf borderId="48" fillId="4" fontId="32" numFmtId="0" xfId="0" applyAlignment="1" applyBorder="1" applyFont="1">
      <alignment horizontal="center" shrinkToFit="0" vertical="bottom" wrapText="1"/>
    </xf>
    <xf borderId="48" fillId="4" fontId="11" numFmtId="0" xfId="0" applyAlignment="1" applyBorder="1" applyFont="1">
      <alignment vertical="bottom"/>
    </xf>
    <xf borderId="4" fillId="4" fontId="11" numFmtId="0" xfId="0" applyAlignment="1" applyBorder="1" applyFont="1">
      <alignment vertical="bottom"/>
    </xf>
    <xf borderId="46" fillId="4" fontId="32" numFmtId="0" xfId="0" applyAlignment="1" applyBorder="1" applyFont="1">
      <alignment horizontal="center" shrinkToFit="0" vertical="bottom" wrapText="1"/>
    </xf>
    <xf borderId="52" fillId="4" fontId="32" numFmtId="0" xfId="0" applyAlignment="1" applyBorder="1" applyFont="1">
      <alignment horizontal="center" shrinkToFit="0" vertical="bottom" wrapText="1"/>
    </xf>
    <xf borderId="53" fillId="0" fontId="6" numFmtId="0" xfId="0" applyBorder="1" applyFont="1"/>
    <xf borderId="9" fillId="2" fontId="29" numFmtId="0" xfId="0" applyAlignment="1" applyBorder="1" applyFont="1">
      <alignment horizontal="center" vertical="bottom"/>
    </xf>
    <xf borderId="54" fillId="0" fontId="11" numFmtId="0" xfId="0" applyAlignment="1" applyBorder="1" applyFont="1">
      <alignment vertical="bottom"/>
    </xf>
    <xf borderId="55" fillId="0" fontId="11" numFmtId="0" xfId="0" applyAlignment="1" applyBorder="1" applyFont="1">
      <alignment vertical="bottom"/>
    </xf>
    <xf borderId="56" fillId="0" fontId="11" numFmtId="0" xfId="0" applyAlignment="1" applyBorder="1" applyFont="1">
      <alignment vertical="bottom"/>
    </xf>
    <xf borderId="34" fillId="0" fontId="11" numFmtId="0" xfId="0" applyAlignment="1" applyBorder="1" applyFont="1">
      <alignment vertical="bottom"/>
    </xf>
    <xf borderId="57" fillId="7" fontId="11" numFmtId="0" xfId="0" applyAlignment="1" applyBorder="1" applyFont="1">
      <alignment vertical="bottom"/>
    </xf>
    <xf borderId="58" fillId="7" fontId="11" numFmtId="0" xfId="0" applyAlignment="1" applyBorder="1" applyFont="1">
      <alignment vertical="bottom"/>
    </xf>
    <xf borderId="6" fillId="0" fontId="4" numFmtId="0" xfId="0" applyBorder="1" applyFont="1"/>
    <xf borderId="1" fillId="2" fontId="34" numFmtId="0" xfId="0" applyAlignment="1" applyBorder="1" applyFont="1">
      <alignment readingOrder="0" vertical="center"/>
    </xf>
    <xf borderId="1" fillId="2" fontId="35" numFmtId="0" xfId="0" applyAlignment="1" applyBorder="1" applyFont="1">
      <alignment horizontal="center" vertical="center"/>
    </xf>
    <xf borderId="1" fillId="2" fontId="36" numFmtId="0" xfId="0" applyAlignment="1" applyBorder="1" applyFont="1">
      <alignment horizontal="center" readingOrder="0" vertical="center"/>
    </xf>
    <xf borderId="0" fillId="4" fontId="36" numFmtId="0" xfId="0" applyAlignment="1" applyFont="1">
      <alignment horizontal="center" readingOrder="0" vertical="center"/>
    </xf>
    <xf borderId="59" fillId="0" fontId="6" numFmtId="0" xfId="0" applyBorder="1" applyFont="1"/>
    <xf borderId="48" fillId="2" fontId="37" numFmtId="0" xfId="0" applyAlignment="1" applyBorder="1" applyFont="1">
      <alignment horizontal="center" readingOrder="0" vertical="center"/>
    </xf>
    <xf borderId="60" fillId="0" fontId="6" numFmtId="0" xfId="0" applyBorder="1" applyFont="1"/>
    <xf borderId="0" fillId="4" fontId="37" numFmtId="0" xfId="0" applyAlignment="1" applyFont="1">
      <alignment horizontal="center" readingOrder="0" vertical="center"/>
    </xf>
    <xf borderId="46" fillId="2" fontId="38" numFmtId="0" xfId="0" applyAlignment="1" applyBorder="1" applyFont="1">
      <alignment horizontal="center" vertical="bottom"/>
    </xf>
    <xf borderId="61" fillId="0" fontId="6" numFmtId="0" xfId="0" applyBorder="1" applyFont="1"/>
    <xf borderId="62" fillId="0" fontId="6" numFmtId="0" xfId="0" applyBorder="1" applyFont="1"/>
    <xf borderId="43" fillId="2" fontId="38" numFmtId="0" xfId="0" applyAlignment="1" applyBorder="1" applyFont="1">
      <alignment horizontal="center" vertical="bottom"/>
    </xf>
    <xf borderId="56" fillId="0" fontId="6" numFmtId="0" xfId="0" applyBorder="1" applyFont="1"/>
    <xf borderId="0" fillId="4" fontId="38" numFmtId="0" xfId="0" applyAlignment="1" applyFont="1">
      <alignment horizontal="center" vertical="bottom"/>
    </xf>
    <xf borderId="54" fillId="0" fontId="6" numFmtId="0" xfId="0" applyBorder="1" applyFont="1"/>
    <xf borderId="63" fillId="8" fontId="39" numFmtId="0" xfId="0" applyAlignment="1" applyBorder="1" applyFill="1" applyFont="1">
      <alignment horizontal="center" vertical="bottom"/>
    </xf>
    <xf borderId="34" fillId="8" fontId="39" numFmtId="0" xfId="0" applyAlignment="1" applyBorder="1" applyFont="1">
      <alignment horizontal="center" vertical="bottom"/>
    </xf>
    <xf borderId="64" fillId="8" fontId="39" numFmtId="0" xfId="0" applyAlignment="1" applyBorder="1" applyFont="1">
      <alignment horizontal="center" vertical="bottom"/>
    </xf>
    <xf borderId="0" fillId="4" fontId="39" numFmtId="0" xfId="0" applyAlignment="1" applyFont="1">
      <alignment horizontal="center" vertical="bottom"/>
    </xf>
    <xf borderId="65" fillId="8" fontId="39" numFmtId="0" xfId="0" applyAlignment="1" applyBorder="1" applyFont="1">
      <alignment horizontal="center" vertical="center"/>
    </xf>
    <xf borderId="66" fillId="0" fontId="6" numFmtId="0" xfId="0" applyBorder="1" applyFont="1"/>
    <xf borderId="67" fillId="0" fontId="6" numFmtId="0" xfId="0" applyBorder="1" applyFont="1"/>
    <xf borderId="68" fillId="0" fontId="33" numFmtId="0" xfId="0" applyAlignment="1" applyBorder="1" applyFont="1">
      <alignment horizontal="right" vertical="bottom"/>
    </xf>
    <xf borderId="69" fillId="0" fontId="32" numFmtId="0" xfId="0" applyAlignment="1" applyBorder="1" applyFont="1">
      <alignment horizontal="right" vertical="bottom"/>
    </xf>
    <xf borderId="70" fillId="0" fontId="32" numFmtId="0" xfId="0" applyAlignment="1" applyBorder="1" applyFont="1">
      <alignment horizontal="right" vertical="bottom"/>
    </xf>
    <xf borderId="71" fillId="0" fontId="33" numFmtId="0" xfId="0" applyAlignment="1" applyBorder="1" applyFont="1">
      <alignment horizontal="right" vertical="bottom"/>
    </xf>
    <xf borderId="72" fillId="0" fontId="32" numFmtId="0" xfId="0" applyAlignment="1" applyBorder="1" applyFont="1">
      <alignment horizontal="right" vertical="bottom"/>
    </xf>
    <xf borderId="5" fillId="0" fontId="32" numFmtId="0" xfId="0" applyAlignment="1" applyBorder="1" applyFont="1">
      <alignment horizontal="right" vertical="bottom"/>
    </xf>
    <xf borderId="73" fillId="0" fontId="6" numFmtId="0" xfId="0" applyBorder="1" applyFont="1"/>
    <xf borderId="4" fillId="0" fontId="33" numFmtId="0" xfId="0" applyAlignment="1" applyBorder="1" applyFont="1">
      <alignment horizontal="center" vertical="bottom"/>
    </xf>
    <xf borderId="71" fillId="0" fontId="11" numFmtId="0" xfId="0" applyAlignment="1" applyBorder="1" applyFont="1">
      <alignment vertical="bottom"/>
    </xf>
    <xf borderId="72" fillId="0" fontId="11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4" fillId="0" fontId="40" numFmtId="0" xfId="0" applyAlignment="1" applyBorder="1" applyFont="1">
      <alignment horizontal="center" shrinkToFit="0" vertical="bottom" wrapText="1"/>
    </xf>
    <xf borderId="74" fillId="0" fontId="6" numFmtId="0" xfId="0" applyBorder="1" applyFont="1"/>
    <xf borderId="75" fillId="0" fontId="11" numFmtId="0" xfId="0" applyAlignment="1" applyBorder="1" applyFont="1">
      <alignment vertical="bottom"/>
    </xf>
    <xf borderId="76" fillId="0" fontId="11" numFmtId="0" xfId="0" applyAlignment="1" applyBorder="1" applyFont="1">
      <alignment vertical="bottom"/>
    </xf>
    <xf borderId="77" fillId="0" fontId="11" numFmtId="0" xfId="0" applyAlignment="1" applyBorder="1" applyFont="1">
      <alignment vertical="bottom"/>
    </xf>
    <xf borderId="78" fillId="0" fontId="6" numFmtId="0" xfId="0" applyBorder="1" applyFont="1"/>
    <xf borderId="79" fillId="0" fontId="6" numFmtId="0" xfId="0" applyBorder="1" applyFont="1"/>
    <xf borderId="80" fillId="0" fontId="6" numFmtId="0" xfId="0" applyBorder="1" applyFont="1"/>
    <xf borderId="48" fillId="2" fontId="41" numFmtId="0" xfId="0" applyAlignment="1" applyBorder="1" applyFont="1">
      <alignment horizontal="center" vertical="bottom"/>
    </xf>
    <xf borderId="0" fillId="4" fontId="41" numFmtId="0" xfId="0" applyAlignment="1" applyFont="1">
      <alignment horizontal="center" vertical="bottom"/>
    </xf>
    <xf borderId="50" fillId="2" fontId="11" numFmtId="0" xfId="0" applyAlignment="1" applyBorder="1" applyFont="1">
      <alignment vertical="bottom"/>
    </xf>
    <xf borderId="63" fillId="2" fontId="11" numFmtId="0" xfId="0" applyAlignment="1" applyBorder="1" applyFont="1">
      <alignment vertical="bottom"/>
    </xf>
    <xf borderId="66" fillId="0" fontId="33" numFmtId="0" xfId="0" applyAlignment="1" applyBorder="1" applyFont="1">
      <alignment horizontal="right" vertical="bottom"/>
    </xf>
    <xf borderId="69" fillId="0" fontId="32" numFmtId="0" xfId="0" applyAlignment="1" applyBorder="1" applyFont="1">
      <alignment horizontal="center" vertical="bottom"/>
    </xf>
    <xf borderId="70" fillId="0" fontId="32" numFmtId="0" xfId="0" applyAlignment="1" applyBorder="1" applyFont="1">
      <alignment horizontal="center" vertical="bottom"/>
    </xf>
    <xf borderId="0" fillId="0" fontId="33" numFmtId="0" xfId="0" applyAlignment="1" applyFont="1">
      <alignment horizontal="right" vertical="bottom"/>
    </xf>
    <xf borderId="72" fillId="0" fontId="32" numFmtId="0" xfId="0" applyAlignment="1" applyBorder="1" applyFont="1">
      <alignment horizontal="center" vertical="bottom"/>
    </xf>
    <xf borderId="5" fillId="0" fontId="32" numFmtId="0" xfId="0" applyAlignment="1" applyBorder="1" applyFont="1">
      <alignment horizontal="center" vertical="bottom"/>
    </xf>
    <xf borderId="79" fillId="0" fontId="11" numFmtId="0" xfId="0" applyAlignment="1" applyBorder="1" applyFont="1">
      <alignment vertical="bottom"/>
    </xf>
    <xf borderId="1" fillId="2" fontId="42" numFmtId="0" xfId="0" applyAlignment="1" applyBorder="1" applyFont="1">
      <alignment horizontal="center" readingOrder="0" vertical="center"/>
    </xf>
    <xf borderId="4" fillId="8" fontId="43" numFmtId="0" xfId="0" applyAlignment="1" applyBorder="1" applyFont="1">
      <alignment horizontal="center" readingOrder="0" vertical="center"/>
    </xf>
    <xf borderId="4" fillId="2" fontId="4" numFmtId="0" xfId="0" applyBorder="1" applyFont="1"/>
    <xf borderId="0" fillId="2" fontId="4" numFmtId="0" xfId="0" applyFont="1"/>
    <xf borderId="4" fillId="2" fontId="44" numFmtId="0" xfId="0" applyAlignment="1" applyBorder="1" applyFont="1">
      <alignment readingOrder="0" vertical="center"/>
    </xf>
    <xf borderId="0" fillId="2" fontId="45" numFmtId="0" xfId="0" applyAlignment="1" applyFont="1">
      <alignment horizontal="center" readingOrder="0" vertical="center"/>
    </xf>
    <xf borderId="9" fillId="2" fontId="27" numFmtId="0" xfId="0" applyAlignment="1" applyBorder="1" applyFont="1">
      <alignment readingOrder="0"/>
    </xf>
    <xf borderId="10" fillId="2" fontId="27" numFmtId="0" xfId="0" applyAlignment="1" applyBorder="1" applyFont="1">
      <alignment readingOrder="0"/>
    </xf>
    <xf borderId="10" fillId="2" fontId="27" numFmtId="0" xfId="0" applyAlignment="1" applyBorder="1" applyFont="1">
      <alignment horizontal="center" readingOrder="0"/>
    </xf>
    <xf borderId="4" fillId="8" fontId="46" numFmtId="0" xfId="0" applyAlignment="1" applyBorder="1" applyFont="1">
      <alignment readingOrder="0"/>
    </xf>
    <xf borderId="0" fillId="8" fontId="46" numFmtId="0" xfId="0" applyAlignment="1" applyFont="1">
      <alignment readingOrder="0"/>
    </xf>
    <xf borderId="0" fillId="8" fontId="46" numFmtId="0" xfId="0" applyFont="1"/>
    <xf borderId="0" fillId="8" fontId="19" numFmtId="0" xfId="0" applyFont="1"/>
    <xf borderId="0" fillId="7" fontId="4" numFmtId="0" xfId="0" applyFont="1"/>
    <xf borderId="7" fillId="7" fontId="4" numFmtId="0" xfId="0" applyBorder="1" applyFont="1"/>
    <xf borderId="0" fillId="0" fontId="27" numFmtId="0" xfId="0" applyAlignment="1" applyFont="1">
      <alignment horizontal="center" readingOrder="0"/>
    </xf>
    <xf borderId="0" fillId="0" fontId="19" numFmtId="0" xfId="0" applyFont="1"/>
    <xf borderId="0" fillId="8" fontId="46" numFmtId="166" xfId="0" applyAlignment="1" applyFont="1" applyNumberFormat="1">
      <alignment readingOrder="0"/>
    </xf>
    <xf borderId="0" fillId="8" fontId="46" numFmtId="0" xfId="0" applyAlignment="1" applyFont="1">
      <alignment horizontal="center" readingOrder="0"/>
    </xf>
    <xf borderId="1" fillId="2" fontId="47" numFmtId="0" xfId="0" applyAlignment="1" applyBorder="1" applyFont="1">
      <alignment readingOrder="0" vertical="center"/>
    </xf>
    <xf borderId="4" fillId="8" fontId="48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right" readingOrder="0"/>
    </xf>
    <xf borderId="1" fillId="4" fontId="49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right" readingOrder="0"/>
    </xf>
    <xf borderId="6" fillId="9" fontId="4" numFmtId="0" xfId="0" applyAlignment="1" applyBorder="1" applyFill="1" applyFont="1">
      <alignment readingOrder="0"/>
    </xf>
    <xf borderId="7" fillId="10" fontId="4" numFmtId="0" xfId="0" applyAlignment="1" applyBorder="1" applyFill="1" applyFont="1">
      <alignment readingOrder="0"/>
    </xf>
    <xf borderId="7" fillId="11" fontId="4" numFmtId="0" xfId="0" applyAlignment="1" applyBorder="1" applyFill="1" applyFont="1">
      <alignment readingOrder="0"/>
    </xf>
    <xf borderId="8" fillId="12" fontId="4" numFmtId="0" xfId="0" applyAlignment="1" applyBorder="1" applyFill="1" applyFont="1">
      <alignment readingOrder="0"/>
    </xf>
    <xf borderId="7" fillId="12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4" fillId="4" fontId="4" numFmtId="0" xfId="0" applyBorder="1" applyFont="1"/>
    <xf borderId="6" fillId="4" fontId="4" numFmtId="0" xfId="0" applyBorder="1" applyFont="1"/>
    <xf borderId="1" fillId="8" fontId="48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right" readingOrder="0" vertical="center"/>
    </xf>
    <xf borderId="1" fillId="0" fontId="50" numFmtId="0" xfId="0" applyAlignment="1" applyBorder="1" applyFont="1">
      <alignment horizontal="center" readingOrder="0" vertical="center"/>
    </xf>
    <xf borderId="2" fillId="0" fontId="50" numFmtId="0" xfId="0" applyAlignment="1" applyBorder="1" applyFont="1">
      <alignment horizontal="center" readingOrder="0" vertical="center"/>
    </xf>
    <xf borderId="3" fillId="0" fontId="50" numFmtId="0" xfId="0" applyAlignment="1" applyBorder="1" applyFont="1">
      <alignment horizontal="center" readingOrder="0" vertical="center"/>
    </xf>
    <xf borderId="6" fillId="0" fontId="51" numFmtId="0" xfId="0" applyAlignment="1" applyBorder="1" applyFont="1">
      <alignment horizontal="center" readingOrder="0" vertical="center"/>
    </xf>
    <xf borderId="7" fillId="0" fontId="51" numFmtId="0" xfId="0" applyAlignment="1" applyBorder="1" applyFont="1">
      <alignment horizontal="center" readingOrder="0" vertical="center"/>
    </xf>
    <xf borderId="0" fillId="0" fontId="51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Screening!$W$92:$W$96</c:f>
            </c:strRef>
          </c:cat>
          <c:val>
            <c:numRef>
              <c:f>Screening!$X$92:$X$96</c:f>
              <c:numCache/>
            </c:numRef>
          </c:val>
        </c:ser>
        <c:axId val="1350598502"/>
        <c:axId val="1932463494"/>
      </c:radarChart>
      <c:catAx>
        <c:axId val="1350598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463494"/>
      </c:catAx>
      <c:valAx>
        <c:axId val="1932463494"/>
        <c:scaling>
          <c:orientation val="minMax"/>
          <c:max val="1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598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41E39"/>
                </a:solidFill>
                <a:latin typeface="Arial black"/>
              </a:defRPr>
            </a:pPr>
            <a:r>
              <a:rPr b="0">
                <a:solidFill>
                  <a:srgbClr val="141E39"/>
                </a:solidFill>
                <a:latin typeface="Arial black"/>
              </a:rPr>
              <a:t>Player Percentiles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Player Percentile'!$B$1</c:f>
            </c:strRef>
          </c:tx>
          <c:spPr>
            <a:ln cmpd="sng">
              <a:solidFill>
                <a:srgbClr val="C9A77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Player Percentile'!$A$2:$A$13</c:f>
            </c:strRef>
          </c:cat>
          <c:val>
            <c:numRef>
              <c:f>'Copy of Player Percentile'!$B$2:$B$13</c:f>
              <c:numCache/>
            </c:numRef>
          </c:val>
          <c:smooth val="0"/>
        </c:ser>
        <c:ser>
          <c:idx val="1"/>
          <c:order val="1"/>
          <c:tx>
            <c:strRef>
              <c:f>'Copy of Player Percentile'!$C$1</c:f>
            </c:strRef>
          </c:tx>
          <c:spPr>
            <a:ln cmpd="sng">
              <a:solidFill>
                <a:srgbClr val="C9A77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Player Percentile'!$A$2:$A$13</c:f>
            </c:strRef>
          </c:cat>
          <c:val>
            <c:numRef>
              <c:f>'Copy of Player Percentile'!$C$2:$C$13</c:f>
              <c:numCache/>
            </c:numRef>
          </c:val>
          <c:smooth val="0"/>
        </c:ser>
        <c:ser>
          <c:idx val="2"/>
          <c:order val="2"/>
          <c:tx>
            <c:strRef>
              <c:f>'Copy of Player Percentile'!$D$1</c:f>
            </c:strRef>
          </c:tx>
          <c:spPr>
            <a:ln cmpd="sng">
              <a:solidFill>
                <a:srgbClr val="C9A77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Player Percentile'!$A$2:$A$13</c:f>
            </c:strRef>
          </c:cat>
          <c:val>
            <c:numRef>
              <c:f>'Copy of Player Percentile'!$D$2:$D$13</c:f>
              <c:numCache/>
            </c:numRef>
          </c:val>
          <c:smooth val="0"/>
        </c:ser>
        <c:ser>
          <c:idx val="3"/>
          <c:order val="3"/>
          <c:tx>
            <c:strRef>
              <c:f>'Copy of Player Percentile'!$E$1</c:f>
            </c:strRef>
          </c:tx>
          <c:spPr>
            <a:ln cmpd="sng">
              <a:solidFill>
                <a:srgbClr val="C9A77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Player Percentile'!$A$2:$A$13</c:f>
            </c:strRef>
          </c:cat>
          <c:val>
            <c:numRef>
              <c:f>'Copy of Player Percentile'!$E$2:$E$13</c:f>
              <c:numCache/>
            </c:numRef>
          </c:val>
          <c:smooth val="0"/>
        </c:ser>
        <c:ser>
          <c:idx val="4"/>
          <c:order val="4"/>
          <c:tx>
            <c:strRef>
              <c:f>'Copy of Player Percentile'!$F$1</c:f>
            </c:strRef>
          </c:tx>
          <c:spPr>
            <a:ln cmpd="sng">
              <a:solidFill>
                <a:srgbClr val="C9A77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Player Percentile'!$A$2:$A$13</c:f>
            </c:strRef>
          </c:cat>
          <c:val>
            <c:numRef>
              <c:f>'Copy of Player Percentile'!$F$2:$F$13</c:f>
              <c:numCache/>
            </c:numRef>
          </c:val>
          <c:smooth val="0"/>
        </c:ser>
        <c:axId val="676573956"/>
        <c:axId val="1944650446"/>
      </c:lineChart>
      <c:catAx>
        <c:axId val="67657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141E39"/>
                    </a:solidFill>
                    <a:latin typeface="Arial black"/>
                  </a:defRPr>
                </a:pPr>
                <a:r>
                  <a:rPr b="0" sz="2000">
                    <a:solidFill>
                      <a:srgbClr val="141E39"/>
                    </a:solidFill>
                    <a:latin typeface="Arial black"/>
                  </a:rPr>
                  <a:t>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41E39"/>
                </a:solidFill>
                <a:latin typeface="+mn-lt"/>
              </a:defRPr>
            </a:pPr>
          </a:p>
        </c:txPr>
        <c:crossAx val="1944650446"/>
      </c:catAx>
      <c:valAx>
        <c:axId val="194465044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41E39"/>
                </a:solidFill>
                <a:latin typeface="+mn-lt"/>
              </a:defRPr>
            </a:pPr>
          </a:p>
        </c:txPr>
        <c:crossAx val="676573956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3.png"/><Relationship Id="rId7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18</xdr:row>
      <xdr:rowOff>0</xdr:rowOff>
    </xdr:from>
    <xdr:ext cx="6362700" cy="5381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50</xdr:row>
      <xdr:rowOff>209550</xdr:rowOff>
    </xdr:from>
    <xdr:ext cx="7362825" cy="4476750"/>
    <xdr:pic>
      <xdr:nvPicPr>
        <xdr:cNvPr id="42946888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428625</xdr:colOff>
      <xdr:row>0</xdr:row>
      <xdr:rowOff>123825</xdr:rowOff>
    </xdr:from>
    <xdr:ext cx="3352800" cy="33147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84</xdr:row>
      <xdr:rowOff>38100</xdr:rowOff>
    </xdr:from>
    <xdr:ext cx="6962775" cy="76390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285750</xdr:colOff>
      <xdr:row>62</xdr:row>
      <xdr:rowOff>28575</xdr:rowOff>
    </xdr:from>
    <xdr:ext cx="7086600" cy="137160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285750</xdr:colOff>
      <xdr:row>71</xdr:row>
      <xdr:rowOff>123825</xdr:rowOff>
    </xdr:from>
    <xdr:ext cx="7086600" cy="120967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285750</xdr:colOff>
      <xdr:row>80</xdr:row>
      <xdr:rowOff>57150</xdr:rowOff>
    </xdr:from>
    <xdr:ext cx="7362825" cy="33147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333375</xdr:colOff>
      <xdr:row>2</xdr:row>
      <xdr:rowOff>190500</xdr:rowOff>
    </xdr:from>
    <xdr:ext cx="16192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333375</xdr:colOff>
      <xdr:row>2</xdr:row>
      <xdr:rowOff>200025</xdr:rowOff>
    </xdr:from>
    <xdr:ext cx="16192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323850</xdr:colOff>
      <xdr:row>104</xdr:row>
      <xdr:rowOff>114300</xdr:rowOff>
    </xdr:from>
    <xdr:ext cx="5400675" cy="2333625"/>
    <xdr:sp>
      <xdr:nvSpPr>
        <xdr:cNvPr id="3" name="Shape 3"/>
        <xdr:cNvSpPr/>
      </xdr:nvSpPr>
      <xdr:spPr>
        <a:xfrm>
          <a:off x="2577350" y="1661850"/>
          <a:ext cx="5383500" cy="2318700"/>
        </a:xfrm>
        <a:prstGeom prst="flowChartAlternateProcess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Enter To Database</a:t>
          </a:r>
          <a:endParaRPr sz="1400"/>
        </a:p>
      </xdr:txBody>
    </xdr:sp>
    <xdr:clientData fLocksWithSheet="0"/>
  </xdr:oneCellAnchor>
  <xdr:oneCellAnchor>
    <xdr:from>
      <xdr:col>19</xdr:col>
      <xdr:colOff>352425</xdr:colOff>
      <xdr:row>117</xdr:row>
      <xdr:rowOff>85725</xdr:rowOff>
    </xdr:from>
    <xdr:ext cx="5343525" cy="2419350"/>
    <xdr:sp>
      <xdr:nvSpPr>
        <xdr:cNvPr id="4" name="Shape 4"/>
        <xdr:cNvSpPr/>
      </xdr:nvSpPr>
      <xdr:spPr>
        <a:xfrm>
          <a:off x="3031500" y="2030900"/>
          <a:ext cx="6053100" cy="2734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 Page</a:t>
          </a:r>
          <a:endParaRPr sz="1400"/>
        </a:p>
      </xdr:txBody>
    </xdr:sp>
    <xdr:clientData fLocksWithSheet="0"/>
  </xdr:oneCellAnchor>
  <xdr:oneCellAnchor>
    <xdr:from>
      <xdr:col>19</xdr:col>
      <xdr:colOff>352425</xdr:colOff>
      <xdr:row>131</xdr:row>
      <xdr:rowOff>19050</xdr:rowOff>
    </xdr:from>
    <xdr:ext cx="5343525" cy="2333625"/>
    <xdr:sp>
      <xdr:nvSpPr>
        <xdr:cNvPr id="5" name="Shape 5"/>
        <xdr:cNvSpPr/>
      </xdr:nvSpPr>
      <xdr:spPr>
        <a:xfrm>
          <a:off x="2855200" y="2079825"/>
          <a:ext cx="3957000" cy="21621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Player Profile</a:t>
          </a:r>
          <a:endParaRPr sz="1400"/>
        </a:p>
      </xdr:txBody>
    </xdr:sp>
    <xdr:clientData fLocksWithSheet="0"/>
  </xdr:oneCellAnchor>
  <xdr:oneCellAnchor>
    <xdr:from>
      <xdr:col>16</xdr:col>
      <xdr:colOff>314325</xdr:colOff>
      <xdr:row>0</xdr:row>
      <xdr:rowOff>0</xdr:rowOff>
    </xdr:from>
    <xdr:ext cx="16192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314325</xdr:colOff>
      <xdr:row>61</xdr:row>
      <xdr:rowOff>400050</xdr:rowOff>
    </xdr:from>
    <xdr:ext cx="16192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314325</xdr:colOff>
      <xdr:row>82</xdr:row>
      <xdr:rowOff>190500</xdr:rowOff>
    </xdr:from>
    <xdr:ext cx="16192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314325</xdr:colOff>
      <xdr:row>106</xdr:row>
      <xdr:rowOff>19050</xdr:rowOff>
    </xdr:from>
    <xdr:ext cx="16192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333375</xdr:colOff>
      <xdr:row>0</xdr:row>
      <xdr:rowOff>0</xdr:rowOff>
    </xdr:from>
    <xdr:ext cx="16192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314325</xdr:colOff>
      <xdr:row>123</xdr:row>
      <xdr:rowOff>38100</xdr:rowOff>
    </xdr:from>
    <xdr:ext cx="16192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2552700</xdr:colOff>
      <xdr:row>82</xdr:row>
      <xdr:rowOff>190500</xdr:rowOff>
    </xdr:from>
    <xdr:ext cx="1619250" cy="161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38100</xdr:rowOff>
    </xdr:from>
    <xdr:ext cx="7248525" cy="4476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647700</xdr:colOff>
      <xdr:row>0</xdr:row>
      <xdr:rowOff>0</xdr:rowOff>
    </xdr:from>
    <xdr:ext cx="1247775" cy="1247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676275</xdr:colOff>
      <xdr:row>0</xdr:row>
      <xdr:rowOff>0</xdr:rowOff>
    </xdr:from>
    <xdr:ext cx="1247775" cy="1247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39</xdr:col>
      <xdr:colOff>657225</xdr:colOff>
      <xdr:row>0</xdr:row>
      <xdr:rowOff>0</xdr:rowOff>
    </xdr:from>
    <xdr:ext cx="1247775" cy="1247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WW8AP31gpTc" TargetMode="External"/><Relationship Id="rId42" Type="http://schemas.openxmlformats.org/officeDocument/2006/relationships/hyperlink" Target="https://youtu.be/GH4P6hOCLfQ" TargetMode="External"/><Relationship Id="rId41" Type="http://schemas.openxmlformats.org/officeDocument/2006/relationships/hyperlink" Target="https://youtu.be/cZRTNVBwZGw" TargetMode="External"/><Relationship Id="rId44" Type="http://schemas.openxmlformats.org/officeDocument/2006/relationships/hyperlink" Target="https://youtu.be/yw3mx7L7TqU" TargetMode="External"/><Relationship Id="rId43" Type="http://schemas.openxmlformats.org/officeDocument/2006/relationships/hyperlink" Target="https://youtu.be/lMAYVQdQ1gM" TargetMode="External"/><Relationship Id="rId46" Type="http://schemas.openxmlformats.org/officeDocument/2006/relationships/hyperlink" Target="https://youtu.be/4sHMKKExJrs" TargetMode="External"/><Relationship Id="rId45" Type="http://schemas.openxmlformats.org/officeDocument/2006/relationships/hyperlink" Target="https://youtu.be/yw3mx7L7TqU" TargetMode="External"/><Relationship Id="rId1" Type="http://schemas.openxmlformats.org/officeDocument/2006/relationships/hyperlink" Target="https://youtu.be/GLhsUvoFzWA" TargetMode="External"/><Relationship Id="rId2" Type="http://schemas.openxmlformats.org/officeDocument/2006/relationships/hyperlink" Target="https://youtu.be/4NY6MMbTzH8" TargetMode="External"/><Relationship Id="rId3" Type="http://schemas.openxmlformats.org/officeDocument/2006/relationships/hyperlink" Target="https://youtu.be/r3MSNSkdteE" TargetMode="External"/><Relationship Id="rId4" Type="http://schemas.openxmlformats.org/officeDocument/2006/relationships/hyperlink" Target="https://youtu.be/_oMhKVNCuFM" TargetMode="External"/><Relationship Id="rId9" Type="http://schemas.openxmlformats.org/officeDocument/2006/relationships/hyperlink" Target="https://youtu.be/qGxFJdRG250" TargetMode="External"/><Relationship Id="rId48" Type="http://schemas.openxmlformats.org/officeDocument/2006/relationships/hyperlink" Target="https://youtu.be/4sHMKKExJrs" TargetMode="External"/><Relationship Id="rId47" Type="http://schemas.openxmlformats.org/officeDocument/2006/relationships/hyperlink" Target="https://youtu.be/4sHMKKExJrs" TargetMode="External"/><Relationship Id="rId49" Type="http://schemas.openxmlformats.org/officeDocument/2006/relationships/hyperlink" Target="https://youtu.be/4sHMKKExJrs" TargetMode="External"/><Relationship Id="rId5" Type="http://schemas.openxmlformats.org/officeDocument/2006/relationships/hyperlink" Target="https://youtu.be/6Watyfp6MOw" TargetMode="External"/><Relationship Id="rId6" Type="http://schemas.openxmlformats.org/officeDocument/2006/relationships/hyperlink" Target="https://youtu.be/fYeEspEDdvk" TargetMode="External"/><Relationship Id="rId7" Type="http://schemas.openxmlformats.org/officeDocument/2006/relationships/hyperlink" Target="https://youtu.be/tvnkkdsdlwA" TargetMode="External"/><Relationship Id="rId8" Type="http://schemas.openxmlformats.org/officeDocument/2006/relationships/hyperlink" Target="https://youtu.be/RcJL-NO4L_k" TargetMode="External"/><Relationship Id="rId31" Type="http://schemas.openxmlformats.org/officeDocument/2006/relationships/hyperlink" Target="https://youtu.be/-wcww4mGyrs" TargetMode="External"/><Relationship Id="rId30" Type="http://schemas.openxmlformats.org/officeDocument/2006/relationships/hyperlink" Target="https://youtu.be/ZCCtM7GYrDE" TargetMode="External"/><Relationship Id="rId33" Type="http://schemas.openxmlformats.org/officeDocument/2006/relationships/hyperlink" Target="https://youtu.be/O18KivfrXBE" TargetMode="External"/><Relationship Id="rId32" Type="http://schemas.openxmlformats.org/officeDocument/2006/relationships/hyperlink" Target="https://youtu.be/LHobXz-jfsI" TargetMode="External"/><Relationship Id="rId35" Type="http://schemas.openxmlformats.org/officeDocument/2006/relationships/hyperlink" Target="https://youtu.be/KYBQ6Jp1dhs" TargetMode="External"/><Relationship Id="rId34" Type="http://schemas.openxmlformats.org/officeDocument/2006/relationships/hyperlink" Target="https://youtu.be/Eq0YIzk15sU" TargetMode="External"/><Relationship Id="rId37" Type="http://schemas.openxmlformats.org/officeDocument/2006/relationships/hyperlink" Target="https://youtu.be/KsWjm_JmKL4" TargetMode="External"/><Relationship Id="rId36" Type="http://schemas.openxmlformats.org/officeDocument/2006/relationships/hyperlink" Target="https://youtu.be/p-r9drqiGCk" TargetMode="External"/><Relationship Id="rId39" Type="http://schemas.openxmlformats.org/officeDocument/2006/relationships/hyperlink" Target="https://youtu.be/jkrbYDWxEJ4" TargetMode="External"/><Relationship Id="rId38" Type="http://schemas.openxmlformats.org/officeDocument/2006/relationships/hyperlink" Target="https://youtu.be/JaYv7UXFU0I" TargetMode="External"/><Relationship Id="rId20" Type="http://schemas.openxmlformats.org/officeDocument/2006/relationships/hyperlink" Target="https://youtu.be/nnz5xPFi_Q0" TargetMode="External"/><Relationship Id="rId22" Type="http://schemas.openxmlformats.org/officeDocument/2006/relationships/hyperlink" Target="https://youtu.be/mhcRouteMfE" TargetMode="External"/><Relationship Id="rId21" Type="http://schemas.openxmlformats.org/officeDocument/2006/relationships/hyperlink" Target="https://youtu.be/-7weRHesFfg" TargetMode="External"/><Relationship Id="rId24" Type="http://schemas.openxmlformats.org/officeDocument/2006/relationships/hyperlink" Target="https://youtu.be/KFDThMiuSiU" TargetMode="External"/><Relationship Id="rId23" Type="http://schemas.openxmlformats.org/officeDocument/2006/relationships/hyperlink" Target="https://youtu.be/Uqld01-Op58" TargetMode="External"/><Relationship Id="rId26" Type="http://schemas.openxmlformats.org/officeDocument/2006/relationships/hyperlink" Target="https://youtu.be/s-KWj0AEmkg" TargetMode="External"/><Relationship Id="rId25" Type="http://schemas.openxmlformats.org/officeDocument/2006/relationships/hyperlink" Target="https://youtu.be/oNvN6m3gyok" TargetMode="External"/><Relationship Id="rId28" Type="http://schemas.openxmlformats.org/officeDocument/2006/relationships/hyperlink" Target="https://youtu.be/XThNrAJDTec" TargetMode="External"/><Relationship Id="rId27" Type="http://schemas.openxmlformats.org/officeDocument/2006/relationships/hyperlink" Target="https://youtu.be/JDmroIU_6bM" TargetMode="External"/><Relationship Id="rId29" Type="http://schemas.openxmlformats.org/officeDocument/2006/relationships/hyperlink" Target="https://youtu.be/2WtOuCexvDY" TargetMode="External"/><Relationship Id="rId51" Type="http://schemas.openxmlformats.org/officeDocument/2006/relationships/hyperlink" Target="https://youtu.be/RRv59mHHUQ0" TargetMode="External"/><Relationship Id="rId50" Type="http://schemas.openxmlformats.org/officeDocument/2006/relationships/hyperlink" Target="https://youtu.be/4sHMKKExJrs" TargetMode="External"/><Relationship Id="rId53" Type="http://schemas.openxmlformats.org/officeDocument/2006/relationships/hyperlink" Target="https://youtu.be/W_DLY-hGLPc" TargetMode="External"/><Relationship Id="rId52" Type="http://schemas.openxmlformats.org/officeDocument/2006/relationships/hyperlink" Target="https://youtu.be/Ph5RLPuwepA" TargetMode="External"/><Relationship Id="rId11" Type="http://schemas.openxmlformats.org/officeDocument/2006/relationships/hyperlink" Target="https://youtu.be/9E_xAZ2yEhQ" TargetMode="External"/><Relationship Id="rId55" Type="http://schemas.openxmlformats.org/officeDocument/2006/relationships/drawing" Target="../drawings/drawing2.xml"/><Relationship Id="rId10" Type="http://schemas.openxmlformats.org/officeDocument/2006/relationships/hyperlink" Target="https://youtu.be/RsTCqkj8X4k" TargetMode="External"/><Relationship Id="rId54" Type="http://schemas.openxmlformats.org/officeDocument/2006/relationships/hyperlink" Target="https://youtu.be/p-r9drqiGCk" TargetMode="External"/><Relationship Id="rId13" Type="http://schemas.openxmlformats.org/officeDocument/2006/relationships/hyperlink" Target="https://youtu.be/KRvwUtRHrEs" TargetMode="External"/><Relationship Id="rId12" Type="http://schemas.openxmlformats.org/officeDocument/2006/relationships/hyperlink" Target="https://youtu.be/Ye02PRKHCxg" TargetMode="External"/><Relationship Id="rId15" Type="http://schemas.openxmlformats.org/officeDocument/2006/relationships/hyperlink" Target="https://youtu.be/JOwhiMI27Mw" TargetMode="External"/><Relationship Id="rId14" Type="http://schemas.openxmlformats.org/officeDocument/2006/relationships/hyperlink" Target="https://youtu.be/Y0ivWKfV7lQ" TargetMode="External"/><Relationship Id="rId17" Type="http://schemas.openxmlformats.org/officeDocument/2006/relationships/hyperlink" Target="https://youtu.be/Y0ivWKfV7lQ" TargetMode="External"/><Relationship Id="rId16" Type="http://schemas.openxmlformats.org/officeDocument/2006/relationships/hyperlink" Target="https://youtu.be/oCV0qQRazJE" TargetMode="External"/><Relationship Id="rId19" Type="http://schemas.openxmlformats.org/officeDocument/2006/relationships/hyperlink" Target="https://youtu.be/bBDjUi2sI4c" TargetMode="External"/><Relationship Id="rId18" Type="http://schemas.openxmlformats.org/officeDocument/2006/relationships/hyperlink" Target="https://youtu.be/_EPobITTjLI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4.63"/>
    <col customWidth="1" min="13" max="13" width="17.5"/>
    <col customWidth="1" min="14" max="14" width="15.88"/>
    <col customWidth="1" min="16" max="16" width="16.38"/>
    <col customWidth="1" min="19" max="19" width="6.25"/>
    <col customWidth="1" min="25" max="25" width="6.63"/>
    <col customWidth="1" min="28" max="28" width="14.5"/>
  </cols>
  <sheetData>
    <row r="3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  <c r="AO3" s="4"/>
      <c r="AP3" s="4"/>
    </row>
    <row r="4"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7"/>
      <c r="AO4" s="4"/>
      <c r="AP4" s="4"/>
    </row>
    <row r="5" ht="29.25" customHeight="1">
      <c r="C5" s="5"/>
      <c r="D5" s="6" t="s">
        <v>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7"/>
      <c r="AO5" s="4"/>
      <c r="AP5" s="4"/>
    </row>
    <row r="6">
      <c r="C6" s="5"/>
      <c r="D6" s="8" t="s">
        <v>1</v>
      </c>
      <c r="E6" s="9">
        <v>14.0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8"/>
      <c r="T6" s="10"/>
      <c r="U6" s="6"/>
      <c r="V6" s="6"/>
      <c r="W6" s="6"/>
      <c r="X6" s="6"/>
      <c r="Y6" s="6"/>
      <c r="Z6" s="6"/>
      <c r="AA6" s="6"/>
      <c r="AB6" s="6"/>
      <c r="AC6" s="8"/>
      <c r="AD6" s="10"/>
      <c r="AE6" s="6"/>
      <c r="AF6" s="6"/>
      <c r="AG6" s="6"/>
      <c r="AH6" s="6"/>
      <c r="AI6" s="6"/>
      <c r="AJ6" s="6"/>
      <c r="AK6" s="6"/>
      <c r="AL6" s="6"/>
      <c r="AM6" s="6"/>
      <c r="AN6" s="7"/>
      <c r="AO6" s="4"/>
      <c r="AP6" s="4"/>
    </row>
    <row r="7">
      <c r="C7" s="5"/>
      <c r="D7" s="8" t="s">
        <v>2</v>
      </c>
      <c r="E7" s="9" t="s">
        <v>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8"/>
      <c r="T7" s="10"/>
      <c r="U7" s="6"/>
      <c r="V7" s="6"/>
      <c r="W7" s="6"/>
      <c r="X7" s="6"/>
      <c r="Y7" s="6"/>
      <c r="Z7" s="6"/>
      <c r="AA7" s="6"/>
      <c r="AB7" s="6"/>
      <c r="AC7" s="8"/>
      <c r="AD7" s="10"/>
      <c r="AE7" s="6"/>
      <c r="AF7" s="6"/>
      <c r="AG7" s="6"/>
      <c r="AH7" s="6"/>
      <c r="AI7" s="6"/>
      <c r="AJ7" s="6"/>
      <c r="AK7" s="6"/>
      <c r="AL7" s="6"/>
      <c r="AM7" s="6"/>
      <c r="AN7" s="7"/>
      <c r="AO7" s="4"/>
      <c r="AP7" s="4"/>
    </row>
    <row r="8">
      <c r="C8" s="5"/>
      <c r="D8" s="8" t="s">
        <v>4</v>
      </c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8"/>
      <c r="T8" s="10"/>
      <c r="U8" s="6"/>
      <c r="V8" s="6"/>
      <c r="W8" s="6"/>
      <c r="X8" s="6"/>
      <c r="Y8" s="6"/>
      <c r="Z8" s="6"/>
      <c r="AA8" s="6"/>
      <c r="AB8" s="6"/>
      <c r="AC8" s="8"/>
      <c r="AD8" s="10"/>
      <c r="AE8" s="6"/>
      <c r="AF8" s="6"/>
      <c r="AG8" s="6"/>
      <c r="AH8" s="6"/>
      <c r="AI8" s="6"/>
      <c r="AJ8" s="6"/>
      <c r="AK8" s="6"/>
      <c r="AL8" s="6"/>
      <c r="AM8" s="6"/>
      <c r="AN8" s="7"/>
      <c r="AO8" s="4"/>
      <c r="AP8" s="4"/>
    </row>
    <row r="9">
      <c r="C9" s="5"/>
      <c r="D9" s="8" t="s">
        <v>5</v>
      </c>
      <c r="E9" s="10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8"/>
      <c r="T9" s="10"/>
      <c r="U9" s="6"/>
      <c r="V9" s="6"/>
      <c r="W9" s="6"/>
      <c r="X9" s="6"/>
      <c r="Y9" s="6"/>
      <c r="Z9" s="6"/>
      <c r="AA9" s="6"/>
      <c r="AB9" s="6"/>
      <c r="AC9" s="8"/>
      <c r="AD9" s="10"/>
      <c r="AE9" s="6"/>
      <c r="AF9" s="6"/>
      <c r="AG9" s="6"/>
      <c r="AH9" s="6"/>
      <c r="AI9" s="6"/>
      <c r="AJ9" s="6"/>
      <c r="AK9" s="6"/>
      <c r="AL9" s="6"/>
      <c r="AM9" s="6"/>
      <c r="AN9" s="7"/>
      <c r="AO9" s="4"/>
      <c r="AP9" s="4"/>
    </row>
    <row r="10">
      <c r="C10" s="5"/>
      <c r="D10" s="8" t="s">
        <v>6</v>
      </c>
      <c r="E10" s="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10"/>
      <c r="U10" s="6"/>
      <c r="V10" s="6"/>
      <c r="W10" s="6"/>
      <c r="X10" s="6"/>
      <c r="Y10" s="6"/>
      <c r="Z10" s="6"/>
      <c r="AA10" s="6"/>
      <c r="AB10" s="6"/>
      <c r="AC10" s="8"/>
      <c r="AD10" s="10"/>
      <c r="AE10" s="6"/>
      <c r="AF10" s="6"/>
      <c r="AG10" s="6"/>
      <c r="AH10" s="6"/>
      <c r="AI10" s="6"/>
      <c r="AJ10" s="6"/>
      <c r="AK10" s="6"/>
      <c r="AL10" s="6"/>
      <c r="AM10" s="6"/>
      <c r="AN10" s="7"/>
      <c r="AO10" s="4"/>
      <c r="AP10" s="4"/>
    </row>
    <row r="11">
      <c r="C11" s="5"/>
      <c r="D11" s="8" t="s">
        <v>7</v>
      </c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10"/>
      <c r="U11" s="6"/>
      <c r="V11" s="6"/>
      <c r="W11" s="6"/>
      <c r="X11" s="6"/>
      <c r="Y11" s="6"/>
      <c r="Z11" s="6"/>
      <c r="AA11" s="6"/>
      <c r="AB11" s="6"/>
      <c r="AC11" s="8"/>
      <c r="AD11" s="10"/>
      <c r="AE11" s="6"/>
      <c r="AF11" s="6"/>
      <c r="AG11" s="6"/>
      <c r="AH11" s="6"/>
      <c r="AI11" s="6"/>
      <c r="AJ11" s="6"/>
      <c r="AK11" s="6"/>
      <c r="AL11" s="6"/>
      <c r="AM11" s="6"/>
      <c r="AN11" s="7"/>
      <c r="AO11" s="4"/>
      <c r="AP11" s="4"/>
    </row>
    <row r="12">
      <c r="C12" s="5"/>
      <c r="D12" s="6"/>
      <c r="E12" s="6"/>
      <c r="F12" s="6"/>
      <c r="G12" s="6"/>
      <c r="H12" s="11"/>
      <c r="I12" s="6"/>
      <c r="J12" s="6"/>
      <c r="K12" s="1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1"/>
      <c r="X12" s="6"/>
      <c r="Y12" s="6"/>
      <c r="Z12" s="11"/>
      <c r="AA12" s="6"/>
      <c r="AB12" s="6"/>
      <c r="AC12" s="6"/>
      <c r="AD12" s="6"/>
      <c r="AE12" s="6"/>
      <c r="AF12" s="6"/>
      <c r="AG12" s="11"/>
      <c r="AH12" s="6"/>
      <c r="AI12" s="6"/>
      <c r="AJ12" s="11"/>
      <c r="AK12" s="6"/>
      <c r="AL12" s="6"/>
      <c r="AM12" s="6"/>
      <c r="AN12" s="7"/>
      <c r="AO12" s="4"/>
      <c r="AP12" s="4"/>
    </row>
    <row r="13">
      <c r="C13" s="5"/>
      <c r="D13" s="6"/>
      <c r="E13" s="6"/>
      <c r="F13" s="6"/>
      <c r="G13" s="6"/>
      <c r="H13" s="11"/>
      <c r="I13" s="6"/>
      <c r="J13" s="6"/>
      <c r="K13" s="1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1"/>
      <c r="X13" s="6"/>
      <c r="Y13" s="6"/>
      <c r="Z13" s="11"/>
      <c r="AA13" s="6"/>
      <c r="AB13" s="6"/>
      <c r="AC13" s="6"/>
      <c r="AD13" s="6"/>
      <c r="AE13" s="6"/>
      <c r="AF13" s="6"/>
      <c r="AG13" s="11"/>
      <c r="AH13" s="6"/>
      <c r="AI13" s="6"/>
      <c r="AJ13" s="11"/>
      <c r="AK13" s="6"/>
      <c r="AL13" s="6"/>
      <c r="AM13" s="6"/>
      <c r="AN13" s="7"/>
      <c r="AO13" s="4"/>
      <c r="AP13" s="4"/>
    </row>
    <row r="14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7"/>
      <c r="AO14" s="4"/>
      <c r="AP14" s="4"/>
    </row>
    <row r="15"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4"/>
      <c r="AO15" s="4"/>
      <c r="AP15" s="4"/>
    </row>
    <row r="16"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18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20"/>
    </row>
    <row r="17">
      <c r="C17" s="15"/>
      <c r="D17" s="16"/>
      <c r="E17" s="21" t="s">
        <v>8</v>
      </c>
      <c r="F17" s="16"/>
      <c r="G17" s="16"/>
      <c r="H17" s="16"/>
      <c r="I17" s="16"/>
      <c r="J17" s="16"/>
      <c r="K17" s="22"/>
      <c r="L17" s="16"/>
      <c r="M17" s="21" t="s">
        <v>9</v>
      </c>
      <c r="N17" s="16"/>
      <c r="O17" s="16"/>
      <c r="P17" s="16"/>
      <c r="Q17" s="17"/>
      <c r="R17" s="23"/>
      <c r="S17" s="24"/>
      <c r="T17" s="24" t="s">
        <v>10</v>
      </c>
      <c r="AA17" s="25" t="s">
        <v>11</v>
      </c>
      <c r="AB17" s="26"/>
      <c r="AC17" s="26"/>
      <c r="AD17" s="26"/>
      <c r="AE17" s="27"/>
      <c r="AN17" s="28"/>
    </row>
    <row r="18"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23"/>
      <c r="AA18" s="29" t="s">
        <v>12</v>
      </c>
      <c r="AB18" s="26"/>
      <c r="AC18" s="26"/>
      <c r="AD18" s="26"/>
      <c r="AE18" s="26"/>
      <c r="AF18" s="30" t="s">
        <v>13</v>
      </c>
      <c r="AG18" s="26"/>
      <c r="AH18" s="26"/>
      <c r="AI18" s="26"/>
      <c r="AJ18" s="26"/>
      <c r="AK18" s="30" t="s">
        <v>14</v>
      </c>
      <c r="AL18" s="26"/>
      <c r="AM18" s="27"/>
      <c r="AN18" s="28"/>
    </row>
    <row r="19"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3" t="s">
        <v>15</v>
      </c>
      <c r="N19" s="32"/>
      <c r="O19" s="34" t="s">
        <v>16</v>
      </c>
      <c r="P19" s="34" t="s">
        <v>17</v>
      </c>
      <c r="Q19" s="35"/>
      <c r="R19" s="23"/>
      <c r="T19" s="36" t="s">
        <v>18</v>
      </c>
      <c r="X19" s="37">
        <v>90.0</v>
      </c>
      <c r="AA19" s="38" t="s">
        <v>19</v>
      </c>
      <c r="AB19" s="39"/>
      <c r="AC19" s="39"/>
      <c r="AD19" s="39"/>
      <c r="AE19" s="39"/>
      <c r="AF19" s="40" t="s">
        <v>19</v>
      </c>
      <c r="AG19" s="39"/>
      <c r="AH19" s="39"/>
      <c r="AI19" s="39"/>
      <c r="AJ19" s="39"/>
      <c r="AK19" s="40" t="s">
        <v>19</v>
      </c>
      <c r="AL19" s="39"/>
      <c r="AM19" s="41"/>
      <c r="AN19" s="42"/>
      <c r="AO19" s="43"/>
    </row>
    <row r="20"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44" t="s">
        <v>20</v>
      </c>
      <c r="N20" s="45"/>
      <c r="O20" s="45" t="str">
        <f>Screening!I10</f>
        <v/>
      </c>
      <c r="P20" s="46"/>
      <c r="Q20" s="35"/>
      <c r="R20" s="23"/>
      <c r="T20" s="36" t="s">
        <v>21</v>
      </c>
      <c r="X20" s="37">
        <v>92.0</v>
      </c>
      <c r="AA20" s="47" t="s">
        <v>19</v>
      </c>
      <c r="AF20" s="48" t="s">
        <v>19</v>
      </c>
      <c r="AK20" s="48" t="s">
        <v>19</v>
      </c>
      <c r="AM20" s="49"/>
      <c r="AN20" s="42"/>
      <c r="AO20" s="43"/>
    </row>
    <row r="21"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50" t="s">
        <v>22</v>
      </c>
      <c r="N21" s="32"/>
      <c r="O21" s="32" t="str">
        <f>Screening!I12</f>
        <v/>
      </c>
      <c r="P21" s="51"/>
      <c r="Q21" s="35"/>
      <c r="R21" s="23"/>
      <c r="T21" s="36" t="s">
        <v>23</v>
      </c>
      <c r="X21" s="37">
        <v>180.0</v>
      </c>
      <c r="AA21" s="47" t="s">
        <v>19</v>
      </c>
      <c r="AF21" s="48" t="s">
        <v>19</v>
      </c>
      <c r="AK21" s="48" t="s">
        <v>19</v>
      </c>
      <c r="AM21" s="49"/>
      <c r="AN21" s="42"/>
      <c r="AO21" s="43"/>
    </row>
    <row r="22"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52" t="s">
        <v>24</v>
      </c>
      <c r="N22" s="53"/>
      <c r="O22" s="53" t="str">
        <f>Screening!I14</f>
        <v/>
      </c>
      <c r="P22" s="54"/>
      <c r="Q22" s="35"/>
      <c r="R22" s="23"/>
      <c r="T22" s="36" t="s">
        <v>25</v>
      </c>
      <c r="X22" s="55" t="s">
        <v>26</v>
      </c>
      <c r="AA22" s="47" t="s">
        <v>19</v>
      </c>
      <c r="AF22" s="48" t="s">
        <v>19</v>
      </c>
      <c r="AK22" s="48" t="s">
        <v>19</v>
      </c>
      <c r="AM22" s="49"/>
      <c r="AN22" s="42"/>
      <c r="AO22" s="43"/>
    </row>
    <row r="23"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50" t="s">
        <v>27</v>
      </c>
      <c r="N23" s="32"/>
      <c r="O23" s="32" t="str">
        <f>Screening!I16</f>
        <v/>
      </c>
      <c r="P23" s="51"/>
      <c r="Q23" s="35"/>
      <c r="R23" s="23"/>
      <c r="AA23" s="56" t="s">
        <v>19</v>
      </c>
      <c r="AB23" s="57"/>
      <c r="AC23" s="57"/>
      <c r="AD23" s="57"/>
      <c r="AE23" s="57"/>
      <c r="AF23" s="58" t="s">
        <v>19</v>
      </c>
      <c r="AG23" s="57"/>
      <c r="AH23" s="57"/>
      <c r="AI23" s="57"/>
      <c r="AJ23" s="57"/>
      <c r="AK23" s="58" t="s">
        <v>19</v>
      </c>
      <c r="AL23" s="57"/>
      <c r="AM23" s="59"/>
      <c r="AN23" s="42"/>
      <c r="AO23" s="43"/>
    </row>
    <row r="24"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60" t="s">
        <v>28</v>
      </c>
      <c r="N24" s="53"/>
      <c r="O24" s="53" t="str">
        <f>Screening!I19</f>
        <v/>
      </c>
      <c r="P24" s="54"/>
      <c r="Q24" s="35"/>
      <c r="R24" s="23"/>
      <c r="AN24" s="28"/>
    </row>
    <row r="25"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61" t="s">
        <v>29</v>
      </c>
      <c r="N25" s="32"/>
      <c r="O25" s="32" t="str">
        <f>Screening!I21</f>
        <v/>
      </c>
      <c r="P25" s="51"/>
      <c r="Q25" s="35"/>
      <c r="R25" s="23"/>
      <c r="T25" s="62" t="s">
        <v>30</v>
      </c>
      <c r="U25" s="63"/>
      <c r="V25" s="63"/>
      <c r="W25" s="63"/>
      <c r="X25" s="64"/>
      <c r="AA25" s="25" t="s">
        <v>31</v>
      </c>
      <c r="AB25" s="26"/>
      <c r="AC25" s="26"/>
      <c r="AD25" s="26"/>
      <c r="AE25" s="27"/>
      <c r="AN25" s="28"/>
    </row>
    <row r="26"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65" t="s">
        <v>32</v>
      </c>
      <c r="N26" s="53"/>
      <c r="O26" s="53" t="str">
        <f>Screening!I23</f>
        <v/>
      </c>
      <c r="P26" s="54"/>
      <c r="Q26" s="35"/>
      <c r="R26" s="23"/>
      <c r="T26" s="66"/>
      <c r="U26" s="67"/>
      <c r="V26" s="67"/>
      <c r="W26" s="67"/>
      <c r="X26" s="68"/>
      <c r="AA26" s="29" t="s">
        <v>12</v>
      </c>
      <c r="AB26" s="26"/>
      <c r="AC26" s="26"/>
      <c r="AD26" s="26"/>
      <c r="AE26" s="26"/>
      <c r="AF26" s="30" t="s">
        <v>13</v>
      </c>
      <c r="AG26" s="26"/>
      <c r="AH26" s="26"/>
      <c r="AI26" s="26"/>
      <c r="AJ26" s="26"/>
      <c r="AK26" s="30" t="s">
        <v>14</v>
      </c>
      <c r="AL26" s="26"/>
      <c r="AM26" s="27"/>
      <c r="AN26" s="28"/>
    </row>
    <row r="27"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69" t="s">
        <v>33</v>
      </c>
      <c r="N27" s="32"/>
      <c r="O27" s="32" t="str">
        <f>Screening!I25</f>
        <v/>
      </c>
      <c r="P27" s="51"/>
      <c r="Q27" s="35"/>
      <c r="R27" s="23"/>
      <c r="T27" s="70"/>
      <c r="X27" s="71"/>
      <c r="AA27" s="38" t="s">
        <v>19</v>
      </c>
      <c r="AB27" s="39"/>
      <c r="AC27" s="39"/>
      <c r="AD27" s="39"/>
      <c r="AE27" s="39"/>
      <c r="AF27" s="40" t="s">
        <v>19</v>
      </c>
      <c r="AG27" s="39"/>
      <c r="AH27" s="39"/>
      <c r="AI27" s="39"/>
      <c r="AJ27" s="39"/>
      <c r="AK27" s="40" t="s">
        <v>19</v>
      </c>
      <c r="AL27" s="39"/>
      <c r="AM27" s="41"/>
      <c r="AN27" s="28"/>
    </row>
    <row r="28"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60" t="s">
        <v>34</v>
      </c>
      <c r="N28" s="53"/>
      <c r="O28" s="53" t="str">
        <f>Screening!I27</f>
        <v/>
      </c>
      <c r="P28" s="54"/>
      <c r="Q28" s="35"/>
      <c r="R28" s="23"/>
      <c r="T28" s="70"/>
      <c r="X28" s="71"/>
      <c r="AA28" s="47" t="s">
        <v>19</v>
      </c>
      <c r="AF28" s="48" t="s">
        <v>19</v>
      </c>
      <c r="AK28" s="48" t="s">
        <v>19</v>
      </c>
      <c r="AM28" s="49"/>
      <c r="AN28" s="28"/>
    </row>
    <row r="29"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69" t="s">
        <v>35</v>
      </c>
      <c r="N29" s="32"/>
      <c r="O29" s="32" t="str">
        <f>Screening!I30</f>
        <v/>
      </c>
      <c r="P29" s="51"/>
      <c r="Q29" s="35"/>
      <c r="R29" s="23"/>
      <c r="T29" s="70"/>
      <c r="X29" s="71"/>
      <c r="AA29" s="47" t="s">
        <v>19</v>
      </c>
      <c r="AF29" s="48" t="s">
        <v>19</v>
      </c>
      <c r="AK29" s="48" t="s">
        <v>19</v>
      </c>
      <c r="AM29" s="49"/>
      <c r="AN29" s="28"/>
    </row>
    <row r="30"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72" t="s">
        <v>36</v>
      </c>
      <c r="N30" s="53"/>
      <c r="O30" s="53" t="str">
        <f>Screening!I32</f>
        <v/>
      </c>
      <c r="P30" s="54"/>
      <c r="Q30" s="35"/>
      <c r="R30" s="23"/>
      <c r="T30" s="70"/>
      <c r="X30" s="71"/>
      <c r="AA30" s="47" t="s">
        <v>19</v>
      </c>
      <c r="AF30" s="48" t="s">
        <v>19</v>
      </c>
      <c r="AK30" s="48" t="s">
        <v>19</v>
      </c>
      <c r="AM30" s="49"/>
      <c r="AN30" s="28"/>
    </row>
    <row r="31">
      <c r="C31" s="31"/>
      <c r="D31" s="32"/>
      <c r="E31" s="32"/>
      <c r="F31" s="32"/>
      <c r="G31" s="32"/>
      <c r="H31" s="32"/>
      <c r="I31" s="32"/>
      <c r="J31" s="32"/>
      <c r="K31" s="32"/>
      <c r="L31" s="32"/>
      <c r="M31" s="61" t="s">
        <v>37</v>
      </c>
      <c r="N31" s="32"/>
      <c r="O31" s="32" t="str">
        <f>Screening!I34</f>
        <v/>
      </c>
      <c r="P31" s="51"/>
      <c r="Q31" s="35"/>
      <c r="R31" s="23"/>
      <c r="T31" s="70"/>
      <c r="X31" s="71"/>
      <c r="AA31" s="56" t="s">
        <v>19</v>
      </c>
      <c r="AB31" s="57"/>
      <c r="AC31" s="57"/>
      <c r="AD31" s="57"/>
      <c r="AE31" s="57"/>
      <c r="AF31" s="58" t="s">
        <v>19</v>
      </c>
      <c r="AG31" s="57"/>
      <c r="AH31" s="57"/>
      <c r="AI31" s="57"/>
      <c r="AJ31" s="57"/>
      <c r="AK31" s="58" t="s">
        <v>19</v>
      </c>
      <c r="AL31" s="57"/>
      <c r="AM31" s="59"/>
      <c r="AN31" s="28"/>
    </row>
    <row r="32"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73" t="s">
        <v>38</v>
      </c>
      <c r="N32" s="53"/>
      <c r="O32" s="53" t="str">
        <f>Screening!I36</f>
        <v/>
      </c>
      <c r="P32" s="54"/>
      <c r="Q32" s="35"/>
      <c r="R32" s="23"/>
      <c r="T32" s="70"/>
      <c r="X32" s="71"/>
      <c r="AN32" s="28"/>
    </row>
    <row r="33"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74" t="s">
        <v>39</v>
      </c>
      <c r="N33" s="32"/>
      <c r="O33" s="32" t="str">
        <f>Screening!I39</f>
        <v/>
      </c>
      <c r="P33" s="51"/>
      <c r="Q33" s="35"/>
      <c r="R33" s="23"/>
      <c r="T33" s="75"/>
      <c r="U33" s="76"/>
      <c r="V33" s="76"/>
      <c r="W33" s="76"/>
      <c r="X33" s="77"/>
      <c r="AA33" s="25" t="s">
        <v>40</v>
      </c>
      <c r="AB33" s="26"/>
      <c r="AC33" s="26"/>
      <c r="AD33" s="26"/>
      <c r="AE33" s="27"/>
      <c r="AN33" s="28"/>
    </row>
    <row r="34"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78" t="s">
        <v>41</v>
      </c>
      <c r="N34" s="53"/>
      <c r="O34" s="53" t="str">
        <f>Screening!I41</f>
        <v/>
      </c>
      <c r="P34" s="54"/>
      <c r="Q34" s="35"/>
      <c r="R34" s="23"/>
      <c r="AA34" s="29" t="s">
        <v>12</v>
      </c>
      <c r="AB34" s="26"/>
      <c r="AC34" s="26"/>
      <c r="AD34" s="26"/>
      <c r="AE34" s="26"/>
      <c r="AF34" s="30" t="s">
        <v>13</v>
      </c>
      <c r="AG34" s="26"/>
      <c r="AH34" s="26"/>
      <c r="AI34" s="26"/>
      <c r="AJ34" s="26"/>
      <c r="AK34" s="30" t="s">
        <v>14</v>
      </c>
      <c r="AL34" s="26"/>
      <c r="AM34" s="27"/>
      <c r="AN34" s="28"/>
    </row>
    <row r="35"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74" t="s">
        <v>42</v>
      </c>
      <c r="N35" s="32"/>
      <c r="O35" s="32" t="str">
        <f>Screening!I43</f>
        <v/>
      </c>
      <c r="P35" s="51"/>
      <c r="Q35" s="35"/>
      <c r="R35" s="23"/>
      <c r="T35" s="79"/>
      <c r="AA35" s="38" t="s">
        <v>19</v>
      </c>
      <c r="AB35" s="39"/>
      <c r="AC35" s="39"/>
      <c r="AD35" s="39"/>
      <c r="AE35" s="39"/>
      <c r="AF35" s="40" t="s">
        <v>19</v>
      </c>
      <c r="AG35" s="39"/>
      <c r="AH35" s="39"/>
      <c r="AI35" s="39"/>
      <c r="AJ35" s="39"/>
      <c r="AK35" s="40" t="s">
        <v>19</v>
      </c>
      <c r="AL35" s="39"/>
      <c r="AM35" s="41"/>
      <c r="AN35" s="28"/>
    </row>
    <row r="36"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80" t="s">
        <v>43</v>
      </c>
      <c r="N36" s="53"/>
      <c r="O36" s="53" t="str">
        <f>Screening!I45</f>
        <v/>
      </c>
      <c r="P36" s="54"/>
      <c r="Q36" s="35"/>
      <c r="R36" s="23"/>
      <c r="T36" s="62" t="s">
        <v>44</v>
      </c>
      <c r="U36" s="63"/>
      <c r="V36" s="63"/>
      <c r="W36" s="63"/>
      <c r="X36" s="64"/>
      <c r="AA36" s="47" t="s">
        <v>19</v>
      </c>
      <c r="AF36" s="48" t="s">
        <v>19</v>
      </c>
      <c r="AK36" s="48" t="s">
        <v>19</v>
      </c>
      <c r="AM36" s="49"/>
      <c r="AN36" s="28"/>
    </row>
    <row r="37"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74" t="s">
        <v>45</v>
      </c>
      <c r="N37" s="32"/>
      <c r="O37" s="32" t="str">
        <f>Screening!I47</f>
        <v/>
      </c>
      <c r="P37" s="51"/>
      <c r="Q37" s="35"/>
      <c r="R37" s="23"/>
      <c r="T37" s="66"/>
      <c r="U37" s="67"/>
      <c r="V37" s="67"/>
      <c r="W37" s="67"/>
      <c r="X37" s="68"/>
      <c r="AA37" s="47" t="s">
        <v>19</v>
      </c>
      <c r="AF37" s="48" t="s">
        <v>19</v>
      </c>
      <c r="AK37" s="48" t="s">
        <v>19</v>
      </c>
      <c r="AM37" s="49"/>
      <c r="AN37" s="28"/>
    </row>
    <row r="38">
      <c r="C38" s="31"/>
      <c r="D38" s="32"/>
      <c r="E38" s="32"/>
      <c r="F38" s="32"/>
      <c r="G38" s="32"/>
      <c r="H38" s="32"/>
      <c r="I38" s="32"/>
      <c r="J38" s="32"/>
      <c r="K38" s="32"/>
      <c r="L38" s="32"/>
      <c r="M38" s="78" t="s">
        <v>46</v>
      </c>
      <c r="N38" s="53"/>
      <c r="O38" s="53" t="str">
        <f>Screening!I49</f>
        <v/>
      </c>
      <c r="P38" s="54"/>
      <c r="Q38" s="35"/>
      <c r="R38" s="23"/>
      <c r="T38" s="70"/>
      <c r="X38" s="71"/>
      <c r="AA38" s="47" t="s">
        <v>19</v>
      </c>
      <c r="AF38" s="48" t="s">
        <v>19</v>
      </c>
      <c r="AK38" s="48" t="s">
        <v>19</v>
      </c>
      <c r="AM38" s="49"/>
      <c r="AN38" s="28"/>
    </row>
    <row r="39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74" t="s">
        <v>47</v>
      </c>
      <c r="N39" s="32"/>
      <c r="O39" s="32" t="str">
        <f>Screening!I51</f>
        <v/>
      </c>
      <c r="P39" s="51"/>
      <c r="Q39" s="35"/>
      <c r="R39" s="23"/>
      <c r="T39" s="70"/>
      <c r="X39" s="71"/>
      <c r="AA39" s="56" t="s">
        <v>19</v>
      </c>
      <c r="AB39" s="57"/>
      <c r="AC39" s="57"/>
      <c r="AD39" s="57"/>
      <c r="AE39" s="57"/>
      <c r="AF39" s="58" t="s">
        <v>19</v>
      </c>
      <c r="AG39" s="57"/>
      <c r="AH39" s="57"/>
      <c r="AI39" s="57"/>
      <c r="AJ39" s="57"/>
      <c r="AK39" s="58" t="s">
        <v>19</v>
      </c>
      <c r="AL39" s="57"/>
      <c r="AM39" s="59"/>
      <c r="AN39" s="28"/>
    </row>
    <row r="40"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78" t="s">
        <v>48</v>
      </c>
      <c r="N40" s="53"/>
      <c r="O40" s="81" t="str">
        <f>Screening!I54</f>
        <v/>
      </c>
      <c r="P40" s="82"/>
      <c r="Q40" s="35"/>
      <c r="R40" s="23"/>
      <c r="T40" s="70"/>
      <c r="X40" s="71"/>
      <c r="AN40" s="28"/>
    </row>
    <row r="41"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50" t="s">
        <v>49</v>
      </c>
      <c r="N41" s="32"/>
      <c r="O41" s="32" t="str">
        <f>Screening!I56</f>
        <v/>
      </c>
      <c r="P41" s="51"/>
      <c r="Q41" s="35"/>
      <c r="R41" s="23"/>
      <c r="T41" s="70"/>
      <c r="X41" s="71"/>
      <c r="AA41" s="25" t="s">
        <v>50</v>
      </c>
      <c r="AB41" s="26"/>
      <c r="AC41" s="26"/>
      <c r="AD41" s="26"/>
      <c r="AE41" s="27"/>
      <c r="AN41" s="28"/>
    </row>
    <row r="42">
      <c r="C42" s="31"/>
      <c r="D42" s="32"/>
      <c r="E42" s="32"/>
      <c r="F42" s="32"/>
      <c r="G42" s="32"/>
      <c r="H42" s="32"/>
      <c r="I42" s="32"/>
      <c r="J42" s="32"/>
      <c r="K42" s="32"/>
      <c r="L42" s="32"/>
      <c r="M42" s="83" t="s">
        <v>51</v>
      </c>
      <c r="N42" s="84"/>
      <c r="O42" s="84" t="str">
        <f>Screening!I58</f>
        <v/>
      </c>
      <c r="P42" s="85"/>
      <c r="Q42" s="35"/>
      <c r="R42" s="23"/>
      <c r="T42" s="70"/>
      <c r="X42" s="71"/>
      <c r="AA42" s="29" t="s">
        <v>12</v>
      </c>
      <c r="AB42" s="26"/>
      <c r="AC42" s="26"/>
      <c r="AD42" s="26"/>
      <c r="AE42" s="26"/>
      <c r="AF42" s="30" t="s">
        <v>13</v>
      </c>
      <c r="AG42" s="26"/>
      <c r="AH42" s="26"/>
      <c r="AI42" s="26"/>
      <c r="AJ42" s="26"/>
      <c r="AK42" s="30" t="s">
        <v>14</v>
      </c>
      <c r="AL42" s="26"/>
      <c r="AM42" s="27"/>
      <c r="AN42" s="28"/>
    </row>
    <row r="43">
      <c r="C43" s="31"/>
      <c r="D43" s="32"/>
      <c r="E43" s="86" t="s">
        <v>52</v>
      </c>
      <c r="F43" s="26"/>
      <c r="G43" s="87" t="s">
        <v>53</v>
      </c>
      <c r="H43" s="39"/>
      <c r="I43" s="39"/>
      <c r="J43" s="87" t="s">
        <v>54</v>
      </c>
      <c r="K43" s="41"/>
      <c r="L43" s="32"/>
      <c r="M43" s="88"/>
      <c r="N43" s="32"/>
      <c r="O43" s="32"/>
      <c r="P43" s="32"/>
      <c r="Q43" s="35"/>
      <c r="R43" s="23"/>
      <c r="T43" s="70"/>
      <c r="X43" s="71"/>
      <c r="AA43" s="38" t="s">
        <v>19</v>
      </c>
      <c r="AB43" s="39"/>
      <c r="AC43" s="39"/>
      <c r="AD43" s="39"/>
      <c r="AE43" s="39"/>
      <c r="AF43" s="40" t="s">
        <v>19</v>
      </c>
      <c r="AG43" s="39"/>
      <c r="AH43" s="39"/>
      <c r="AI43" s="39"/>
      <c r="AJ43" s="39"/>
      <c r="AK43" s="40" t="s">
        <v>19</v>
      </c>
      <c r="AL43" s="39"/>
      <c r="AM43" s="41"/>
      <c r="AN43" s="28"/>
    </row>
    <row r="44">
      <c r="C44" s="31"/>
      <c r="D44" s="32"/>
      <c r="E44" s="89" t="s">
        <v>55</v>
      </c>
      <c r="F44" s="39"/>
      <c r="G44" s="90">
        <v>5.75</v>
      </c>
      <c r="H44" s="39"/>
      <c r="I44" s="39"/>
      <c r="J44" s="91">
        <f>Screening!V92</f>
        <v>20</v>
      </c>
      <c r="K44" s="41"/>
      <c r="L44" s="32"/>
      <c r="M44" s="92" t="s">
        <v>56</v>
      </c>
      <c r="N44" s="93"/>
      <c r="O44" s="94" t="s">
        <v>16</v>
      </c>
      <c r="P44" s="95" t="s">
        <v>17</v>
      </c>
      <c r="Q44" s="35"/>
      <c r="R44" s="23"/>
      <c r="T44" s="75"/>
      <c r="U44" s="76"/>
      <c r="V44" s="76"/>
      <c r="W44" s="76"/>
      <c r="X44" s="77"/>
      <c r="AA44" s="47" t="s">
        <v>19</v>
      </c>
      <c r="AF44" s="48" t="s">
        <v>19</v>
      </c>
      <c r="AK44" s="48" t="s">
        <v>19</v>
      </c>
      <c r="AM44" s="49"/>
      <c r="AN44" s="28"/>
    </row>
    <row r="45">
      <c r="C45" s="31"/>
      <c r="D45" s="32"/>
      <c r="E45" s="96" t="s">
        <v>57</v>
      </c>
      <c r="G45" s="97">
        <v>10.0</v>
      </c>
      <c r="J45" s="98">
        <f>Screening!V93</f>
        <v>25</v>
      </c>
      <c r="K45" s="49"/>
      <c r="L45" s="32"/>
      <c r="M45" s="99" t="s">
        <v>58</v>
      </c>
      <c r="N45" s="100"/>
      <c r="O45" s="101">
        <v>30.0</v>
      </c>
      <c r="P45" s="102">
        <f>IF(E7="high school", 315, IF(E7="college", 365, ""))</f>
        <v>315</v>
      </c>
      <c r="Q45" s="35"/>
      <c r="R45" s="23"/>
      <c r="T45" s="103"/>
      <c r="U45" s="103"/>
      <c r="V45" s="103"/>
      <c r="W45" s="103"/>
      <c r="X45" s="103"/>
      <c r="AA45" s="47" t="s">
        <v>19</v>
      </c>
      <c r="AF45" s="48" t="s">
        <v>19</v>
      </c>
      <c r="AK45" s="48" t="s">
        <v>19</v>
      </c>
      <c r="AM45" s="49"/>
      <c r="AN45" s="28"/>
    </row>
    <row r="46">
      <c r="C46" s="31"/>
      <c r="D46" s="32"/>
      <c r="E46" s="96" t="s">
        <v>59</v>
      </c>
      <c r="G46" s="97">
        <v>10.0</v>
      </c>
      <c r="J46" s="98">
        <f>Screening!V94</f>
        <v>24</v>
      </c>
      <c r="K46" s="49"/>
      <c r="L46" s="32"/>
      <c r="M46" s="104" t="s">
        <v>60</v>
      </c>
      <c r="N46" s="103"/>
      <c r="O46" s="105">
        <v>31.0</v>
      </c>
      <c r="P46" s="106">
        <f>IF(E7="high school", 365, IF(E7="college", 465, ""))</f>
        <v>365</v>
      </c>
      <c r="Q46" s="35"/>
      <c r="R46" s="23"/>
      <c r="T46" s="103"/>
      <c r="U46" s="103"/>
      <c r="V46" s="103"/>
      <c r="W46" s="103"/>
      <c r="X46" s="103"/>
      <c r="AA46" s="47" t="s">
        <v>19</v>
      </c>
      <c r="AF46" s="48" t="s">
        <v>19</v>
      </c>
      <c r="AK46" s="48" t="s">
        <v>19</v>
      </c>
      <c r="AM46" s="49"/>
      <c r="AN46" s="28"/>
    </row>
    <row r="47">
      <c r="C47" s="31"/>
      <c r="D47" s="32"/>
      <c r="E47" s="96" t="s">
        <v>61</v>
      </c>
      <c r="G47" s="97">
        <v>10.5</v>
      </c>
      <c r="J47" s="98">
        <f>Screening!V95</f>
        <v>18</v>
      </c>
      <c r="K47" s="49"/>
      <c r="L47" s="32"/>
      <c r="M47" s="104" t="s">
        <v>62</v>
      </c>
      <c r="N47" s="103"/>
      <c r="O47" s="105">
        <v>32.0</v>
      </c>
      <c r="P47" s="106">
        <f>IF(E7="high school", 75, IF(E7="college", 90, ""))</f>
        <v>75</v>
      </c>
      <c r="Q47" s="35"/>
      <c r="R47" s="23"/>
      <c r="T47" s="62" t="s">
        <v>63</v>
      </c>
      <c r="U47" s="63"/>
      <c r="V47" s="63"/>
      <c r="W47" s="63"/>
      <c r="X47" s="64"/>
      <c r="AA47" s="56" t="s">
        <v>19</v>
      </c>
      <c r="AB47" s="57"/>
      <c r="AC47" s="57"/>
      <c r="AD47" s="57"/>
      <c r="AE47" s="57"/>
      <c r="AF47" s="58" t="s">
        <v>19</v>
      </c>
      <c r="AG47" s="57"/>
      <c r="AH47" s="57"/>
      <c r="AI47" s="57"/>
      <c r="AJ47" s="57"/>
      <c r="AK47" s="58" t="s">
        <v>19</v>
      </c>
      <c r="AL47" s="57"/>
      <c r="AM47" s="59"/>
      <c r="AN47" s="28"/>
    </row>
    <row r="48">
      <c r="C48" s="31"/>
      <c r="D48" s="32"/>
      <c r="E48" s="107" t="s">
        <v>64</v>
      </c>
      <c r="F48" s="108"/>
      <c r="G48" s="109">
        <v>7.5</v>
      </c>
      <c r="H48" s="108"/>
      <c r="I48" s="108"/>
      <c r="J48" s="110">
        <f>Screening!V96</f>
        <v>18</v>
      </c>
      <c r="K48" s="111"/>
      <c r="L48" s="32"/>
      <c r="M48" s="104" t="s">
        <v>65</v>
      </c>
      <c r="N48" s="103"/>
      <c r="O48" s="105">
        <v>33.0</v>
      </c>
      <c r="P48" s="106">
        <f>IF(E7="high school", 85, IF(E7="college", 100, ""))</f>
        <v>85</v>
      </c>
      <c r="Q48" s="35"/>
      <c r="R48" s="23"/>
      <c r="T48" s="66"/>
      <c r="U48" s="67"/>
      <c r="V48" s="67"/>
      <c r="W48" s="67"/>
      <c r="X48" s="68"/>
      <c r="AN48" s="28"/>
    </row>
    <row r="49">
      <c r="C49" s="31"/>
      <c r="D49" s="32"/>
      <c r="E49" s="96"/>
      <c r="F49" s="112"/>
      <c r="G49" s="98"/>
      <c r="J49" s="98" t="str">
        <f>Screening!V97</f>
        <v/>
      </c>
      <c r="K49" s="49"/>
      <c r="L49" s="32"/>
      <c r="M49" s="113" t="s">
        <v>66</v>
      </c>
      <c r="N49" s="114"/>
      <c r="O49" s="115">
        <v>34.0</v>
      </c>
      <c r="P49" s="116">
        <f>IF(E7="high school", 16, IF(E7="college", 20, ""))</f>
        <v>16</v>
      </c>
      <c r="Q49" s="35"/>
      <c r="R49" s="23"/>
      <c r="T49" s="70"/>
      <c r="X49" s="71"/>
      <c r="AA49" s="25" t="s">
        <v>67</v>
      </c>
      <c r="AB49" s="26"/>
      <c r="AC49" s="26"/>
      <c r="AD49" s="26"/>
      <c r="AE49" s="27"/>
      <c r="AN49" s="28"/>
    </row>
    <row r="50">
      <c r="C50" s="31"/>
      <c r="D50" s="32"/>
      <c r="E50" s="117" t="s">
        <v>68</v>
      </c>
      <c r="F50" s="118"/>
      <c r="G50" s="119">
        <f>SUM(G44:G48)</f>
        <v>43.75</v>
      </c>
      <c r="H50" s="57"/>
      <c r="I50" s="57"/>
      <c r="J50" s="119">
        <f>Screening!V98</f>
        <v>105</v>
      </c>
      <c r="K50" s="59"/>
      <c r="L50" s="32"/>
      <c r="M50" s="120"/>
      <c r="N50" s="120"/>
      <c r="O50" s="120"/>
      <c r="P50" s="120"/>
      <c r="Q50" s="35"/>
      <c r="R50" s="23"/>
      <c r="T50" s="70"/>
      <c r="X50" s="71"/>
      <c r="AA50" s="29" t="s">
        <v>12</v>
      </c>
      <c r="AB50" s="26"/>
      <c r="AC50" s="26"/>
      <c r="AD50" s="26"/>
      <c r="AE50" s="26"/>
      <c r="AF50" s="30" t="s">
        <v>13</v>
      </c>
      <c r="AG50" s="26"/>
      <c r="AH50" s="26"/>
      <c r="AI50" s="26"/>
      <c r="AJ50" s="26"/>
      <c r="AK50" s="30" t="s">
        <v>14</v>
      </c>
      <c r="AL50" s="26"/>
      <c r="AM50" s="27"/>
      <c r="AN50" s="28"/>
    </row>
    <row r="51"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121" t="s">
        <v>69</v>
      </c>
      <c r="N51" s="122"/>
      <c r="O51" s="123" t="s">
        <v>16</v>
      </c>
      <c r="P51" s="124" t="s">
        <v>17</v>
      </c>
      <c r="Q51" s="35"/>
      <c r="R51" s="23"/>
      <c r="T51" s="70"/>
      <c r="X51" s="71"/>
      <c r="AA51" s="38" t="s">
        <v>19</v>
      </c>
      <c r="AB51" s="39"/>
      <c r="AC51" s="39"/>
      <c r="AD51" s="39"/>
      <c r="AE51" s="39"/>
      <c r="AF51" s="40" t="s">
        <v>19</v>
      </c>
      <c r="AG51" s="39"/>
      <c r="AH51" s="39"/>
      <c r="AI51" s="39"/>
      <c r="AJ51" s="39"/>
      <c r="AK51" s="40" t="s">
        <v>19</v>
      </c>
      <c r="AL51" s="39"/>
      <c r="AM51" s="41"/>
      <c r="AN51" s="28"/>
    </row>
    <row r="52">
      <c r="C52" s="31"/>
      <c r="D52" s="32"/>
      <c r="E52" s="32"/>
      <c r="F52" s="32"/>
      <c r="G52" s="32"/>
      <c r="H52" s="32"/>
      <c r="I52" s="32"/>
      <c r="J52" s="32"/>
      <c r="K52" s="32"/>
      <c r="L52" s="32"/>
      <c r="M52" s="99" t="s">
        <v>70</v>
      </c>
      <c r="N52" s="100"/>
      <c r="O52" s="101">
        <v>20.0</v>
      </c>
      <c r="P52" s="102">
        <f>IF(E7="high school", 80, IF(E7="college", 85, ""))</f>
        <v>80</v>
      </c>
      <c r="Q52" s="35"/>
      <c r="R52" s="23"/>
      <c r="T52" s="70"/>
      <c r="X52" s="71"/>
      <c r="AA52" s="47" t="s">
        <v>19</v>
      </c>
      <c r="AF52" s="48" t="s">
        <v>19</v>
      </c>
      <c r="AK52" s="48" t="s">
        <v>19</v>
      </c>
      <c r="AM52" s="49"/>
      <c r="AN52" s="28"/>
    </row>
    <row r="53"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104" t="s">
        <v>71</v>
      </c>
      <c r="N53" s="103"/>
      <c r="O53" s="105">
        <v>21.0</v>
      </c>
      <c r="P53" s="106">
        <f>IF(E7="high school", 114, IF(E7="college", 118, ""))</f>
        <v>114</v>
      </c>
      <c r="Q53" s="35"/>
      <c r="R53" s="23"/>
      <c r="T53" s="70"/>
      <c r="X53" s="71"/>
      <c r="AA53" s="47" t="s">
        <v>19</v>
      </c>
      <c r="AF53" s="48" t="s">
        <v>19</v>
      </c>
      <c r="AK53" s="48" t="s">
        <v>19</v>
      </c>
      <c r="AM53" s="49"/>
      <c r="AN53" s="28"/>
    </row>
    <row r="54">
      <c r="C54" s="31"/>
      <c r="D54" s="32"/>
      <c r="E54" s="32"/>
      <c r="F54" s="32"/>
      <c r="G54" s="32"/>
      <c r="H54" s="32"/>
      <c r="I54" s="32"/>
      <c r="J54" s="32"/>
      <c r="K54" s="32"/>
      <c r="L54" s="32"/>
      <c r="M54" s="104" t="s">
        <v>72</v>
      </c>
      <c r="N54" s="103"/>
      <c r="O54" s="105">
        <v>22.0</v>
      </c>
      <c r="P54" s="106">
        <f>IF(E7="high school", 30, IF(E7="college", 33, ""))</f>
        <v>30</v>
      </c>
      <c r="Q54" s="35"/>
      <c r="R54" s="23"/>
      <c r="T54" s="70"/>
      <c r="X54" s="71"/>
      <c r="AA54" s="47" t="s">
        <v>19</v>
      </c>
      <c r="AF54" s="48" t="s">
        <v>19</v>
      </c>
      <c r="AK54" s="48" t="s">
        <v>19</v>
      </c>
      <c r="AM54" s="49"/>
      <c r="AN54" s="28"/>
    </row>
    <row r="55"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104" t="s">
        <v>73</v>
      </c>
      <c r="N55" s="103"/>
      <c r="O55" s="105">
        <v>23.0</v>
      </c>
      <c r="P55" s="106">
        <f>IF(E7="high school", 30, IF(E7="college", 33, ""))</f>
        <v>30</v>
      </c>
      <c r="Q55" s="35"/>
      <c r="R55" s="23"/>
      <c r="T55" s="75"/>
      <c r="U55" s="76"/>
      <c r="V55" s="76"/>
      <c r="W55" s="76"/>
      <c r="X55" s="77"/>
      <c r="AA55" s="56" t="s">
        <v>19</v>
      </c>
      <c r="AB55" s="57"/>
      <c r="AC55" s="57"/>
      <c r="AD55" s="57"/>
      <c r="AE55" s="57"/>
      <c r="AF55" s="58" t="s">
        <v>19</v>
      </c>
      <c r="AG55" s="57"/>
      <c r="AH55" s="57"/>
      <c r="AI55" s="57"/>
      <c r="AJ55" s="57"/>
      <c r="AK55" s="58" t="s">
        <v>19</v>
      </c>
      <c r="AL55" s="57"/>
      <c r="AM55" s="59"/>
      <c r="AN55" s="28"/>
    </row>
    <row r="56">
      <c r="C56" s="31"/>
      <c r="D56" s="32"/>
      <c r="E56" s="32"/>
      <c r="F56" s="32"/>
      <c r="G56" s="32"/>
      <c r="H56" s="32"/>
      <c r="I56" s="32"/>
      <c r="J56" s="32"/>
      <c r="K56" s="32"/>
      <c r="L56" s="32"/>
      <c r="M56" s="104" t="s">
        <v>74</v>
      </c>
      <c r="N56" s="103"/>
      <c r="O56" s="105">
        <v>20.0</v>
      </c>
      <c r="P56" s="106">
        <f>IF(E7="high school", 30, IF(E7="college", 33, ""))</f>
        <v>30</v>
      </c>
      <c r="Q56" s="35"/>
      <c r="R56" s="23"/>
      <c r="AN56" s="28"/>
    </row>
    <row r="57"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113" t="s">
        <v>75</v>
      </c>
      <c r="N57" s="114"/>
      <c r="O57" s="125">
        <v>20.0</v>
      </c>
      <c r="P57" s="116">
        <f>IF(E7="high school", 60, IF(E7="college", 65, ""))</f>
        <v>60</v>
      </c>
      <c r="Q57" s="35"/>
      <c r="R57" s="23"/>
      <c r="AN57" s="28"/>
    </row>
    <row r="58"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120"/>
      <c r="N58" s="120"/>
      <c r="O58" s="120"/>
      <c r="P58" s="120"/>
      <c r="Q58" s="35"/>
      <c r="R58" s="23"/>
      <c r="AA58" s="25" t="s">
        <v>76</v>
      </c>
      <c r="AB58" s="26"/>
      <c r="AC58" s="26"/>
      <c r="AD58" s="26"/>
      <c r="AE58" s="27"/>
      <c r="AN58" s="28"/>
    </row>
    <row r="59"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126" t="s">
        <v>77</v>
      </c>
      <c r="N59" s="120"/>
      <c r="O59" s="127" t="s">
        <v>16</v>
      </c>
      <c r="P59" s="127" t="s">
        <v>17</v>
      </c>
      <c r="Q59" s="35"/>
      <c r="R59" s="23"/>
      <c r="AA59" s="29" t="s">
        <v>12</v>
      </c>
      <c r="AB59" s="26"/>
      <c r="AC59" s="26"/>
      <c r="AD59" s="26"/>
      <c r="AE59" s="26"/>
      <c r="AF59" s="30" t="s">
        <v>13</v>
      </c>
      <c r="AG59" s="26"/>
      <c r="AH59" s="26"/>
      <c r="AI59" s="26"/>
      <c r="AJ59" s="26"/>
      <c r="AK59" s="30" t="s">
        <v>14</v>
      </c>
      <c r="AL59" s="26"/>
      <c r="AM59" s="27"/>
      <c r="AN59" s="28"/>
    </row>
    <row r="60"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128" t="s">
        <v>78</v>
      </c>
      <c r="N60" s="129"/>
      <c r="O60" s="130">
        <v>10.0</v>
      </c>
      <c r="P60" s="131">
        <f>IF(E7="high school", 55, IF(E7="college", 60, ""))</f>
        <v>55</v>
      </c>
      <c r="Q60" s="35"/>
      <c r="R60" s="23"/>
      <c r="AA60" s="38" t="s">
        <v>19</v>
      </c>
      <c r="AB60" s="39"/>
      <c r="AC60" s="39"/>
      <c r="AD60" s="39"/>
      <c r="AE60" s="39"/>
      <c r="AF60" s="40" t="s">
        <v>19</v>
      </c>
      <c r="AG60" s="39"/>
      <c r="AH60" s="39"/>
      <c r="AI60" s="39"/>
      <c r="AJ60" s="39"/>
      <c r="AK60" s="40" t="s">
        <v>19</v>
      </c>
      <c r="AL60" s="39"/>
      <c r="AM60" s="41"/>
      <c r="AN60" s="28"/>
    </row>
    <row r="61"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132" t="s">
        <v>79</v>
      </c>
      <c r="N61" s="120"/>
      <c r="O61" s="133">
        <v>10.0</v>
      </c>
      <c r="P61" s="134"/>
      <c r="Q61" s="35"/>
      <c r="R61" s="23"/>
      <c r="AA61" s="47" t="s">
        <v>19</v>
      </c>
      <c r="AF61" s="48" t="s">
        <v>19</v>
      </c>
      <c r="AK61" s="48" t="s">
        <v>19</v>
      </c>
      <c r="AM61" s="49"/>
      <c r="AN61" s="28"/>
    </row>
    <row r="62"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135" t="s">
        <v>80</v>
      </c>
      <c r="N62" s="136"/>
      <c r="O62" s="137">
        <v>10.0</v>
      </c>
      <c r="P62" s="138">
        <f>IF(E7="high school", 35, IF(E7="college", 38, ""))</f>
        <v>35</v>
      </c>
      <c r="Q62" s="35"/>
      <c r="R62" s="23"/>
      <c r="AA62" s="47" t="s">
        <v>19</v>
      </c>
      <c r="AF62" s="48" t="s">
        <v>19</v>
      </c>
      <c r="AK62" s="48" t="s">
        <v>19</v>
      </c>
      <c r="AM62" s="49"/>
      <c r="AN62" s="28"/>
    </row>
    <row r="63"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139"/>
      <c r="N63" s="120"/>
      <c r="O63" s="120"/>
      <c r="P63" s="120"/>
      <c r="Q63" s="35"/>
      <c r="R63" s="23"/>
      <c r="AA63" s="47" t="s">
        <v>19</v>
      </c>
      <c r="AF63" s="48" t="s">
        <v>19</v>
      </c>
      <c r="AK63" s="48" t="s">
        <v>19</v>
      </c>
      <c r="AM63" s="49"/>
      <c r="AN63" s="28"/>
    </row>
    <row r="64"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126" t="s">
        <v>81</v>
      </c>
      <c r="N64" s="120"/>
      <c r="O64" s="127" t="s">
        <v>16</v>
      </c>
      <c r="P64" s="127" t="s">
        <v>17</v>
      </c>
      <c r="Q64" s="35"/>
      <c r="R64" s="23"/>
      <c r="AA64" s="56" t="s">
        <v>19</v>
      </c>
      <c r="AB64" s="57"/>
      <c r="AC64" s="57"/>
      <c r="AD64" s="57"/>
      <c r="AE64" s="57"/>
      <c r="AF64" s="58" t="s">
        <v>19</v>
      </c>
      <c r="AG64" s="57"/>
      <c r="AH64" s="57"/>
      <c r="AI64" s="57"/>
      <c r="AJ64" s="57"/>
      <c r="AK64" s="58" t="s">
        <v>19</v>
      </c>
      <c r="AL64" s="57"/>
      <c r="AM64" s="59"/>
      <c r="AN64" s="28"/>
    </row>
    <row r="65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128" t="s">
        <v>82</v>
      </c>
      <c r="N65" s="129"/>
      <c r="O65" s="130"/>
      <c r="P65" s="131"/>
      <c r="Q65" s="35"/>
      <c r="R65" s="23"/>
      <c r="AN65" s="28"/>
    </row>
    <row r="66"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132" t="s">
        <v>83</v>
      </c>
      <c r="N66" s="120"/>
      <c r="O66" s="133"/>
      <c r="P66" s="134"/>
      <c r="Q66" s="35"/>
      <c r="R66" s="23"/>
      <c r="AN66" s="28"/>
    </row>
    <row r="67"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140" t="s">
        <v>84</v>
      </c>
      <c r="N67" s="103"/>
      <c r="O67" s="141"/>
      <c r="P67" s="142"/>
      <c r="Q67" s="35"/>
      <c r="R67" s="23"/>
      <c r="AA67" s="25" t="s">
        <v>85</v>
      </c>
      <c r="AB67" s="26"/>
      <c r="AC67" s="26"/>
      <c r="AD67" s="26"/>
      <c r="AE67" s="27"/>
      <c r="AN67" s="28"/>
    </row>
    <row r="68">
      <c r="C68" s="31"/>
      <c r="D68" s="32"/>
      <c r="E68" s="32"/>
      <c r="F68" s="32"/>
      <c r="G68" s="32"/>
      <c r="H68" s="32"/>
      <c r="I68" s="32"/>
      <c r="J68" s="32"/>
      <c r="K68" s="32"/>
      <c r="L68" s="32"/>
      <c r="M68" s="132" t="s">
        <v>86</v>
      </c>
      <c r="N68" s="120"/>
      <c r="O68" s="133"/>
      <c r="P68" s="134"/>
      <c r="Q68" s="35"/>
      <c r="R68" s="23"/>
      <c r="AA68" s="29" t="s">
        <v>12</v>
      </c>
      <c r="AB68" s="26"/>
      <c r="AC68" s="26"/>
      <c r="AD68" s="26"/>
      <c r="AE68" s="26"/>
      <c r="AF68" s="30" t="s">
        <v>13</v>
      </c>
      <c r="AG68" s="26"/>
      <c r="AH68" s="26"/>
      <c r="AI68" s="26"/>
      <c r="AJ68" s="26"/>
      <c r="AK68" s="30" t="s">
        <v>14</v>
      </c>
      <c r="AL68" s="26"/>
      <c r="AM68" s="27"/>
      <c r="AN68" s="28"/>
    </row>
    <row r="69"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140" t="s">
        <v>87</v>
      </c>
      <c r="N69" s="103"/>
      <c r="O69" s="141"/>
      <c r="P69" s="142"/>
      <c r="Q69" s="35"/>
      <c r="R69" s="23"/>
      <c r="AA69" s="38" t="s">
        <v>19</v>
      </c>
      <c r="AB69" s="39"/>
      <c r="AC69" s="39"/>
      <c r="AD69" s="39"/>
      <c r="AE69" s="39"/>
      <c r="AF69" s="40" t="s">
        <v>19</v>
      </c>
      <c r="AG69" s="39"/>
      <c r="AH69" s="39"/>
      <c r="AI69" s="39"/>
      <c r="AJ69" s="39"/>
      <c r="AK69" s="40" t="s">
        <v>19</v>
      </c>
      <c r="AL69" s="39"/>
      <c r="AM69" s="41"/>
      <c r="AN69" s="28"/>
    </row>
    <row r="70">
      <c r="C70" s="31"/>
      <c r="D70" s="32"/>
      <c r="E70" s="32"/>
      <c r="F70" s="32"/>
      <c r="G70" s="32"/>
      <c r="H70" s="32"/>
      <c r="I70" s="32"/>
      <c r="J70" s="32"/>
      <c r="K70" s="32"/>
      <c r="L70" s="32"/>
      <c r="M70" s="132" t="s">
        <v>46</v>
      </c>
      <c r="N70" s="120"/>
      <c r="O70" s="133"/>
      <c r="P70" s="134"/>
      <c r="Q70" s="35"/>
      <c r="R70" s="23"/>
      <c r="AA70" s="47" t="s">
        <v>19</v>
      </c>
      <c r="AF70" s="48" t="s">
        <v>19</v>
      </c>
      <c r="AK70" s="48" t="s">
        <v>19</v>
      </c>
      <c r="AM70" s="49"/>
      <c r="AN70" s="28"/>
    </row>
    <row r="71"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140" t="s">
        <v>88</v>
      </c>
      <c r="N71" s="103"/>
      <c r="O71" s="141"/>
      <c r="P71" s="142"/>
      <c r="Q71" s="35"/>
      <c r="R71" s="23"/>
      <c r="AA71" s="47" t="s">
        <v>19</v>
      </c>
      <c r="AF71" s="48" t="s">
        <v>19</v>
      </c>
      <c r="AK71" s="48" t="s">
        <v>19</v>
      </c>
      <c r="AM71" s="49"/>
      <c r="AN71" s="28"/>
    </row>
    <row r="72">
      <c r="C72" s="31"/>
      <c r="D72" s="32"/>
      <c r="E72" s="32"/>
      <c r="F72" s="32"/>
      <c r="G72" s="32"/>
      <c r="H72" s="32"/>
      <c r="I72" s="32"/>
      <c r="J72" s="32"/>
      <c r="K72" s="32"/>
      <c r="L72" s="32"/>
      <c r="M72" s="132" t="s">
        <v>89</v>
      </c>
      <c r="N72" s="120"/>
      <c r="O72" s="133"/>
      <c r="P72" s="134"/>
      <c r="Q72" s="35"/>
      <c r="R72" s="23"/>
      <c r="AA72" s="47" t="s">
        <v>19</v>
      </c>
      <c r="AF72" s="48" t="s">
        <v>19</v>
      </c>
      <c r="AK72" s="48" t="s">
        <v>19</v>
      </c>
      <c r="AM72" s="49"/>
      <c r="AN72" s="28"/>
    </row>
    <row r="73"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140" t="s">
        <v>90</v>
      </c>
      <c r="N73" s="103"/>
      <c r="O73" s="141"/>
      <c r="P73" s="142"/>
      <c r="Q73" s="35"/>
      <c r="R73" s="23"/>
      <c r="AA73" s="56" t="s">
        <v>19</v>
      </c>
      <c r="AB73" s="57"/>
      <c r="AC73" s="57"/>
      <c r="AD73" s="57"/>
      <c r="AE73" s="57"/>
      <c r="AF73" s="58" t="s">
        <v>19</v>
      </c>
      <c r="AG73" s="57"/>
      <c r="AH73" s="57"/>
      <c r="AI73" s="57"/>
      <c r="AJ73" s="57"/>
      <c r="AK73" s="58" t="s">
        <v>19</v>
      </c>
      <c r="AL73" s="57"/>
      <c r="AM73" s="59"/>
      <c r="AN73" s="28"/>
    </row>
    <row r="74">
      <c r="C74" s="31"/>
      <c r="D74" s="32"/>
      <c r="E74" s="32"/>
      <c r="F74" s="32"/>
      <c r="G74" s="32"/>
      <c r="H74" s="32"/>
      <c r="I74" s="32"/>
      <c r="J74" s="32"/>
      <c r="K74" s="32"/>
      <c r="L74" s="32"/>
      <c r="M74" s="143"/>
      <c r="N74" s="144"/>
      <c r="O74" s="144"/>
      <c r="P74" s="144"/>
      <c r="Q74" s="35"/>
      <c r="R74" s="23"/>
      <c r="AN74" s="28"/>
    </row>
    <row r="75"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139"/>
      <c r="N75" s="120"/>
      <c r="O75" s="120"/>
      <c r="P75" s="120"/>
      <c r="Q75" s="35"/>
      <c r="R75" s="23"/>
      <c r="AN75" s="28"/>
    </row>
    <row r="76">
      <c r="C76" s="31"/>
      <c r="D76" s="32"/>
      <c r="E76" s="21" t="s">
        <v>91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5"/>
      <c r="R76" s="23"/>
      <c r="AA76" s="25" t="s">
        <v>92</v>
      </c>
      <c r="AB76" s="26"/>
      <c r="AC76" s="26"/>
      <c r="AD76" s="26"/>
      <c r="AE76" s="27"/>
      <c r="AN76" s="28"/>
    </row>
    <row r="77">
      <c r="C77" s="31"/>
      <c r="D77" s="32"/>
      <c r="E77" s="145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8"/>
      <c r="Q77" s="35"/>
      <c r="R77" s="23"/>
      <c r="AA77" s="29" t="s">
        <v>12</v>
      </c>
      <c r="AB77" s="26"/>
      <c r="AC77" s="26"/>
      <c r="AD77" s="26"/>
      <c r="AE77" s="26"/>
      <c r="AF77" s="30" t="s">
        <v>13</v>
      </c>
      <c r="AG77" s="26"/>
      <c r="AH77" s="26"/>
      <c r="AI77" s="26"/>
      <c r="AJ77" s="26"/>
      <c r="AK77" s="30" t="s">
        <v>14</v>
      </c>
      <c r="AL77" s="26"/>
      <c r="AM77" s="27"/>
      <c r="AN77" s="28"/>
    </row>
    <row r="78">
      <c r="C78" s="31"/>
      <c r="D78" s="32"/>
      <c r="E78" s="70"/>
      <c r="P78" s="71"/>
      <c r="Q78" s="35"/>
      <c r="R78" s="23"/>
      <c r="AA78" s="38" t="s">
        <v>19</v>
      </c>
      <c r="AB78" s="39"/>
      <c r="AC78" s="39"/>
      <c r="AD78" s="39"/>
      <c r="AE78" s="39"/>
      <c r="AF78" s="40" t="s">
        <v>19</v>
      </c>
      <c r="AG78" s="39"/>
      <c r="AH78" s="39"/>
      <c r="AI78" s="39"/>
      <c r="AJ78" s="39"/>
      <c r="AK78" s="40" t="s">
        <v>19</v>
      </c>
      <c r="AL78" s="39"/>
      <c r="AM78" s="41"/>
      <c r="AN78" s="28"/>
    </row>
    <row r="79">
      <c r="C79" s="31"/>
      <c r="D79" s="32"/>
      <c r="E79" s="70"/>
      <c r="P79" s="71"/>
      <c r="Q79" s="35"/>
      <c r="R79" s="23"/>
      <c r="AA79" s="47" t="s">
        <v>19</v>
      </c>
      <c r="AF79" s="48" t="s">
        <v>19</v>
      </c>
      <c r="AK79" s="48" t="s">
        <v>19</v>
      </c>
      <c r="AM79" s="49"/>
      <c r="AN79" s="28"/>
    </row>
    <row r="80">
      <c r="C80" s="31"/>
      <c r="D80" s="32"/>
      <c r="E80" s="70"/>
      <c r="P80" s="71"/>
      <c r="Q80" s="35"/>
      <c r="R80" s="23"/>
      <c r="AA80" s="47" t="s">
        <v>19</v>
      </c>
      <c r="AF80" s="48" t="s">
        <v>19</v>
      </c>
      <c r="AK80" s="48" t="s">
        <v>19</v>
      </c>
      <c r="AM80" s="49"/>
      <c r="AN80" s="28"/>
    </row>
    <row r="81">
      <c r="C81" s="31"/>
      <c r="D81" s="32"/>
      <c r="E81" s="75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7"/>
      <c r="Q81" s="35"/>
      <c r="R81" s="23"/>
      <c r="AA81" s="47" t="s">
        <v>19</v>
      </c>
      <c r="AF81" s="48" t="s">
        <v>19</v>
      </c>
      <c r="AK81" s="48" t="s">
        <v>19</v>
      </c>
      <c r="AM81" s="49"/>
      <c r="AN81" s="28"/>
    </row>
    <row r="82">
      <c r="C82" s="31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5"/>
      <c r="R82" s="23"/>
      <c r="AA82" s="56" t="s">
        <v>19</v>
      </c>
      <c r="AB82" s="57"/>
      <c r="AC82" s="57"/>
      <c r="AD82" s="57"/>
      <c r="AE82" s="57"/>
      <c r="AF82" s="58" t="s">
        <v>19</v>
      </c>
      <c r="AG82" s="57"/>
      <c r="AH82" s="57"/>
      <c r="AI82" s="57"/>
      <c r="AJ82" s="57"/>
      <c r="AK82" s="58" t="s">
        <v>19</v>
      </c>
      <c r="AL82" s="57"/>
      <c r="AM82" s="59"/>
      <c r="AN82" s="28"/>
    </row>
    <row r="83"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5"/>
      <c r="R83" s="23"/>
      <c r="AN83" s="28"/>
    </row>
    <row r="84">
      <c r="C84" s="31"/>
      <c r="D84" s="32"/>
      <c r="E84" s="21" t="s">
        <v>93</v>
      </c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5"/>
      <c r="R84" s="23"/>
      <c r="AN84" s="28"/>
    </row>
    <row r="85"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3" t="s">
        <v>94</v>
      </c>
      <c r="N85" s="32"/>
      <c r="O85" s="34" t="s">
        <v>16</v>
      </c>
      <c r="P85" s="34" t="s">
        <v>17</v>
      </c>
      <c r="Q85" s="35"/>
      <c r="R85" s="23"/>
      <c r="AA85" s="25" t="s">
        <v>95</v>
      </c>
      <c r="AB85" s="26"/>
      <c r="AC85" s="26"/>
      <c r="AD85" s="26"/>
      <c r="AE85" s="27"/>
      <c r="AN85" s="28"/>
    </row>
    <row r="86"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44" t="s">
        <v>96</v>
      </c>
      <c r="N86" s="45"/>
      <c r="O86" s="45"/>
      <c r="P86" s="146">
        <f>IF(E7="high school", 87, IF(E7="college", 93, ""))</f>
        <v>87</v>
      </c>
      <c r="Q86" s="35"/>
      <c r="R86" s="23"/>
      <c r="AA86" s="29" t="s">
        <v>12</v>
      </c>
      <c r="AB86" s="26"/>
      <c r="AC86" s="26"/>
      <c r="AD86" s="26"/>
      <c r="AE86" s="26"/>
      <c r="AF86" s="30" t="s">
        <v>13</v>
      </c>
      <c r="AG86" s="26"/>
      <c r="AH86" s="26"/>
      <c r="AI86" s="26"/>
      <c r="AJ86" s="26"/>
      <c r="AK86" s="30" t="s">
        <v>14</v>
      </c>
      <c r="AL86" s="26"/>
      <c r="AM86" s="27"/>
      <c r="AN86" s="28"/>
    </row>
    <row r="87"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50" t="s">
        <v>97</v>
      </c>
      <c r="N87" s="32"/>
      <c r="O87" s="32"/>
      <c r="P87" s="147">
        <f>IF(E7="high school", 89, IF(E7="college", 96, ""))</f>
        <v>89</v>
      </c>
      <c r="Q87" s="35"/>
      <c r="R87" s="23"/>
      <c r="AA87" s="38" t="s">
        <v>19</v>
      </c>
      <c r="AB87" s="39"/>
      <c r="AC87" s="39"/>
      <c r="AD87" s="39"/>
      <c r="AE87" s="39"/>
      <c r="AF87" s="40" t="s">
        <v>19</v>
      </c>
      <c r="AG87" s="39"/>
      <c r="AH87" s="39"/>
      <c r="AI87" s="39"/>
      <c r="AJ87" s="39"/>
      <c r="AK87" s="40" t="s">
        <v>19</v>
      </c>
      <c r="AL87" s="39"/>
      <c r="AM87" s="41"/>
      <c r="AN87" s="28"/>
    </row>
    <row r="88"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148" t="s">
        <v>98</v>
      </c>
      <c r="N88" s="53"/>
      <c r="O88" s="53"/>
      <c r="P88" s="149">
        <f>IF(E7="high school", 85, IF(E7="college", 90, ""))</f>
        <v>85</v>
      </c>
      <c r="Q88" s="35"/>
      <c r="R88" s="23"/>
      <c r="AA88" s="47" t="s">
        <v>19</v>
      </c>
      <c r="AF88" s="48" t="s">
        <v>19</v>
      </c>
      <c r="AK88" s="48" t="s">
        <v>19</v>
      </c>
      <c r="AM88" s="49"/>
      <c r="AN88" s="28"/>
    </row>
    <row r="89"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50" t="s">
        <v>99</v>
      </c>
      <c r="N89" s="32"/>
      <c r="O89" s="32"/>
      <c r="P89" s="147">
        <f>IF(E7="high school", 87, IF(E7="college", 95, ""))</f>
        <v>87</v>
      </c>
      <c r="Q89" s="35"/>
      <c r="R89" s="23"/>
      <c r="AA89" s="47" t="s">
        <v>19</v>
      </c>
      <c r="AF89" s="48" t="s">
        <v>19</v>
      </c>
      <c r="AK89" s="48" t="s">
        <v>19</v>
      </c>
      <c r="AM89" s="49"/>
      <c r="AN89" s="28"/>
    </row>
    <row r="90"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52" t="s">
        <v>100</v>
      </c>
      <c r="N90" s="53"/>
      <c r="O90" s="53"/>
      <c r="P90" s="150">
        <f>IF(E7="high school", 90, IF(E7="college", 92, ""))</f>
        <v>90</v>
      </c>
      <c r="Q90" s="35"/>
      <c r="R90" s="23"/>
      <c r="AA90" s="47" t="s">
        <v>19</v>
      </c>
      <c r="AF90" s="48" t="s">
        <v>19</v>
      </c>
      <c r="AK90" s="48" t="s">
        <v>19</v>
      </c>
      <c r="AM90" s="49"/>
      <c r="AN90" s="28"/>
    </row>
    <row r="91"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50" t="s">
        <v>101</v>
      </c>
      <c r="N91" s="32"/>
      <c r="O91" s="32"/>
      <c r="P91" s="147">
        <f>IF(E7="high school", 92, IF(E7="college", 96, ""))</f>
        <v>92</v>
      </c>
      <c r="Q91" s="35"/>
      <c r="R91" s="23"/>
      <c r="AA91" s="56" t="s">
        <v>19</v>
      </c>
      <c r="AB91" s="57"/>
      <c r="AC91" s="57"/>
      <c r="AD91" s="57"/>
      <c r="AE91" s="57"/>
      <c r="AF91" s="58" t="s">
        <v>19</v>
      </c>
      <c r="AG91" s="57"/>
      <c r="AH91" s="57"/>
      <c r="AI91" s="57"/>
      <c r="AJ91" s="57"/>
      <c r="AK91" s="58" t="s">
        <v>19</v>
      </c>
      <c r="AL91" s="57"/>
      <c r="AM91" s="59"/>
      <c r="AN91" s="28"/>
    </row>
    <row r="92"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52" t="s">
        <v>102</v>
      </c>
      <c r="N92" s="53"/>
      <c r="O92" s="53"/>
      <c r="P92" s="150">
        <f>IF(E7="high school", 86, IF(E7="college", 88, ""))</f>
        <v>86</v>
      </c>
      <c r="Q92" s="35"/>
      <c r="R92" s="23"/>
      <c r="AN92" s="28"/>
    </row>
    <row r="93"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151" t="s">
        <v>103</v>
      </c>
      <c r="N93" s="152"/>
      <c r="O93" s="152"/>
      <c r="P93" s="153">
        <f>IF(E7="high school", 380, IF(E7="college", 400, ""))</f>
        <v>380</v>
      </c>
      <c r="Q93" s="35"/>
      <c r="R93" s="23"/>
      <c r="AN93" s="28"/>
    </row>
    <row r="94"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5"/>
      <c r="R94" s="23"/>
      <c r="AA94" s="25" t="s">
        <v>104</v>
      </c>
      <c r="AB94" s="26"/>
      <c r="AC94" s="26"/>
      <c r="AD94" s="26"/>
      <c r="AE94" s="27"/>
      <c r="AN94" s="28"/>
    </row>
    <row r="95"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5"/>
      <c r="R95" s="23"/>
      <c r="AA95" s="29" t="s">
        <v>12</v>
      </c>
      <c r="AB95" s="26"/>
      <c r="AC95" s="26"/>
      <c r="AD95" s="26"/>
      <c r="AE95" s="26"/>
      <c r="AF95" s="30" t="s">
        <v>13</v>
      </c>
      <c r="AG95" s="26"/>
      <c r="AH95" s="26"/>
      <c r="AI95" s="26"/>
      <c r="AJ95" s="26"/>
      <c r="AK95" s="30" t="s">
        <v>14</v>
      </c>
      <c r="AL95" s="26"/>
      <c r="AM95" s="27"/>
      <c r="AN95" s="28"/>
    </row>
    <row r="96"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21" t="s">
        <v>105</v>
      </c>
      <c r="N96" s="32"/>
      <c r="O96" s="32"/>
      <c r="P96" s="32"/>
      <c r="Q96" s="35"/>
      <c r="R96" s="23"/>
      <c r="AA96" s="38" t="s">
        <v>19</v>
      </c>
      <c r="AB96" s="39"/>
      <c r="AC96" s="39"/>
      <c r="AD96" s="39"/>
      <c r="AE96" s="39"/>
      <c r="AF96" s="40" t="s">
        <v>19</v>
      </c>
      <c r="AG96" s="39"/>
      <c r="AH96" s="39"/>
      <c r="AI96" s="39"/>
      <c r="AJ96" s="39"/>
      <c r="AK96" s="40" t="s">
        <v>19</v>
      </c>
      <c r="AL96" s="39"/>
      <c r="AM96" s="41"/>
      <c r="AN96" s="28"/>
    </row>
    <row r="97"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5"/>
      <c r="R97" s="23"/>
      <c r="AA97" s="47" t="s">
        <v>19</v>
      </c>
      <c r="AF97" s="48" t="s">
        <v>19</v>
      </c>
      <c r="AK97" s="48" t="s">
        <v>19</v>
      </c>
      <c r="AM97" s="49"/>
      <c r="AN97" s="28"/>
    </row>
    <row r="98">
      <c r="C98" s="31"/>
      <c r="D98" s="32"/>
      <c r="E98" s="32"/>
      <c r="F98" s="32"/>
      <c r="G98" s="32"/>
      <c r="H98" s="32"/>
      <c r="I98" s="32"/>
      <c r="J98" s="32"/>
      <c r="K98" s="32"/>
      <c r="L98" s="32"/>
      <c r="M98" s="154" t="s">
        <v>106</v>
      </c>
      <c r="N98" s="155" t="s">
        <v>107</v>
      </c>
      <c r="O98" s="155" t="s">
        <v>108</v>
      </c>
      <c r="P98" s="156" t="s">
        <v>109</v>
      </c>
      <c r="Q98" s="35"/>
      <c r="R98" s="23"/>
      <c r="AA98" s="47" t="s">
        <v>19</v>
      </c>
      <c r="AF98" s="48" t="s">
        <v>19</v>
      </c>
      <c r="AK98" s="48" t="s">
        <v>19</v>
      </c>
      <c r="AM98" s="49"/>
      <c r="AN98" s="28"/>
    </row>
    <row r="99"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157">
        <v>85.0</v>
      </c>
      <c r="N99" s="158">
        <v>350.0</v>
      </c>
      <c r="O99" s="158">
        <v>250.0</v>
      </c>
      <c r="P99" s="147">
        <f>(M99*9)+(N99*4)+(O99*4)</f>
        <v>3165</v>
      </c>
      <c r="Q99" s="35"/>
      <c r="R99" s="23"/>
      <c r="AA99" s="47" t="s">
        <v>19</v>
      </c>
      <c r="AF99" s="48" t="s">
        <v>19</v>
      </c>
      <c r="AK99" s="48" t="s">
        <v>19</v>
      </c>
      <c r="AM99" s="49"/>
      <c r="AN99" s="28"/>
    </row>
    <row r="100"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159"/>
      <c r="N100" s="160"/>
      <c r="O100" s="160"/>
      <c r="P100" s="150"/>
      <c r="Q100" s="35"/>
      <c r="R100" s="23"/>
      <c r="AA100" s="56" t="s">
        <v>19</v>
      </c>
      <c r="AB100" s="57"/>
      <c r="AC100" s="57"/>
      <c r="AD100" s="57"/>
      <c r="AE100" s="57"/>
      <c r="AF100" s="58" t="s">
        <v>19</v>
      </c>
      <c r="AG100" s="57"/>
      <c r="AH100" s="57"/>
      <c r="AI100" s="57"/>
      <c r="AJ100" s="57"/>
      <c r="AK100" s="58" t="s">
        <v>19</v>
      </c>
      <c r="AL100" s="57"/>
      <c r="AM100" s="59"/>
      <c r="AN100" s="28"/>
    </row>
    <row r="101"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161" t="s">
        <v>110</v>
      </c>
      <c r="N101" s="162" t="s">
        <v>111</v>
      </c>
      <c r="O101" s="162" t="s">
        <v>112</v>
      </c>
      <c r="P101" s="163" t="s">
        <v>113</v>
      </c>
      <c r="Q101" s="35"/>
      <c r="R101" s="23"/>
      <c r="AN101" s="28"/>
    </row>
    <row r="102"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164" t="s">
        <v>114</v>
      </c>
      <c r="N102" s="165" t="s">
        <v>115</v>
      </c>
      <c r="O102" s="165" t="s">
        <v>115</v>
      </c>
      <c r="P102" s="166" t="s">
        <v>115</v>
      </c>
      <c r="Q102" s="35"/>
      <c r="R102" s="23"/>
      <c r="AN102" s="28"/>
    </row>
    <row r="103"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167"/>
      <c r="N103" s="168"/>
      <c r="O103" s="168"/>
      <c r="P103" s="147"/>
      <c r="Q103" s="35"/>
      <c r="R103" s="23"/>
      <c r="AA103" s="25" t="s">
        <v>116</v>
      </c>
      <c r="AB103" s="26"/>
      <c r="AC103" s="26"/>
      <c r="AD103" s="26"/>
      <c r="AE103" s="27"/>
      <c r="AN103" s="28"/>
    </row>
    <row r="104"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169" t="s">
        <v>117</v>
      </c>
      <c r="N104" s="170" t="s">
        <v>118</v>
      </c>
      <c r="O104" s="170" t="s">
        <v>119</v>
      </c>
      <c r="P104" s="171" t="s">
        <v>120</v>
      </c>
      <c r="Q104" s="35"/>
      <c r="R104" s="23"/>
      <c r="AA104" s="29" t="s">
        <v>12</v>
      </c>
      <c r="AB104" s="26"/>
      <c r="AC104" s="26"/>
      <c r="AD104" s="26"/>
      <c r="AE104" s="26"/>
      <c r="AF104" s="30" t="s">
        <v>13</v>
      </c>
      <c r="AG104" s="26"/>
      <c r="AH104" s="26"/>
      <c r="AI104" s="26"/>
      <c r="AJ104" s="26"/>
      <c r="AK104" s="30" t="s">
        <v>14</v>
      </c>
      <c r="AL104" s="26"/>
      <c r="AM104" s="27"/>
      <c r="AN104" s="28"/>
    </row>
    <row r="105"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157" t="s">
        <v>114</v>
      </c>
      <c r="N105" s="158" t="s">
        <v>115</v>
      </c>
      <c r="O105" s="158" t="s">
        <v>115</v>
      </c>
      <c r="P105" s="172" t="s">
        <v>115</v>
      </c>
      <c r="Q105" s="35"/>
      <c r="R105" s="23"/>
      <c r="AA105" s="38" t="s">
        <v>19</v>
      </c>
      <c r="AB105" s="39"/>
      <c r="AC105" s="39"/>
      <c r="AD105" s="39"/>
      <c r="AE105" s="39"/>
      <c r="AF105" s="40" t="s">
        <v>19</v>
      </c>
      <c r="AG105" s="39"/>
      <c r="AH105" s="39"/>
      <c r="AI105" s="39"/>
      <c r="AJ105" s="39"/>
      <c r="AK105" s="40" t="s">
        <v>19</v>
      </c>
      <c r="AL105" s="39"/>
      <c r="AM105" s="41"/>
      <c r="AN105" s="28"/>
    </row>
    <row r="106"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159"/>
      <c r="N106" s="160"/>
      <c r="O106" s="160"/>
      <c r="P106" s="150"/>
      <c r="Q106" s="35"/>
      <c r="R106" s="23"/>
      <c r="AA106" s="47" t="s">
        <v>19</v>
      </c>
      <c r="AF106" s="48" t="s">
        <v>19</v>
      </c>
      <c r="AK106" s="48" t="s">
        <v>19</v>
      </c>
      <c r="AM106" s="49"/>
      <c r="AN106" s="28"/>
    </row>
    <row r="107"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173" t="s">
        <v>121</v>
      </c>
      <c r="N107" s="174"/>
      <c r="O107" s="174"/>
      <c r="P107" s="153"/>
      <c r="Q107" s="35"/>
      <c r="R107" s="23"/>
      <c r="AA107" s="47" t="s">
        <v>19</v>
      </c>
      <c r="AF107" s="48" t="s">
        <v>19</v>
      </c>
      <c r="AK107" s="48" t="s">
        <v>19</v>
      </c>
      <c r="AM107" s="49"/>
      <c r="AN107" s="28"/>
    </row>
    <row r="108"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5"/>
      <c r="R108" s="23"/>
      <c r="AA108" s="47" t="s">
        <v>19</v>
      </c>
      <c r="AF108" s="48" t="s">
        <v>19</v>
      </c>
      <c r="AK108" s="48" t="s">
        <v>19</v>
      </c>
      <c r="AM108" s="49"/>
      <c r="AN108" s="28"/>
    </row>
    <row r="109"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5"/>
      <c r="R109" s="23"/>
      <c r="AA109" s="56" t="s">
        <v>19</v>
      </c>
      <c r="AB109" s="57"/>
      <c r="AC109" s="57"/>
      <c r="AD109" s="57"/>
      <c r="AE109" s="57"/>
      <c r="AF109" s="58" t="s">
        <v>19</v>
      </c>
      <c r="AG109" s="57"/>
      <c r="AH109" s="57"/>
      <c r="AI109" s="57"/>
      <c r="AJ109" s="57"/>
      <c r="AK109" s="58" t="s">
        <v>19</v>
      </c>
      <c r="AL109" s="57"/>
      <c r="AM109" s="59"/>
      <c r="AN109" s="28"/>
    </row>
    <row r="110"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21" t="s">
        <v>91</v>
      </c>
      <c r="N110" s="32"/>
      <c r="O110" s="32"/>
      <c r="P110" s="32"/>
      <c r="Q110" s="35"/>
      <c r="R110" s="23"/>
      <c r="AN110" s="28"/>
    </row>
    <row r="111"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145"/>
      <c r="N111" s="67"/>
      <c r="O111" s="67"/>
      <c r="P111" s="68"/>
      <c r="Q111" s="35"/>
      <c r="AN111" s="28"/>
    </row>
    <row r="112"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70"/>
      <c r="P112" s="71"/>
      <c r="Q112" s="35"/>
      <c r="AA112" s="25" t="s">
        <v>122</v>
      </c>
      <c r="AB112" s="26"/>
      <c r="AC112" s="26"/>
      <c r="AD112" s="26"/>
      <c r="AE112" s="27"/>
      <c r="AN112" s="28"/>
    </row>
    <row r="113"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70"/>
      <c r="P113" s="71"/>
      <c r="Q113" s="35"/>
      <c r="R113" s="37"/>
      <c r="AA113" s="29" t="s">
        <v>12</v>
      </c>
      <c r="AB113" s="26"/>
      <c r="AC113" s="26"/>
      <c r="AD113" s="26"/>
      <c r="AE113" s="26"/>
      <c r="AF113" s="30" t="s">
        <v>13</v>
      </c>
      <c r="AG113" s="26"/>
      <c r="AH113" s="26"/>
      <c r="AI113" s="26"/>
      <c r="AJ113" s="26"/>
      <c r="AK113" s="30" t="s">
        <v>14</v>
      </c>
      <c r="AL113" s="26"/>
      <c r="AM113" s="27"/>
      <c r="AN113" s="28"/>
    </row>
    <row r="114">
      <c r="C114" s="31"/>
      <c r="D114" s="32"/>
      <c r="E114" s="32"/>
      <c r="F114" s="32"/>
      <c r="G114" s="32"/>
      <c r="H114" s="32"/>
      <c r="I114" s="32"/>
      <c r="J114" s="32"/>
      <c r="K114" s="32"/>
      <c r="L114" s="32"/>
      <c r="M114" s="70"/>
      <c r="P114" s="71"/>
      <c r="Q114" s="35"/>
      <c r="AA114" s="38" t="s">
        <v>19</v>
      </c>
      <c r="AB114" s="39"/>
      <c r="AC114" s="39"/>
      <c r="AD114" s="39"/>
      <c r="AE114" s="39"/>
      <c r="AF114" s="40" t="s">
        <v>19</v>
      </c>
      <c r="AG114" s="39"/>
      <c r="AH114" s="39"/>
      <c r="AI114" s="39"/>
      <c r="AJ114" s="39"/>
      <c r="AK114" s="40" t="s">
        <v>19</v>
      </c>
      <c r="AL114" s="39"/>
      <c r="AM114" s="41"/>
      <c r="AN114" s="28"/>
    </row>
    <row r="115">
      <c r="C115" s="31"/>
      <c r="D115" s="32"/>
      <c r="E115" s="32"/>
      <c r="F115" s="32"/>
      <c r="G115" s="32"/>
      <c r="H115" s="32"/>
      <c r="I115" s="32"/>
      <c r="J115" s="32"/>
      <c r="K115" s="32"/>
      <c r="L115" s="32"/>
      <c r="M115" s="70"/>
      <c r="P115" s="71"/>
      <c r="Q115" s="35"/>
      <c r="AA115" s="47" t="s">
        <v>19</v>
      </c>
      <c r="AF115" s="48" t="s">
        <v>19</v>
      </c>
      <c r="AK115" s="48" t="s">
        <v>19</v>
      </c>
      <c r="AM115" s="49"/>
      <c r="AN115" s="28"/>
    </row>
    <row r="116">
      <c r="C116" s="31"/>
      <c r="D116" s="32"/>
      <c r="E116" s="32"/>
      <c r="F116" s="32"/>
      <c r="G116" s="32"/>
      <c r="H116" s="32"/>
      <c r="I116" s="32"/>
      <c r="J116" s="32"/>
      <c r="K116" s="32"/>
      <c r="L116" s="32"/>
      <c r="M116" s="70"/>
      <c r="P116" s="71"/>
      <c r="Q116" s="35"/>
      <c r="AA116" s="47" t="s">
        <v>19</v>
      </c>
      <c r="AF116" s="48" t="s">
        <v>19</v>
      </c>
      <c r="AK116" s="48" t="s">
        <v>19</v>
      </c>
      <c r="AM116" s="49"/>
      <c r="AN116" s="28"/>
    </row>
    <row r="117">
      <c r="C117" s="31"/>
      <c r="D117" s="32"/>
      <c r="E117" s="32"/>
      <c r="F117" s="32"/>
      <c r="G117" s="32"/>
      <c r="H117" s="32"/>
      <c r="I117" s="32"/>
      <c r="J117" s="32"/>
      <c r="K117" s="32"/>
      <c r="L117" s="32"/>
      <c r="M117" s="70"/>
      <c r="P117" s="71"/>
      <c r="Q117" s="35"/>
      <c r="AA117" s="47" t="s">
        <v>19</v>
      </c>
      <c r="AF117" s="48" t="s">
        <v>19</v>
      </c>
      <c r="AK117" s="48" t="s">
        <v>19</v>
      </c>
      <c r="AM117" s="49"/>
      <c r="AN117" s="28"/>
    </row>
    <row r="118"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75"/>
      <c r="N118" s="76"/>
      <c r="O118" s="76"/>
      <c r="P118" s="77"/>
      <c r="Q118" s="35"/>
      <c r="AA118" s="56" t="s">
        <v>19</v>
      </c>
      <c r="AB118" s="57"/>
      <c r="AC118" s="57"/>
      <c r="AD118" s="57"/>
      <c r="AE118" s="57"/>
      <c r="AF118" s="58" t="s">
        <v>19</v>
      </c>
      <c r="AG118" s="57"/>
      <c r="AH118" s="57"/>
      <c r="AI118" s="57"/>
      <c r="AJ118" s="57"/>
      <c r="AK118" s="58" t="s">
        <v>19</v>
      </c>
      <c r="AL118" s="57"/>
      <c r="AM118" s="59"/>
      <c r="AN118" s="28"/>
    </row>
    <row r="119"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5"/>
      <c r="AN119" s="28"/>
    </row>
    <row r="120">
      <c r="C120" s="31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5"/>
      <c r="AN120" s="28"/>
    </row>
    <row r="121">
      <c r="C121" s="31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5"/>
      <c r="AN121" s="28"/>
    </row>
    <row r="122">
      <c r="C122" s="175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7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9"/>
    </row>
    <row r="132">
      <c r="M132" s="180"/>
      <c r="N132" s="181"/>
      <c r="O132" s="182"/>
      <c r="P132" s="182"/>
    </row>
    <row r="133">
      <c r="M133" s="183"/>
      <c r="N133" s="181"/>
      <c r="O133" s="181"/>
      <c r="P133" s="181"/>
    </row>
    <row r="134">
      <c r="M134" s="183"/>
      <c r="N134" s="181"/>
      <c r="O134" s="181"/>
      <c r="P134" s="181"/>
    </row>
    <row r="135">
      <c r="M135" s="183"/>
      <c r="N135" s="181"/>
      <c r="O135" s="181"/>
      <c r="P135" s="181"/>
    </row>
    <row r="136">
      <c r="M136" s="183"/>
      <c r="N136" s="181"/>
      <c r="O136" s="181"/>
      <c r="P136" s="181"/>
    </row>
    <row r="137">
      <c r="M137" s="183"/>
      <c r="N137" s="181"/>
      <c r="O137" s="181"/>
      <c r="P137" s="181"/>
    </row>
    <row r="138">
      <c r="M138" s="181"/>
      <c r="N138" s="181"/>
      <c r="O138" s="181"/>
      <c r="P138" s="181"/>
    </row>
    <row r="139">
      <c r="M139" s="180"/>
      <c r="N139" s="181"/>
      <c r="O139" s="182"/>
      <c r="P139" s="182"/>
    </row>
    <row r="140">
      <c r="M140" s="183"/>
      <c r="N140" s="181"/>
      <c r="O140" s="181"/>
      <c r="P140" s="181"/>
    </row>
    <row r="141">
      <c r="M141" s="183"/>
      <c r="N141" s="181"/>
      <c r="O141" s="181"/>
      <c r="P141" s="181"/>
    </row>
    <row r="142">
      <c r="M142" s="183"/>
      <c r="N142" s="181"/>
      <c r="O142" s="181"/>
      <c r="P142" s="181"/>
    </row>
    <row r="143">
      <c r="M143" s="183"/>
      <c r="N143" s="181"/>
      <c r="O143" s="181"/>
      <c r="P143" s="181"/>
    </row>
    <row r="144">
      <c r="M144" s="183"/>
      <c r="N144" s="181"/>
      <c r="O144" s="181"/>
      <c r="P144" s="181"/>
    </row>
    <row r="145">
      <c r="M145" s="183"/>
      <c r="N145" s="181"/>
      <c r="O145" s="181"/>
      <c r="P145" s="181"/>
    </row>
    <row r="146">
      <c r="M146" s="181"/>
      <c r="N146" s="181"/>
      <c r="O146" s="181"/>
      <c r="P146" s="181"/>
    </row>
    <row r="147">
      <c r="M147" s="180"/>
      <c r="N147" s="181"/>
      <c r="O147" s="182"/>
      <c r="P147" s="182"/>
    </row>
    <row r="148">
      <c r="M148" s="183"/>
      <c r="N148" s="181"/>
      <c r="O148" s="181"/>
      <c r="P148" s="181"/>
    </row>
    <row r="149">
      <c r="M149" s="183"/>
      <c r="N149" s="181"/>
      <c r="O149" s="181"/>
      <c r="P149" s="181"/>
    </row>
    <row r="150">
      <c r="M150" s="183"/>
      <c r="N150" s="181"/>
      <c r="O150" s="181"/>
      <c r="P150" s="181"/>
    </row>
    <row r="151">
      <c r="M151" s="183"/>
      <c r="N151" s="181"/>
      <c r="O151" s="181"/>
      <c r="P151" s="181"/>
    </row>
    <row r="152">
      <c r="M152" s="183"/>
      <c r="N152" s="181"/>
      <c r="O152" s="181"/>
      <c r="P152" s="181"/>
    </row>
    <row r="153">
      <c r="M153" s="181"/>
      <c r="N153" s="181"/>
      <c r="O153" s="181"/>
      <c r="P153" s="181"/>
    </row>
    <row r="154">
      <c r="M154" s="180"/>
      <c r="N154" s="181"/>
      <c r="O154" s="182"/>
      <c r="P154" s="182"/>
    </row>
    <row r="155">
      <c r="M155" s="183"/>
      <c r="N155" s="181"/>
      <c r="O155" s="181"/>
      <c r="P155" s="181"/>
    </row>
    <row r="156">
      <c r="M156" s="183"/>
      <c r="N156" s="181"/>
      <c r="O156" s="181"/>
      <c r="P156" s="181"/>
    </row>
    <row r="157">
      <c r="M157" s="183"/>
      <c r="N157" s="181"/>
      <c r="O157" s="181"/>
      <c r="P157" s="181"/>
    </row>
    <row r="158">
      <c r="M158" s="183"/>
      <c r="N158" s="181"/>
      <c r="O158" s="181"/>
      <c r="P158" s="181"/>
    </row>
    <row r="159">
      <c r="M159" s="183"/>
      <c r="N159" s="181"/>
      <c r="O159" s="181"/>
      <c r="P159" s="181"/>
    </row>
    <row r="160">
      <c r="M160" s="183"/>
      <c r="N160" s="181"/>
      <c r="O160" s="181"/>
      <c r="P160" s="181"/>
    </row>
    <row r="161">
      <c r="M161" s="183"/>
      <c r="N161" s="181"/>
      <c r="O161" s="181"/>
      <c r="P161" s="181"/>
    </row>
    <row r="162">
      <c r="M162" s="183"/>
      <c r="N162" s="181"/>
      <c r="O162" s="181"/>
      <c r="P162" s="181"/>
    </row>
    <row r="163">
      <c r="M163" s="183"/>
      <c r="N163" s="181"/>
      <c r="O163" s="181"/>
      <c r="P163" s="181"/>
    </row>
  </sheetData>
  <mergeCells count="263">
    <mergeCell ref="AA97:AE97"/>
    <mergeCell ref="AF97:AJ97"/>
    <mergeCell ref="AK97:AM97"/>
    <mergeCell ref="AA98:AE98"/>
    <mergeCell ref="AF98:AJ98"/>
    <mergeCell ref="AK98:AM98"/>
    <mergeCell ref="AA99:AE99"/>
    <mergeCell ref="AA100:AE100"/>
    <mergeCell ref="AF100:AJ100"/>
    <mergeCell ref="AK100:AM100"/>
    <mergeCell ref="AA103:AE103"/>
    <mergeCell ref="AA104:AE104"/>
    <mergeCell ref="AF104:AJ104"/>
    <mergeCell ref="AK104:AM104"/>
    <mergeCell ref="AA105:AE105"/>
    <mergeCell ref="AF105:AJ105"/>
    <mergeCell ref="AK105:AM105"/>
    <mergeCell ref="AA106:AE106"/>
    <mergeCell ref="AF106:AJ106"/>
    <mergeCell ref="AK106:AM106"/>
    <mergeCell ref="AA107:AE107"/>
    <mergeCell ref="AA114:AE114"/>
    <mergeCell ref="AF114:AJ114"/>
    <mergeCell ref="AA113:AE113"/>
    <mergeCell ref="AA115:AE115"/>
    <mergeCell ref="AF115:AJ115"/>
    <mergeCell ref="AK115:AM115"/>
    <mergeCell ref="AA116:AE116"/>
    <mergeCell ref="AF116:AJ116"/>
    <mergeCell ref="AK116:AM116"/>
    <mergeCell ref="AA117:AE117"/>
    <mergeCell ref="AF117:AJ117"/>
    <mergeCell ref="AK117:AM117"/>
    <mergeCell ref="AA118:AE118"/>
    <mergeCell ref="AF118:AJ118"/>
    <mergeCell ref="AF107:AJ107"/>
    <mergeCell ref="AK107:AM107"/>
    <mergeCell ref="M111:P118"/>
    <mergeCell ref="AA112:AE112"/>
    <mergeCell ref="AF113:AJ113"/>
    <mergeCell ref="AK113:AM113"/>
    <mergeCell ref="AK114:AM114"/>
    <mergeCell ref="AK118:AM118"/>
    <mergeCell ref="AA81:AE81"/>
    <mergeCell ref="AF81:AJ81"/>
    <mergeCell ref="AA82:AE82"/>
    <mergeCell ref="AF82:AJ82"/>
    <mergeCell ref="AK82:AM82"/>
    <mergeCell ref="AA78:AE78"/>
    <mergeCell ref="AA80:AE80"/>
    <mergeCell ref="AA85:AE85"/>
    <mergeCell ref="AA86:AE86"/>
    <mergeCell ref="AF86:AJ86"/>
    <mergeCell ref="AK86:AM86"/>
    <mergeCell ref="AA87:AE87"/>
    <mergeCell ref="AF91:AJ91"/>
    <mergeCell ref="AK91:AM91"/>
    <mergeCell ref="AA89:AE89"/>
    <mergeCell ref="AF89:AJ89"/>
    <mergeCell ref="AK89:AM89"/>
    <mergeCell ref="AA90:AE90"/>
    <mergeCell ref="AF90:AJ90"/>
    <mergeCell ref="AK90:AM90"/>
    <mergeCell ref="AA91:AE91"/>
    <mergeCell ref="AA94:AE94"/>
    <mergeCell ref="AA95:AE95"/>
    <mergeCell ref="AF95:AJ95"/>
    <mergeCell ref="AK95:AM95"/>
    <mergeCell ref="AA96:AE96"/>
    <mergeCell ref="AF96:AJ96"/>
    <mergeCell ref="AK96:AM96"/>
    <mergeCell ref="AF99:AJ99"/>
    <mergeCell ref="AK99:AM99"/>
    <mergeCell ref="AA108:AE108"/>
    <mergeCell ref="AF108:AJ108"/>
    <mergeCell ref="AK108:AM108"/>
    <mergeCell ref="AA109:AE109"/>
    <mergeCell ref="AF109:AJ109"/>
    <mergeCell ref="AK109:AM109"/>
    <mergeCell ref="AA27:AE27"/>
    <mergeCell ref="AF27:AJ27"/>
    <mergeCell ref="AK27:AM27"/>
    <mergeCell ref="AA28:AE28"/>
    <mergeCell ref="AF28:AJ28"/>
    <mergeCell ref="AK28:AM28"/>
    <mergeCell ref="AA29:AE29"/>
    <mergeCell ref="AA30:AE30"/>
    <mergeCell ref="AF30:AJ30"/>
    <mergeCell ref="AK30:AM30"/>
    <mergeCell ref="AA31:AE31"/>
    <mergeCell ref="AF31:AJ31"/>
    <mergeCell ref="AK31:AM31"/>
    <mergeCell ref="AA33:AE33"/>
    <mergeCell ref="T36:X36"/>
    <mergeCell ref="T37:X44"/>
    <mergeCell ref="T48:X55"/>
    <mergeCell ref="T19:U19"/>
    <mergeCell ref="T20:U20"/>
    <mergeCell ref="T21:U21"/>
    <mergeCell ref="T22:U22"/>
    <mergeCell ref="T25:X25"/>
    <mergeCell ref="T26:X33"/>
    <mergeCell ref="T35:X35"/>
    <mergeCell ref="AA17:AE17"/>
    <mergeCell ref="AA18:AE18"/>
    <mergeCell ref="AF18:AJ18"/>
    <mergeCell ref="AK18:AM18"/>
    <mergeCell ref="AA19:AE19"/>
    <mergeCell ref="AF19:AJ19"/>
    <mergeCell ref="AK19:AM19"/>
    <mergeCell ref="AF22:AJ22"/>
    <mergeCell ref="AK22:AM22"/>
    <mergeCell ref="AA20:AE20"/>
    <mergeCell ref="AF20:AJ20"/>
    <mergeCell ref="AK20:AM20"/>
    <mergeCell ref="AA21:AE21"/>
    <mergeCell ref="AF21:AJ21"/>
    <mergeCell ref="AK21:AM21"/>
    <mergeCell ref="AA22:AE22"/>
    <mergeCell ref="AA23:AE23"/>
    <mergeCell ref="AF23:AJ23"/>
    <mergeCell ref="AK23:AM23"/>
    <mergeCell ref="AA25:AE25"/>
    <mergeCell ref="AA26:AE26"/>
    <mergeCell ref="AF26:AJ26"/>
    <mergeCell ref="AK26:AM26"/>
    <mergeCell ref="AF29:AJ29"/>
    <mergeCell ref="AK29:AM29"/>
    <mergeCell ref="AF36:AJ36"/>
    <mergeCell ref="AK36:AM36"/>
    <mergeCell ref="AA34:AE34"/>
    <mergeCell ref="AF34:AJ34"/>
    <mergeCell ref="AK34:AM34"/>
    <mergeCell ref="AA35:AE35"/>
    <mergeCell ref="AF35:AJ35"/>
    <mergeCell ref="AK35:AM35"/>
    <mergeCell ref="AA36:AE36"/>
    <mergeCell ref="AA43:AE43"/>
    <mergeCell ref="AF43:AJ43"/>
    <mergeCell ref="AA44:AE44"/>
    <mergeCell ref="AF44:AJ44"/>
    <mergeCell ref="AK44:AM44"/>
    <mergeCell ref="AF45:AJ45"/>
    <mergeCell ref="AK45:AM45"/>
    <mergeCell ref="AA45:AE45"/>
    <mergeCell ref="AA46:AE46"/>
    <mergeCell ref="AF46:AJ46"/>
    <mergeCell ref="AK46:AM46"/>
    <mergeCell ref="AA47:AE47"/>
    <mergeCell ref="AF47:AJ47"/>
    <mergeCell ref="AK47:AM47"/>
    <mergeCell ref="AF39:AJ39"/>
    <mergeCell ref="AK39:AM39"/>
    <mergeCell ref="AA37:AE37"/>
    <mergeCell ref="AF37:AJ37"/>
    <mergeCell ref="AK37:AM37"/>
    <mergeCell ref="AA38:AE38"/>
    <mergeCell ref="AF38:AJ38"/>
    <mergeCell ref="AK38:AM38"/>
    <mergeCell ref="AA39:AE39"/>
    <mergeCell ref="AA41:AE41"/>
    <mergeCell ref="AA42:AE42"/>
    <mergeCell ref="AF42:AJ42"/>
    <mergeCell ref="AK42:AM42"/>
    <mergeCell ref="G43:I43"/>
    <mergeCell ref="J43:K43"/>
    <mergeCell ref="AK43:AM43"/>
    <mergeCell ref="E43:F43"/>
    <mergeCell ref="E44:F44"/>
    <mergeCell ref="G44:I44"/>
    <mergeCell ref="J44:K44"/>
    <mergeCell ref="E45:F45"/>
    <mergeCell ref="G45:I45"/>
    <mergeCell ref="J45:K45"/>
    <mergeCell ref="E48:F48"/>
    <mergeCell ref="G48:I48"/>
    <mergeCell ref="J48:K48"/>
    <mergeCell ref="G49:I49"/>
    <mergeCell ref="J49:K49"/>
    <mergeCell ref="G50:I50"/>
    <mergeCell ref="J50:K50"/>
    <mergeCell ref="E46:F46"/>
    <mergeCell ref="G46:I46"/>
    <mergeCell ref="J46:K46"/>
    <mergeCell ref="E47:F47"/>
    <mergeCell ref="G47:I47"/>
    <mergeCell ref="J47:K47"/>
    <mergeCell ref="T47:X47"/>
    <mergeCell ref="AA49:AE49"/>
    <mergeCell ref="AA50:AE50"/>
    <mergeCell ref="AF50:AJ50"/>
    <mergeCell ref="AK50:AM50"/>
    <mergeCell ref="AA51:AE51"/>
    <mergeCell ref="AF51:AJ51"/>
    <mergeCell ref="AK51:AM51"/>
    <mergeCell ref="AF54:AJ54"/>
    <mergeCell ref="AK54:AM54"/>
    <mergeCell ref="AA52:AE52"/>
    <mergeCell ref="AF52:AJ52"/>
    <mergeCell ref="AK52:AM52"/>
    <mergeCell ref="AA53:AE53"/>
    <mergeCell ref="AF53:AJ53"/>
    <mergeCell ref="AK53:AM53"/>
    <mergeCell ref="AA54:AE54"/>
    <mergeCell ref="AA55:AE55"/>
    <mergeCell ref="AF55:AJ55"/>
    <mergeCell ref="AK55:AM55"/>
    <mergeCell ref="AA58:AE58"/>
    <mergeCell ref="AA59:AE59"/>
    <mergeCell ref="AF59:AJ59"/>
    <mergeCell ref="AK59:AM59"/>
    <mergeCell ref="AF62:AJ62"/>
    <mergeCell ref="AK62:AM62"/>
    <mergeCell ref="AA60:AE60"/>
    <mergeCell ref="AF60:AJ60"/>
    <mergeCell ref="AK60:AM60"/>
    <mergeCell ref="AA61:AE61"/>
    <mergeCell ref="AF61:AJ61"/>
    <mergeCell ref="AK61:AM61"/>
    <mergeCell ref="AA62:AE62"/>
    <mergeCell ref="AA63:AE63"/>
    <mergeCell ref="AF63:AJ63"/>
    <mergeCell ref="AK63:AM63"/>
    <mergeCell ref="AA64:AE64"/>
    <mergeCell ref="AF64:AJ64"/>
    <mergeCell ref="AK64:AM64"/>
    <mergeCell ref="AA67:AE67"/>
    <mergeCell ref="AF73:AJ73"/>
    <mergeCell ref="AK73:AM73"/>
    <mergeCell ref="AA71:AE71"/>
    <mergeCell ref="AF71:AJ71"/>
    <mergeCell ref="AK71:AM71"/>
    <mergeCell ref="AA72:AE72"/>
    <mergeCell ref="AF72:AJ72"/>
    <mergeCell ref="AK72:AM72"/>
    <mergeCell ref="AA73:AE73"/>
    <mergeCell ref="AA76:AE76"/>
    <mergeCell ref="AA68:AE68"/>
    <mergeCell ref="AF68:AJ68"/>
    <mergeCell ref="AK68:AM68"/>
    <mergeCell ref="AA69:AE69"/>
    <mergeCell ref="AF69:AJ69"/>
    <mergeCell ref="AK69:AM69"/>
    <mergeCell ref="AA70:AE70"/>
    <mergeCell ref="AF78:AJ78"/>
    <mergeCell ref="AK78:AM78"/>
    <mergeCell ref="AA79:AE79"/>
    <mergeCell ref="AF79:AJ79"/>
    <mergeCell ref="AF80:AJ80"/>
    <mergeCell ref="AK80:AM80"/>
    <mergeCell ref="AF70:AJ70"/>
    <mergeCell ref="AK70:AM70"/>
    <mergeCell ref="E77:P81"/>
    <mergeCell ref="AA77:AE77"/>
    <mergeCell ref="AF77:AJ77"/>
    <mergeCell ref="AK77:AM77"/>
    <mergeCell ref="AK79:AM79"/>
    <mergeCell ref="AK81:AM81"/>
    <mergeCell ref="AF87:AJ87"/>
    <mergeCell ref="AK87:AM87"/>
    <mergeCell ref="AA88:AE88"/>
    <mergeCell ref="AF88:AJ88"/>
    <mergeCell ref="AK88:AM8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B5" s="1" t="s">
        <v>509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1"/>
      <c r="Q5" s="4"/>
    </row>
    <row r="6">
      <c r="B6" s="184"/>
      <c r="P6" s="49"/>
      <c r="Q6" s="4"/>
    </row>
    <row r="7">
      <c r="B7" s="184"/>
      <c r="P7" s="49"/>
      <c r="Q7" s="4"/>
    </row>
    <row r="8">
      <c r="B8" s="184"/>
      <c r="P8" s="49"/>
    </row>
    <row r="9">
      <c r="B9" s="184"/>
      <c r="P9" s="49"/>
    </row>
    <row r="10">
      <c r="B10" s="185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9"/>
    </row>
    <row r="11">
      <c r="B11" s="434"/>
      <c r="C11" s="435" t="s">
        <v>510</v>
      </c>
      <c r="D11" s="436" t="s">
        <v>476</v>
      </c>
      <c r="E11" s="436" t="s">
        <v>511</v>
      </c>
      <c r="F11" s="436" t="s">
        <v>512</v>
      </c>
      <c r="G11" s="436" t="s">
        <v>513</v>
      </c>
      <c r="H11" s="436" t="s">
        <v>514</v>
      </c>
      <c r="I11" s="436" t="s">
        <v>479</v>
      </c>
      <c r="J11" s="26"/>
      <c r="K11" s="26"/>
      <c r="L11" s="26"/>
      <c r="M11" s="436" t="s">
        <v>481</v>
      </c>
      <c r="N11" s="26"/>
      <c r="O11" s="26"/>
      <c r="P11" s="27"/>
    </row>
    <row r="12">
      <c r="B12" s="437" t="s">
        <v>515</v>
      </c>
      <c r="C12" s="438" t="s">
        <v>516</v>
      </c>
      <c r="D12" s="439" t="str">
        <f>'Player Profile'!E9</f>
        <v/>
      </c>
      <c r="E12" s="438">
        <v>85.0</v>
      </c>
      <c r="F12" s="438">
        <v>350.0</v>
      </c>
      <c r="G12" s="438">
        <v>250.0</v>
      </c>
      <c r="H12" s="439">
        <f>(E12*9)+(F12*4)+(G12*4)</f>
        <v>3165</v>
      </c>
      <c r="I12" s="440"/>
      <c r="M12" s="440"/>
      <c r="P12" s="49"/>
    </row>
    <row r="13">
      <c r="B13" s="23"/>
      <c r="C13" s="441"/>
      <c r="H13" s="441"/>
      <c r="M13" s="274"/>
      <c r="P13" s="49"/>
    </row>
    <row r="14">
      <c r="B14" s="31"/>
      <c r="C14" s="441"/>
      <c r="D14" s="32"/>
      <c r="E14" s="32"/>
      <c r="F14" s="32"/>
      <c r="G14" s="32"/>
      <c r="H14" s="441"/>
      <c r="I14" s="32"/>
      <c r="M14" s="32"/>
      <c r="P14" s="49"/>
    </row>
    <row r="15">
      <c r="B15" s="23"/>
      <c r="C15" s="441"/>
      <c r="H15" s="441"/>
      <c r="M15" s="274"/>
      <c r="P15" s="49"/>
    </row>
    <row r="16">
      <c r="B16" s="31"/>
      <c r="C16" s="441"/>
      <c r="D16" s="32"/>
      <c r="E16" s="32"/>
      <c r="F16" s="32"/>
      <c r="G16" s="32"/>
      <c r="H16" s="441"/>
      <c r="I16" s="32"/>
      <c r="M16" s="32"/>
      <c r="P16" s="49"/>
    </row>
    <row r="17">
      <c r="B17" s="23"/>
      <c r="C17" s="441"/>
      <c r="H17" s="441"/>
      <c r="M17" s="274"/>
      <c r="P17" s="49"/>
    </row>
    <row r="18">
      <c r="B18" s="31"/>
      <c r="C18" s="441"/>
      <c r="D18" s="32"/>
      <c r="E18" s="32"/>
      <c r="F18" s="32"/>
      <c r="G18" s="32"/>
      <c r="H18" s="441"/>
      <c r="I18" s="32"/>
      <c r="M18" s="32"/>
      <c r="P18" s="49"/>
    </row>
    <row r="19">
      <c r="B19" s="23"/>
      <c r="C19" s="441"/>
      <c r="H19" s="441"/>
      <c r="M19" s="274"/>
      <c r="P19" s="49"/>
    </row>
    <row r="20">
      <c r="B20" s="31"/>
      <c r="C20" s="441"/>
      <c r="D20" s="32"/>
      <c r="E20" s="32"/>
      <c r="F20" s="32"/>
      <c r="G20" s="32"/>
      <c r="H20" s="441"/>
      <c r="I20" s="32"/>
      <c r="M20" s="32"/>
      <c r="P20" s="49"/>
    </row>
    <row r="21">
      <c r="B21" s="23"/>
      <c r="C21" s="441"/>
      <c r="H21" s="441"/>
      <c r="M21" s="274"/>
      <c r="P21" s="49"/>
    </row>
    <row r="22">
      <c r="B22" s="31"/>
      <c r="C22" s="441"/>
      <c r="D22" s="32"/>
      <c r="E22" s="32"/>
      <c r="F22" s="32"/>
      <c r="G22" s="32"/>
      <c r="H22" s="441"/>
      <c r="I22" s="32"/>
      <c r="M22" s="32"/>
      <c r="P22" s="49"/>
    </row>
    <row r="23">
      <c r="B23" s="23"/>
      <c r="C23" s="441"/>
      <c r="H23" s="441"/>
      <c r="M23" s="274"/>
      <c r="P23" s="49"/>
    </row>
    <row r="24">
      <c r="B24" s="31"/>
      <c r="C24" s="441"/>
      <c r="D24" s="32"/>
      <c r="E24" s="32"/>
      <c r="F24" s="32"/>
      <c r="G24" s="32"/>
      <c r="H24" s="441"/>
      <c r="I24" s="32"/>
      <c r="M24" s="32"/>
      <c r="P24" s="49"/>
    </row>
    <row r="25">
      <c r="B25" s="23"/>
      <c r="C25" s="441"/>
      <c r="H25" s="441"/>
      <c r="M25" s="274"/>
      <c r="P25" s="49"/>
    </row>
    <row r="26">
      <c r="B26" s="31"/>
      <c r="C26" s="441"/>
      <c r="D26" s="32"/>
      <c r="E26" s="32"/>
      <c r="F26" s="32"/>
      <c r="G26" s="32"/>
      <c r="H26" s="441"/>
      <c r="I26" s="32"/>
      <c r="M26" s="32"/>
      <c r="P26" s="49"/>
    </row>
    <row r="27">
      <c r="B27" s="23"/>
      <c r="C27" s="441"/>
      <c r="H27" s="441"/>
      <c r="M27" s="274"/>
      <c r="P27" s="49"/>
    </row>
    <row r="28">
      <c r="B28" s="31"/>
      <c r="C28" s="441"/>
      <c r="D28" s="32"/>
      <c r="E28" s="32"/>
      <c r="F28" s="32"/>
      <c r="G28" s="32"/>
      <c r="H28" s="441"/>
      <c r="I28" s="32"/>
      <c r="M28" s="32"/>
      <c r="P28" s="49"/>
    </row>
    <row r="29">
      <c r="B29" s="23"/>
      <c r="C29" s="441"/>
      <c r="H29" s="441"/>
      <c r="M29" s="274"/>
      <c r="P29" s="49"/>
    </row>
    <row r="30">
      <c r="B30" s="31"/>
      <c r="C30" s="441"/>
      <c r="D30" s="32"/>
      <c r="E30" s="32"/>
      <c r="F30" s="32"/>
      <c r="G30" s="32"/>
      <c r="H30" s="441"/>
      <c r="I30" s="32"/>
      <c r="M30" s="32"/>
      <c r="P30" s="49"/>
    </row>
    <row r="31">
      <c r="B31" s="23"/>
      <c r="C31" s="441"/>
      <c r="H31" s="441"/>
      <c r="M31" s="274"/>
      <c r="P31" s="49"/>
    </row>
    <row r="32">
      <c r="B32" s="31"/>
      <c r="C32" s="441"/>
      <c r="D32" s="32"/>
      <c r="E32" s="32"/>
      <c r="F32" s="32"/>
      <c r="G32" s="32"/>
      <c r="H32" s="441"/>
      <c r="I32" s="32"/>
      <c r="M32" s="32"/>
      <c r="P32" s="49"/>
    </row>
    <row r="33">
      <c r="B33" s="23"/>
      <c r="C33" s="441"/>
      <c r="H33" s="441"/>
      <c r="M33" s="274"/>
      <c r="P33" s="49"/>
    </row>
    <row r="34">
      <c r="B34" s="31"/>
      <c r="C34" s="441"/>
      <c r="D34" s="32"/>
      <c r="E34" s="32"/>
      <c r="F34" s="32"/>
      <c r="G34" s="32"/>
      <c r="H34" s="441"/>
      <c r="I34" s="32"/>
      <c r="M34" s="32"/>
      <c r="P34" s="49"/>
    </row>
    <row r="35">
      <c r="B35" s="23"/>
      <c r="C35" s="441"/>
      <c r="H35" s="441"/>
      <c r="M35" s="274"/>
      <c r="P35" s="49"/>
    </row>
    <row r="36">
      <c r="B36" s="31"/>
      <c r="C36" s="441"/>
      <c r="D36" s="32"/>
      <c r="E36" s="32"/>
      <c r="F36" s="32"/>
      <c r="G36" s="32"/>
      <c r="H36" s="441"/>
      <c r="I36" s="32"/>
      <c r="M36" s="32"/>
      <c r="P36" s="49"/>
    </row>
    <row r="37">
      <c r="B37" s="23"/>
      <c r="C37" s="441"/>
      <c r="H37" s="441"/>
      <c r="M37" s="274"/>
      <c r="P37" s="49"/>
    </row>
    <row r="38">
      <c r="B38" s="31"/>
      <c r="C38" s="441"/>
      <c r="D38" s="32"/>
      <c r="E38" s="32"/>
      <c r="F38" s="32"/>
      <c r="G38" s="32"/>
      <c r="H38" s="441"/>
      <c r="I38" s="32"/>
      <c r="M38" s="32"/>
      <c r="P38" s="49"/>
    </row>
    <row r="39">
      <c r="B39" s="23"/>
      <c r="C39" s="441"/>
      <c r="H39" s="441"/>
      <c r="M39" s="274"/>
      <c r="P39" s="49"/>
    </row>
    <row r="40">
      <c r="B40" s="31"/>
      <c r="C40" s="441"/>
      <c r="D40" s="32"/>
      <c r="E40" s="32"/>
      <c r="F40" s="32"/>
      <c r="G40" s="32"/>
      <c r="H40" s="441"/>
      <c r="I40" s="32"/>
      <c r="M40" s="32"/>
      <c r="P40" s="49"/>
    </row>
    <row r="41">
      <c r="B41" s="23"/>
      <c r="C41" s="441"/>
      <c r="H41" s="441"/>
      <c r="M41" s="274"/>
      <c r="P41" s="49"/>
    </row>
    <row r="42">
      <c r="B42" s="31"/>
      <c r="C42" s="441"/>
      <c r="D42" s="32"/>
      <c r="E42" s="32"/>
      <c r="F42" s="32"/>
      <c r="G42" s="32"/>
      <c r="H42" s="441"/>
      <c r="I42" s="32"/>
      <c r="M42" s="32"/>
      <c r="P42" s="49"/>
    </row>
    <row r="43">
      <c r="B43" s="23"/>
      <c r="C43" s="441"/>
      <c r="H43" s="441"/>
      <c r="M43" s="274"/>
      <c r="P43" s="49"/>
    </row>
    <row r="44">
      <c r="B44" s="31"/>
      <c r="C44" s="441"/>
      <c r="D44" s="32"/>
      <c r="E44" s="32"/>
      <c r="F44" s="32"/>
      <c r="G44" s="32"/>
      <c r="H44" s="441"/>
      <c r="I44" s="32"/>
      <c r="M44" s="32"/>
      <c r="P44" s="49"/>
    </row>
    <row r="45">
      <c r="B45" s="23"/>
      <c r="C45" s="441"/>
      <c r="H45" s="441"/>
      <c r="M45" s="274"/>
      <c r="P45" s="49"/>
    </row>
    <row r="46">
      <c r="B46" s="31"/>
      <c r="C46" s="441"/>
      <c r="D46" s="32"/>
      <c r="E46" s="32"/>
      <c r="F46" s="32"/>
      <c r="G46" s="32"/>
      <c r="H46" s="441"/>
      <c r="I46" s="32"/>
      <c r="M46" s="32"/>
      <c r="P46" s="49"/>
    </row>
    <row r="47">
      <c r="B47" s="23"/>
      <c r="C47" s="441"/>
      <c r="H47" s="441"/>
      <c r="M47" s="274"/>
      <c r="P47" s="49"/>
    </row>
    <row r="48">
      <c r="B48" s="31"/>
      <c r="C48" s="441"/>
      <c r="D48" s="32"/>
      <c r="E48" s="32"/>
      <c r="F48" s="32"/>
      <c r="G48" s="32"/>
      <c r="H48" s="441"/>
      <c r="I48" s="32"/>
      <c r="M48" s="32"/>
      <c r="P48" s="49"/>
    </row>
    <row r="49">
      <c r="B49" s="23"/>
      <c r="C49" s="441"/>
      <c r="H49" s="441"/>
      <c r="M49" s="274"/>
      <c r="P49" s="49"/>
    </row>
    <row r="50">
      <c r="B50" s="31"/>
      <c r="C50" s="441"/>
      <c r="D50" s="32"/>
      <c r="E50" s="32"/>
      <c r="F50" s="32"/>
      <c r="G50" s="32"/>
      <c r="H50" s="441"/>
      <c r="I50" s="32"/>
      <c r="M50" s="32"/>
      <c r="P50" s="49"/>
    </row>
    <row r="51">
      <c r="B51" s="23"/>
      <c r="C51" s="441"/>
      <c r="H51" s="441"/>
      <c r="M51" s="274"/>
      <c r="P51" s="49"/>
    </row>
    <row r="52">
      <c r="B52" s="31"/>
      <c r="C52" s="441"/>
      <c r="D52" s="32"/>
      <c r="E52" s="32"/>
      <c r="F52" s="32"/>
      <c r="G52" s="32"/>
      <c r="H52" s="441"/>
      <c r="I52" s="32"/>
      <c r="M52" s="32"/>
      <c r="P52" s="49"/>
    </row>
    <row r="53">
      <c r="B53" s="23"/>
      <c r="C53" s="441"/>
      <c r="H53" s="441"/>
      <c r="M53" s="274"/>
      <c r="P53" s="49"/>
    </row>
    <row r="54">
      <c r="B54" s="31"/>
      <c r="C54" s="441"/>
      <c r="D54" s="32"/>
      <c r="E54" s="32"/>
      <c r="F54" s="32"/>
      <c r="G54" s="32"/>
      <c r="H54" s="441"/>
      <c r="I54" s="32"/>
      <c r="M54" s="32"/>
      <c r="P54" s="49"/>
    </row>
    <row r="55">
      <c r="B55" s="23"/>
      <c r="C55" s="441"/>
      <c r="H55" s="441"/>
      <c r="M55" s="274"/>
      <c r="P55" s="49"/>
    </row>
    <row r="56">
      <c r="B56" s="31"/>
      <c r="C56" s="441"/>
      <c r="D56" s="32"/>
      <c r="E56" s="32"/>
      <c r="F56" s="32"/>
      <c r="G56" s="32"/>
      <c r="H56" s="441"/>
      <c r="I56" s="32"/>
      <c r="M56" s="32"/>
      <c r="P56" s="49"/>
    </row>
    <row r="57">
      <c r="B57" s="23"/>
      <c r="C57" s="441"/>
      <c r="H57" s="441"/>
      <c r="M57" s="274"/>
      <c r="P57" s="49"/>
    </row>
    <row r="58">
      <c r="B58" s="31"/>
      <c r="C58" s="441"/>
      <c r="D58" s="32"/>
      <c r="E58" s="32"/>
      <c r="F58" s="32"/>
      <c r="G58" s="32"/>
      <c r="H58" s="441"/>
      <c r="I58" s="32"/>
      <c r="M58" s="32"/>
      <c r="P58" s="49"/>
    </row>
    <row r="59">
      <c r="B59" s="23"/>
      <c r="C59" s="441"/>
      <c r="H59" s="441"/>
      <c r="M59" s="274"/>
      <c r="P59" s="49"/>
    </row>
    <row r="60">
      <c r="B60" s="31"/>
      <c r="C60" s="441"/>
      <c r="D60" s="32"/>
      <c r="E60" s="32"/>
      <c r="F60" s="32"/>
      <c r="G60" s="32"/>
      <c r="H60" s="441"/>
      <c r="I60" s="32"/>
      <c r="M60" s="32"/>
      <c r="P60" s="49"/>
    </row>
    <row r="61">
      <c r="B61" s="23"/>
      <c r="C61" s="441"/>
      <c r="H61" s="441"/>
      <c r="M61" s="274"/>
      <c r="P61" s="49"/>
    </row>
    <row r="62">
      <c r="B62" s="31"/>
      <c r="C62" s="441"/>
      <c r="D62" s="32"/>
      <c r="E62" s="32"/>
      <c r="F62" s="32"/>
      <c r="G62" s="32"/>
      <c r="H62" s="441"/>
      <c r="I62" s="32"/>
      <c r="M62" s="32"/>
      <c r="P62" s="49"/>
    </row>
    <row r="63">
      <c r="B63" s="23"/>
      <c r="C63" s="441"/>
      <c r="H63" s="441"/>
      <c r="M63" s="274"/>
      <c r="P63" s="49"/>
    </row>
    <row r="64">
      <c r="B64" s="31"/>
      <c r="C64" s="441"/>
      <c r="D64" s="32"/>
      <c r="E64" s="32"/>
      <c r="F64" s="32"/>
      <c r="G64" s="32"/>
      <c r="H64" s="441"/>
      <c r="I64" s="32"/>
      <c r="M64" s="32"/>
      <c r="P64" s="49"/>
    </row>
    <row r="65">
      <c r="B65" s="23"/>
      <c r="C65" s="441"/>
      <c r="H65" s="441"/>
      <c r="M65" s="274"/>
      <c r="P65" s="49"/>
    </row>
    <row r="66">
      <c r="B66" s="31"/>
      <c r="C66" s="441"/>
      <c r="D66" s="32"/>
      <c r="E66" s="32"/>
      <c r="F66" s="32"/>
      <c r="G66" s="32"/>
      <c r="H66" s="441"/>
      <c r="I66" s="32"/>
      <c r="M66" s="32"/>
      <c r="P66" s="49"/>
    </row>
    <row r="67">
      <c r="B67" s="23"/>
      <c r="C67" s="441"/>
      <c r="H67" s="441"/>
      <c r="M67" s="274"/>
      <c r="P67" s="49"/>
    </row>
    <row r="68">
      <c r="B68" s="31"/>
      <c r="C68" s="441"/>
      <c r="D68" s="32"/>
      <c r="E68" s="32"/>
      <c r="F68" s="32"/>
      <c r="G68" s="32"/>
      <c r="H68" s="441"/>
      <c r="I68" s="32"/>
      <c r="M68" s="32"/>
      <c r="P68" s="49"/>
    </row>
    <row r="69">
      <c r="B69" s="23"/>
      <c r="C69" s="441"/>
      <c r="H69" s="441"/>
      <c r="M69" s="274"/>
      <c r="P69" s="49"/>
    </row>
    <row r="70">
      <c r="B70" s="31"/>
      <c r="C70" s="441"/>
      <c r="D70" s="32"/>
      <c r="E70" s="32"/>
      <c r="F70" s="32"/>
      <c r="G70" s="32"/>
      <c r="H70" s="441"/>
      <c r="I70" s="32"/>
      <c r="M70" s="32"/>
      <c r="P70" s="49"/>
    </row>
    <row r="71">
      <c r="B71" s="23"/>
      <c r="C71" s="441"/>
      <c r="H71" s="441"/>
      <c r="M71" s="274"/>
      <c r="P71" s="49"/>
    </row>
    <row r="72">
      <c r="B72" s="31"/>
      <c r="C72" s="441"/>
      <c r="D72" s="32"/>
      <c r="E72" s="32"/>
      <c r="F72" s="32"/>
      <c r="G72" s="32"/>
      <c r="H72" s="441"/>
      <c r="I72" s="32"/>
      <c r="M72" s="32"/>
      <c r="P72" s="49"/>
    </row>
    <row r="73">
      <c r="B73" s="23"/>
      <c r="C73" s="441"/>
      <c r="H73" s="441"/>
      <c r="M73" s="274"/>
      <c r="P73" s="49"/>
    </row>
    <row r="74">
      <c r="B74" s="31"/>
      <c r="C74" s="441"/>
      <c r="D74" s="32"/>
      <c r="E74" s="32"/>
      <c r="F74" s="32"/>
      <c r="G74" s="32"/>
      <c r="H74" s="441"/>
      <c r="I74" s="32"/>
      <c r="M74" s="32"/>
      <c r="P74" s="49"/>
    </row>
    <row r="75">
      <c r="B75" s="23"/>
      <c r="C75" s="441"/>
      <c r="H75" s="441"/>
      <c r="M75" s="274"/>
      <c r="P75" s="49"/>
    </row>
    <row r="76">
      <c r="B76" s="31"/>
      <c r="C76" s="441"/>
      <c r="D76" s="32"/>
      <c r="E76" s="32"/>
      <c r="F76" s="32"/>
      <c r="G76" s="32"/>
      <c r="H76" s="441"/>
      <c r="I76" s="32"/>
      <c r="M76" s="32"/>
      <c r="P76" s="49"/>
    </row>
    <row r="77">
      <c r="B77" s="23"/>
      <c r="C77" s="441"/>
      <c r="H77" s="441"/>
      <c r="M77" s="274"/>
      <c r="P77" s="49"/>
    </row>
    <row r="78">
      <c r="B78" s="31"/>
      <c r="C78" s="441"/>
      <c r="D78" s="32"/>
      <c r="E78" s="32"/>
      <c r="F78" s="32"/>
      <c r="G78" s="32"/>
      <c r="H78" s="441"/>
      <c r="I78" s="32"/>
      <c r="M78" s="32"/>
      <c r="P78" s="49"/>
    </row>
    <row r="79">
      <c r="B79" s="23"/>
      <c r="C79" s="441"/>
      <c r="H79" s="441"/>
      <c r="M79" s="274"/>
      <c r="P79" s="49"/>
    </row>
    <row r="80">
      <c r="B80" s="31"/>
      <c r="C80" s="441"/>
      <c r="D80" s="32"/>
      <c r="E80" s="32"/>
      <c r="F80" s="32"/>
      <c r="G80" s="32"/>
      <c r="H80" s="441"/>
      <c r="I80" s="32"/>
      <c r="M80" s="32"/>
      <c r="P80" s="49"/>
    </row>
    <row r="81">
      <c r="B81" s="23"/>
      <c r="C81" s="441"/>
      <c r="H81" s="441"/>
      <c r="M81" s="274"/>
      <c r="P81" s="49"/>
    </row>
    <row r="82">
      <c r="B82" s="31"/>
      <c r="C82" s="441"/>
      <c r="D82" s="32"/>
      <c r="E82" s="32"/>
      <c r="F82" s="32"/>
      <c r="G82" s="32"/>
      <c r="H82" s="441"/>
      <c r="I82" s="32"/>
      <c r="M82" s="32"/>
      <c r="P82" s="49"/>
    </row>
    <row r="83">
      <c r="B83" s="23"/>
      <c r="C83" s="441"/>
      <c r="H83" s="441"/>
      <c r="M83" s="274"/>
      <c r="P83" s="49"/>
    </row>
    <row r="84">
      <c r="B84" s="31"/>
      <c r="C84" s="441"/>
      <c r="D84" s="32"/>
      <c r="E84" s="32"/>
      <c r="F84" s="32"/>
      <c r="G84" s="32"/>
      <c r="H84" s="441"/>
      <c r="I84" s="32"/>
      <c r="M84" s="32"/>
      <c r="P84" s="49"/>
    </row>
    <row r="85">
      <c r="B85" s="23"/>
      <c r="C85" s="441"/>
      <c r="H85" s="441"/>
      <c r="M85" s="274"/>
      <c r="P85" s="49"/>
    </row>
    <row r="86">
      <c r="B86" s="31"/>
      <c r="C86" s="441"/>
      <c r="D86" s="32"/>
      <c r="E86" s="32"/>
      <c r="F86" s="32"/>
      <c r="G86" s="32"/>
      <c r="H86" s="441"/>
      <c r="I86" s="32"/>
      <c r="M86" s="32"/>
      <c r="P86" s="49"/>
    </row>
    <row r="87">
      <c r="B87" s="23"/>
      <c r="C87" s="441"/>
      <c r="H87" s="441"/>
      <c r="M87" s="274"/>
      <c r="P87" s="49"/>
    </row>
    <row r="88">
      <c r="B88" s="31"/>
      <c r="C88" s="441"/>
      <c r="D88" s="32"/>
      <c r="E88" s="32"/>
      <c r="F88" s="32"/>
      <c r="G88" s="32"/>
      <c r="H88" s="441"/>
      <c r="I88" s="32"/>
      <c r="M88" s="32"/>
      <c r="P88" s="49"/>
    </row>
    <row r="89">
      <c r="B89" s="23"/>
      <c r="C89" s="441"/>
      <c r="H89" s="441"/>
      <c r="M89" s="274"/>
      <c r="P89" s="49"/>
    </row>
    <row r="90">
      <c r="B90" s="31"/>
      <c r="C90" s="441"/>
      <c r="D90" s="32"/>
      <c r="E90" s="32"/>
      <c r="F90" s="32"/>
      <c r="G90" s="32"/>
      <c r="H90" s="441"/>
      <c r="I90" s="32"/>
      <c r="M90" s="32"/>
      <c r="P90" s="49"/>
    </row>
    <row r="91">
      <c r="B91" s="23"/>
      <c r="C91" s="441"/>
      <c r="H91" s="441"/>
      <c r="M91" s="274"/>
      <c r="P91" s="49"/>
    </row>
    <row r="92">
      <c r="B92" s="31"/>
      <c r="C92" s="441"/>
      <c r="D92" s="32"/>
      <c r="E92" s="32"/>
      <c r="F92" s="32"/>
      <c r="G92" s="32"/>
      <c r="H92" s="441"/>
      <c r="I92" s="32"/>
      <c r="M92" s="32"/>
      <c r="P92" s="49"/>
    </row>
    <row r="93">
      <c r="B93" s="23"/>
      <c r="C93" s="441"/>
      <c r="H93" s="441"/>
      <c r="M93" s="274"/>
      <c r="P93" s="49"/>
    </row>
    <row r="94">
      <c r="B94" s="31"/>
      <c r="C94" s="441"/>
      <c r="D94" s="32"/>
      <c r="E94" s="32"/>
      <c r="F94" s="32"/>
      <c r="G94" s="32"/>
      <c r="H94" s="441"/>
      <c r="I94" s="32"/>
      <c r="M94" s="32"/>
      <c r="P94" s="49"/>
    </row>
    <row r="95">
      <c r="B95" s="23"/>
      <c r="C95" s="441"/>
      <c r="H95" s="441"/>
      <c r="M95" s="274"/>
      <c r="P95" s="49"/>
    </row>
    <row r="96">
      <c r="B96" s="31"/>
      <c r="C96" s="441"/>
      <c r="D96" s="32"/>
      <c r="E96" s="32"/>
      <c r="F96" s="32"/>
      <c r="G96" s="32"/>
      <c r="H96" s="441"/>
      <c r="I96" s="32"/>
      <c r="M96" s="32"/>
      <c r="P96" s="49"/>
    </row>
    <row r="97">
      <c r="B97" s="23"/>
      <c r="C97" s="441"/>
      <c r="H97" s="441"/>
      <c r="M97" s="274"/>
      <c r="P97" s="49"/>
    </row>
    <row r="98">
      <c r="B98" s="31"/>
      <c r="C98" s="441"/>
      <c r="D98" s="32"/>
      <c r="E98" s="32"/>
      <c r="F98" s="32"/>
      <c r="G98" s="32"/>
      <c r="H98" s="441"/>
      <c r="I98" s="32"/>
      <c r="M98" s="32"/>
      <c r="P98" s="49"/>
    </row>
    <row r="99">
      <c r="B99" s="23"/>
      <c r="C99" s="441"/>
      <c r="H99" s="441"/>
      <c r="M99" s="274"/>
      <c r="P99" s="49"/>
    </row>
    <row r="100">
      <c r="B100" s="31"/>
      <c r="C100" s="441"/>
      <c r="D100" s="32"/>
      <c r="E100" s="32"/>
      <c r="F100" s="32"/>
      <c r="G100" s="32"/>
      <c r="H100" s="441"/>
      <c r="I100" s="32"/>
      <c r="M100" s="32"/>
      <c r="P100" s="49"/>
    </row>
    <row r="101">
      <c r="B101" s="23"/>
      <c r="C101" s="441"/>
      <c r="H101" s="441"/>
      <c r="M101" s="274"/>
      <c r="P101" s="49"/>
    </row>
    <row r="102">
      <c r="B102" s="31"/>
      <c r="C102" s="441"/>
      <c r="D102" s="32"/>
      <c r="E102" s="32"/>
      <c r="F102" s="32"/>
      <c r="G102" s="32"/>
      <c r="H102" s="441"/>
      <c r="I102" s="32"/>
      <c r="M102" s="32"/>
      <c r="P102" s="49"/>
    </row>
    <row r="103">
      <c r="B103" s="23"/>
      <c r="C103" s="441"/>
      <c r="H103" s="441"/>
      <c r="M103" s="274"/>
      <c r="P103" s="49"/>
    </row>
    <row r="104">
      <c r="B104" s="31"/>
      <c r="C104" s="441"/>
      <c r="D104" s="32"/>
      <c r="E104" s="32"/>
      <c r="F104" s="32"/>
      <c r="G104" s="32"/>
      <c r="H104" s="441"/>
      <c r="I104" s="32"/>
      <c r="M104" s="32"/>
      <c r="P104" s="49"/>
    </row>
    <row r="105">
      <c r="B105" s="23"/>
      <c r="C105" s="441"/>
      <c r="H105" s="441"/>
      <c r="M105" s="274"/>
      <c r="P105" s="49"/>
    </row>
    <row r="106">
      <c r="B106" s="31"/>
      <c r="C106" s="441"/>
      <c r="D106" s="32"/>
      <c r="E106" s="32"/>
      <c r="F106" s="32"/>
      <c r="G106" s="32"/>
      <c r="H106" s="441"/>
      <c r="I106" s="32"/>
      <c r="M106" s="32"/>
      <c r="P106" s="49"/>
    </row>
    <row r="107">
      <c r="B107" s="23"/>
      <c r="C107" s="441"/>
      <c r="H107" s="441"/>
      <c r="M107" s="274"/>
      <c r="P107" s="49"/>
    </row>
    <row r="108">
      <c r="B108" s="31"/>
      <c r="C108" s="441"/>
      <c r="D108" s="32"/>
      <c r="E108" s="32"/>
      <c r="F108" s="32"/>
      <c r="G108" s="32"/>
      <c r="H108" s="441"/>
      <c r="I108" s="32"/>
      <c r="M108" s="32"/>
      <c r="P108" s="49"/>
    </row>
    <row r="109">
      <c r="B109" s="23"/>
      <c r="C109" s="441"/>
      <c r="H109" s="441"/>
      <c r="M109" s="274"/>
      <c r="P109" s="49"/>
    </row>
    <row r="110">
      <c r="B110" s="31"/>
      <c r="C110" s="441"/>
      <c r="D110" s="32"/>
      <c r="E110" s="32"/>
      <c r="F110" s="32"/>
      <c r="G110" s="32"/>
      <c r="H110" s="441"/>
      <c r="I110" s="32"/>
      <c r="M110" s="32"/>
      <c r="P110" s="49"/>
    </row>
    <row r="111">
      <c r="B111" s="23"/>
      <c r="C111" s="441"/>
      <c r="H111" s="441"/>
      <c r="M111" s="274"/>
      <c r="P111" s="49"/>
    </row>
    <row r="112">
      <c r="B112" s="31"/>
      <c r="C112" s="441"/>
      <c r="D112" s="32"/>
      <c r="E112" s="32"/>
      <c r="F112" s="32"/>
      <c r="G112" s="32"/>
      <c r="H112" s="441"/>
      <c r="I112" s="32"/>
      <c r="M112" s="32"/>
      <c r="P112" s="49"/>
    </row>
    <row r="113">
      <c r="B113" s="23"/>
      <c r="C113" s="441"/>
      <c r="H113" s="441"/>
      <c r="M113" s="274"/>
      <c r="P113" s="49"/>
    </row>
    <row r="114">
      <c r="B114" s="31"/>
      <c r="C114" s="441"/>
      <c r="D114" s="32"/>
      <c r="E114" s="32"/>
      <c r="F114" s="32"/>
      <c r="G114" s="32"/>
      <c r="H114" s="441"/>
      <c r="I114" s="32"/>
      <c r="M114" s="32"/>
      <c r="P114" s="49"/>
    </row>
    <row r="115">
      <c r="B115" s="23"/>
      <c r="C115" s="441"/>
      <c r="H115" s="441"/>
      <c r="M115" s="274"/>
      <c r="P115" s="49"/>
    </row>
    <row r="116">
      <c r="B116" s="31"/>
      <c r="C116" s="441"/>
      <c r="D116" s="32"/>
      <c r="E116" s="32"/>
      <c r="F116" s="32"/>
      <c r="G116" s="32"/>
      <c r="H116" s="441"/>
      <c r="I116" s="32"/>
      <c r="M116" s="32"/>
      <c r="P116" s="49"/>
    </row>
    <row r="117">
      <c r="B117" s="23"/>
      <c r="C117" s="441"/>
      <c r="H117" s="441"/>
      <c r="M117" s="274"/>
      <c r="P117" s="49"/>
    </row>
    <row r="118">
      <c r="B118" s="31"/>
      <c r="C118" s="441"/>
      <c r="D118" s="32"/>
      <c r="E118" s="32"/>
      <c r="F118" s="32"/>
      <c r="G118" s="32"/>
      <c r="H118" s="441"/>
      <c r="I118" s="32"/>
      <c r="M118" s="32"/>
      <c r="P118" s="49"/>
    </row>
    <row r="119">
      <c r="B119" s="23"/>
      <c r="C119" s="441"/>
      <c r="H119" s="441"/>
      <c r="M119" s="274"/>
      <c r="P119" s="49"/>
    </row>
    <row r="120">
      <c r="B120" s="31"/>
      <c r="C120" s="441"/>
      <c r="D120" s="32"/>
      <c r="E120" s="32"/>
      <c r="F120" s="32"/>
      <c r="G120" s="32"/>
      <c r="H120" s="441"/>
      <c r="I120" s="32"/>
      <c r="M120" s="32"/>
      <c r="P120" s="49"/>
    </row>
    <row r="121">
      <c r="B121" s="23"/>
      <c r="C121" s="441"/>
      <c r="H121" s="441"/>
      <c r="M121" s="274"/>
      <c r="P121" s="49"/>
    </row>
    <row r="122">
      <c r="B122" s="31"/>
      <c r="C122" s="441"/>
      <c r="D122" s="32"/>
      <c r="E122" s="32"/>
      <c r="F122" s="32"/>
      <c r="G122" s="32"/>
      <c r="H122" s="441"/>
      <c r="I122" s="32"/>
      <c r="M122" s="32"/>
      <c r="P122" s="49"/>
    </row>
    <row r="123">
      <c r="B123" s="23"/>
      <c r="C123" s="441"/>
      <c r="H123" s="441"/>
      <c r="M123" s="274"/>
      <c r="P123" s="49"/>
    </row>
    <row r="124">
      <c r="B124" s="31"/>
      <c r="C124" s="441"/>
      <c r="D124" s="32"/>
      <c r="E124" s="32"/>
      <c r="F124" s="32"/>
      <c r="G124" s="32"/>
      <c r="H124" s="441"/>
      <c r="I124" s="32"/>
      <c r="M124" s="32"/>
      <c r="P124" s="49"/>
    </row>
    <row r="125">
      <c r="B125" s="23"/>
      <c r="C125" s="441"/>
      <c r="H125" s="441"/>
      <c r="M125" s="274"/>
      <c r="P125" s="49"/>
    </row>
    <row r="126">
      <c r="B126" s="31"/>
      <c r="C126" s="441"/>
      <c r="D126" s="32"/>
      <c r="E126" s="32"/>
      <c r="F126" s="32"/>
      <c r="G126" s="32"/>
      <c r="H126" s="441"/>
      <c r="I126" s="32"/>
      <c r="M126" s="32"/>
      <c r="P126" s="49"/>
    </row>
    <row r="127">
      <c r="B127" s="23"/>
      <c r="C127" s="441"/>
      <c r="H127" s="441"/>
      <c r="M127" s="274"/>
      <c r="P127" s="49"/>
    </row>
    <row r="128">
      <c r="B128" s="31"/>
      <c r="C128" s="441"/>
      <c r="D128" s="32"/>
      <c r="E128" s="32"/>
      <c r="F128" s="32"/>
      <c r="G128" s="32"/>
      <c r="H128" s="441"/>
      <c r="I128" s="32"/>
      <c r="M128" s="32"/>
      <c r="P128" s="49"/>
    </row>
    <row r="129">
      <c r="B129" s="23"/>
      <c r="C129" s="441"/>
      <c r="H129" s="441"/>
      <c r="M129" s="274"/>
      <c r="P129" s="49"/>
    </row>
    <row r="130">
      <c r="B130" s="31"/>
      <c r="C130" s="441"/>
      <c r="D130" s="32"/>
      <c r="E130" s="32"/>
      <c r="F130" s="32"/>
      <c r="G130" s="32"/>
      <c r="H130" s="441"/>
      <c r="I130" s="32"/>
      <c r="M130" s="32"/>
      <c r="P130" s="49"/>
    </row>
    <row r="131">
      <c r="B131" s="23"/>
      <c r="C131" s="441"/>
      <c r="H131" s="441"/>
      <c r="M131" s="274"/>
      <c r="P131" s="49"/>
    </row>
    <row r="132">
      <c r="B132" s="31"/>
      <c r="C132" s="441"/>
      <c r="D132" s="32"/>
      <c r="E132" s="32"/>
      <c r="F132" s="32"/>
      <c r="G132" s="32"/>
      <c r="H132" s="441"/>
      <c r="I132" s="32"/>
      <c r="M132" s="32"/>
      <c r="P132" s="49"/>
    </row>
    <row r="133">
      <c r="B133" s="23"/>
      <c r="C133" s="441"/>
      <c r="H133" s="441"/>
      <c r="M133" s="274"/>
      <c r="P133" s="49"/>
    </row>
    <row r="134">
      <c r="B134" s="31"/>
      <c r="C134" s="441"/>
      <c r="D134" s="32"/>
      <c r="E134" s="32"/>
      <c r="F134" s="32"/>
      <c r="G134" s="32"/>
      <c r="H134" s="441"/>
      <c r="I134" s="32"/>
      <c r="M134" s="32"/>
      <c r="P134" s="49"/>
    </row>
    <row r="135">
      <c r="B135" s="23"/>
      <c r="C135" s="441"/>
      <c r="H135" s="441"/>
      <c r="M135" s="274"/>
      <c r="P135" s="49"/>
    </row>
    <row r="136">
      <c r="B136" s="31"/>
      <c r="C136" s="441"/>
      <c r="D136" s="32"/>
      <c r="E136" s="32"/>
      <c r="F136" s="32"/>
      <c r="G136" s="32"/>
      <c r="H136" s="441"/>
      <c r="I136" s="32"/>
      <c r="M136" s="32"/>
      <c r="P136" s="49"/>
    </row>
    <row r="137">
      <c r="B137" s="23"/>
      <c r="C137" s="441"/>
      <c r="H137" s="441"/>
      <c r="M137" s="274"/>
      <c r="P137" s="49"/>
    </row>
    <row r="138">
      <c r="B138" s="31"/>
      <c r="C138" s="441"/>
      <c r="D138" s="32"/>
      <c r="E138" s="32"/>
      <c r="F138" s="32"/>
      <c r="G138" s="32"/>
      <c r="H138" s="441"/>
      <c r="I138" s="32"/>
      <c r="M138" s="32"/>
      <c r="P138" s="49"/>
    </row>
    <row r="139">
      <c r="B139" s="23"/>
      <c r="C139" s="441"/>
      <c r="H139" s="441"/>
      <c r="M139" s="274"/>
      <c r="P139" s="49"/>
    </row>
    <row r="140">
      <c r="B140" s="31"/>
      <c r="C140" s="441"/>
      <c r="D140" s="32"/>
      <c r="E140" s="32"/>
      <c r="F140" s="32"/>
      <c r="G140" s="32"/>
      <c r="H140" s="441"/>
      <c r="I140" s="32"/>
      <c r="M140" s="32"/>
      <c r="P140" s="49"/>
    </row>
    <row r="141">
      <c r="B141" s="23"/>
      <c r="C141" s="441"/>
      <c r="H141" s="441"/>
      <c r="M141" s="274"/>
      <c r="P141" s="49"/>
    </row>
    <row r="142">
      <c r="B142" s="31"/>
      <c r="C142" s="441"/>
      <c r="D142" s="32"/>
      <c r="E142" s="32"/>
      <c r="F142" s="32"/>
      <c r="G142" s="32"/>
      <c r="H142" s="441"/>
      <c r="I142" s="32"/>
      <c r="M142" s="32"/>
      <c r="P142" s="49"/>
    </row>
    <row r="143">
      <c r="B143" s="23"/>
      <c r="C143" s="441"/>
      <c r="H143" s="441"/>
      <c r="M143" s="274"/>
      <c r="P143" s="49"/>
    </row>
    <row r="144">
      <c r="B144" s="31"/>
      <c r="C144" s="441"/>
      <c r="D144" s="32"/>
      <c r="E144" s="32"/>
      <c r="F144" s="32"/>
      <c r="G144" s="32"/>
      <c r="H144" s="441"/>
      <c r="I144" s="32"/>
      <c r="M144" s="32"/>
      <c r="P144" s="49"/>
    </row>
    <row r="145">
      <c r="B145" s="23"/>
      <c r="C145" s="441"/>
      <c r="H145" s="441"/>
      <c r="M145" s="274"/>
      <c r="P145" s="49"/>
    </row>
    <row r="146">
      <c r="B146" s="31"/>
      <c r="C146" s="441"/>
      <c r="D146" s="32"/>
      <c r="E146" s="32"/>
      <c r="F146" s="32"/>
      <c r="G146" s="32"/>
      <c r="H146" s="441"/>
      <c r="I146" s="32"/>
      <c r="M146" s="32"/>
      <c r="P146" s="49"/>
    </row>
    <row r="147">
      <c r="B147" s="23"/>
      <c r="C147" s="441"/>
      <c r="H147" s="441"/>
      <c r="M147" s="274"/>
      <c r="P147" s="49"/>
    </row>
    <row r="148">
      <c r="B148" s="31"/>
      <c r="C148" s="441"/>
      <c r="D148" s="32"/>
      <c r="E148" s="32"/>
      <c r="F148" s="32"/>
      <c r="G148" s="32"/>
      <c r="H148" s="441"/>
      <c r="I148" s="32"/>
      <c r="M148" s="32"/>
      <c r="P148" s="49"/>
    </row>
    <row r="149">
      <c r="B149" s="23"/>
      <c r="C149" s="441"/>
      <c r="H149" s="441"/>
      <c r="M149" s="274"/>
      <c r="P149" s="49"/>
    </row>
    <row r="150">
      <c r="B150" s="31"/>
      <c r="C150" s="441"/>
      <c r="D150" s="32"/>
      <c r="E150" s="32"/>
      <c r="F150" s="32"/>
      <c r="G150" s="32"/>
      <c r="H150" s="441"/>
      <c r="I150" s="32"/>
      <c r="M150" s="32"/>
      <c r="P150" s="49"/>
    </row>
    <row r="151">
      <c r="B151" s="23"/>
      <c r="C151" s="441"/>
      <c r="H151" s="441"/>
      <c r="M151" s="274"/>
      <c r="P151" s="49"/>
    </row>
    <row r="152">
      <c r="B152" s="31"/>
      <c r="C152" s="441"/>
      <c r="D152" s="32"/>
      <c r="E152" s="32"/>
      <c r="F152" s="32"/>
      <c r="G152" s="32"/>
      <c r="H152" s="441"/>
      <c r="I152" s="32"/>
      <c r="M152" s="32"/>
      <c r="P152" s="49"/>
    </row>
    <row r="153">
      <c r="B153" s="23"/>
      <c r="C153" s="441"/>
      <c r="H153" s="441"/>
      <c r="M153" s="274"/>
      <c r="P153" s="49"/>
    </row>
    <row r="154">
      <c r="B154" s="31"/>
      <c r="C154" s="441"/>
      <c r="D154" s="32"/>
      <c r="E154" s="32"/>
      <c r="F154" s="32"/>
      <c r="G154" s="32"/>
      <c r="H154" s="441"/>
      <c r="I154" s="32"/>
      <c r="M154" s="32"/>
      <c r="P154" s="49"/>
    </row>
    <row r="155">
      <c r="B155" s="23"/>
      <c r="C155" s="441"/>
      <c r="H155" s="441"/>
      <c r="M155" s="274"/>
      <c r="P155" s="49"/>
    </row>
    <row r="156">
      <c r="B156" s="31"/>
      <c r="C156" s="441"/>
      <c r="D156" s="32"/>
      <c r="E156" s="32"/>
      <c r="F156" s="32"/>
      <c r="G156" s="32"/>
      <c r="H156" s="441"/>
      <c r="I156" s="32"/>
      <c r="M156" s="32"/>
      <c r="P156" s="49"/>
    </row>
    <row r="157">
      <c r="B157" s="23"/>
      <c r="C157" s="441"/>
      <c r="H157" s="441"/>
      <c r="M157" s="274"/>
      <c r="P157" s="49"/>
    </row>
    <row r="158">
      <c r="B158" s="31"/>
      <c r="C158" s="441"/>
      <c r="D158" s="32"/>
      <c r="E158" s="32"/>
      <c r="F158" s="32"/>
      <c r="G158" s="32"/>
      <c r="H158" s="441"/>
      <c r="I158" s="32"/>
      <c r="M158" s="32"/>
      <c r="P158" s="49"/>
    </row>
    <row r="159">
      <c r="B159" s="23"/>
      <c r="C159" s="441"/>
      <c r="H159" s="441"/>
      <c r="M159" s="274"/>
      <c r="P159" s="49"/>
    </row>
    <row r="160">
      <c r="B160" s="31"/>
      <c r="C160" s="441"/>
      <c r="D160" s="32"/>
      <c r="E160" s="32"/>
      <c r="F160" s="32"/>
      <c r="G160" s="32"/>
      <c r="H160" s="441"/>
      <c r="I160" s="32"/>
      <c r="M160" s="32"/>
      <c r="P160" s="49"/>
    </row>
    <row r="161">
      <c r="B161" s="23"/>
      <c r="C161" s="441"/>
      <c r="H161" s="441"/>
      <c r="M161" s="274"/>
      <c r="P161" s="49"/>
    </row>
    <row r="162">
      <c r="B162" s="31"/>
      <c r="C162" s="441"/>
      <c r="D162" s="32"/>
      <c r="E162" s="32"/>
      <c r="F162" s="32"/>
      <c r="G162" s="32"/>
      <c r="H162" s="441"/>
      <c r="I162" s="32"/>
      <c r="M162" s="32"/>
      <c r="P162" s="49"/>
    </row>
    <row r="163">
      <c r="B163" s="23"/>
      <c r="C163" s="441"/>
      <c r="H163" s="441"/>
      <c r="M163" s="274"/>
      <c r="P163" s="49"/>
    </row>
    <row r="164">
      <c r="B164" s="31"/>
      <c r="C164" s="441"/>
      <c r="D164" s="32"/>
      <c r="E164" s="32"/>
      <c r="F164" s="32"/>
      <c r="G164" s="32"/>
      <c r="H164" s="441"/>
      <c r="I164" s="32"/>
      <c r="M164" s="32"/>
      <c r="P164" s="49"/>
    </row>
    <row r="165">
      <c r="B165" s="23"/>
      <c r="C165" s="441"/>
      <c r="H165" s="441"/>
      <c r="M165" s="274"/>
      <c r="P165" s="49"/>
    </row>
    <row r="166">
      <c r="B166" s="31"/>
      <c r="C166" s="441"/>
      <c r="D166" s="32"/>
      <c r="E166" s="32"/>
      <c r="F166" s="32"/>
      <c r="G166" s="32"/>
      <c r="H166" s="441"/>
      <c r="I166" s="32"/>
      <c r="M166" s="32"/>
      <c r="P166" s="49"/>
    </row>
    <row r="167">
      <c r="B167" s="23"/>
      <c r="C167" s="441"/>
      <c r="H167" s="441"/>
      <c r="M167" s="274"/>
      <c r="P167" s="49"/>
    </row>
    <row r="168">
      <c r="B168" s="31"/>
      <c r="C168" s="441"/>
      <c r="D168" s="32"/>
      <c r="E168" s="32"/>
      <c r="F168" s="32"/>
      <c r="G168" s="32"/>
      <c r="H168" s="441"/>
      <c r="I168" s="32"/>
      <c r="M168" s="32"/>
      <c r="P168" s="49"/>
    </row>
    <row r="169">
      <c r="B169" s="23"/>
      <c r="C169" s="441"/>
      <c r="H169" s="441"/>
      <c r="M169" s="274"/>
      <c r="P169" s="49"/>
    </row>
    <row r="170">
      <c r="B170" s="31"/>
      <c r="C170" s="441"/>
      <c r="D170" s="32"/>
      <c r="E170" s="32"/>
      <c r="F170" s="32"/>
      <c r="G170" s="32"/>
      <c r="H170" s="441"/>
      <c r="I170" s="32"/>
      <c r="M170" s="32"/>
      <c r="P170" s="49"/>
    </row>
    <row r="171">
      <c r="B171" s="23"/>
      <c r="C171" s="441"/>
      <c r="H171" s="441"/>
      <c r="M171" s="274"/>
      <c r="P171" s="49"/>
    </row>
    <row r="172">
      <c r="B172" s="31"/>
      <c r="C172" s="441"/>
      <c r="D172" s="32"/>
      <c r="E172" s="32"/>
      <c r="F172" s="32"/>
      <c r="G172" s="32"/>
      <c r="H172" s="441"/>
      <c r="I172" s="32"/>
      <c r="M172" s="32"/>
      <c r="P172" s="49"/>
    </row>
    <row r="173">
      <c r="B173" s="23"/>
      <c r="C173" s="441"/>
      <c r="H173" s="441"/>
      <c r="M173" s="274"/>
      <c r="P173" s="49"/>
    </row>
    <row r="174">
      <c r="B174" s="31"/>
      <c r="C174" s="441"/>
      <c r="D174" s="32"/>
      <c r="E174" s="32"/>
      <c r="F174" s="32"/>
      <c r="G174" s="32"/>
      <c r="H174" s="441"/>
      <c r="I174" s="32"/>
      <c r="M174" s="32"/>
      <c r="P174" s="49"/>
    </row>
    <row r="175">
      <c r="B175" s="23"/>
      <c r="C175" s="441"/>
      <c r="H175" s="441"/>
      <c r="M175" s="274"/>
      <c r="P175" s="49"/>
    </row>
    <row r="176">
      <c r="B176" s="31"/>
      <c r="C176" s="441"/>
      <c r="D176" s="32"/>
      <c r="E176" s="32"/>
      <c r="F176" s="32"/>
      <c r="G176" s="32"/>
      <c r="H176" s="441"/>
      <c r="I176" s="32"/>
      <c r="M176" s="32"/>
      <c r="P176" s="49"/>
    </row>
    <row r="177">
      <c r="B177" s="23"/>
      <c r="C177" s="441"/>
      <c r="H177" s="441"/>
      <c r="M177" s="274"/>
      <c r="P177" s="49"/>
    </row>
    <row r="178">
      <c r="B178" s="31"/>
      <c r="C178" s="441"/>
      <c r="D178" s="32"/>
      <c r="E178" s="32"/>
      <c r="F178" s="32"/>
      <c r="G178" s="32"/>
      <c r="H178" s="441"/>
      <c r="I178" s="32"/>
      <c r="M178" s="32"/>
      <c r="P178" s="49"/>
    </row>
    <row r="179">
      <c r="B179" s="23"/>
      <c r="C179" s="441"/>
      <c r="H179" s="441"/>
      <c r="M179" s="274"/>
      <c r="P179" s="49"/>
    </row>
    <row r="180">
      <c r="B180" s="31"/>
      <c r="C180" s="441"/>
      <c r="D180" s="32"/>
      <c r="E180" s="32"/>
      <c r="F180" s="32"/>
      <c r="G180" s="32"/>
      <c r="H180" s="441"/>
      <c r="I180" s="32"/>
      <c r="M180" s="32"/>
      <c r="P180" s="49"/>
    </row>
    <row r="181">
      <c r="B181" s="23"/>
      <c r="C181" s="441"/>
      <c r="H181" s="441"/>
      <c r="M181" s="274"/>
      <c r="P181" s="49"/>
    </row>
    <row r="182">
      <c r="B182" s="31"/>
      <c r="C182" s="441"/>
      <c r="D182" s="32"/>
      <c r="E182" s="32"/>
      <c r="F182" s="32"/>
      <c r="G182" s="32"/>
      <c r="H182" s="441"/>
      <c r="I182" s="32"/>
      <c r="M182" s="32"/>
      <c r="P182" s="49"/>
    </row>
    <row r="183">
      <c r="B183" s="23"/>
      <c r="C183" s="441"/>
      <c r="H183" s="441"/>
      <c r="M183" s="274"/>
      <c r="P183" s="49"/>
    </row>
    <row r="184">
      <c r="B184" s="31"/>
      <c r="C184" s="441"/>
      <c r="D184" s="32"/>
      <c r="E184" s="32"/>
      <c r="F184" s="32"/>
      <c r="G184" s="32"/>
      <c r="H184" s="441"/>
      <c r="I184" s="32"/>
      <c r="M184" s="32"/>
      <c r="P184" s="49"/>
    </row>
    <row r="185">
      <c r="B185" s="23"/>
      <c r="C185" s="441"/>
      <c r="H185" s="441"/>
      <c r="M185" s="274"/>
      <c r="P185" s="49"/>
    </row>
    <row r="186">
      <c r="B186" s="31"/>
      <c r="C186" s="441"/>
      <c r="D186" s="32"/>
      <c r="E186" s="32"/>
      <c r="F186" s="32"/>
      <c r="G186" s="32"/>
      <c r="H186" s="441"/>
      <c r="I186" s="32"/>
      <c r="M186" s="32"/>
      <c r="P186" s="49"/>
    </row>
    <row r="187">
      <c r="B187" s="23"/>
      <c r="C187" s="441"/>
      <c r="H187" s="441"/>
      <c r="M187" s="274"/>
      <c r="P187" s="49"/>
    </row>
    <row r="188">
      <c r="B188" s="31"/>
      <c r="C188" s="441"/>
      <c r="D188" s="32"/>
      <c r="E188" s="32"/>
      <c r="F188" s="32"/>
      <c r="G188" s="32"/>
      <c r="H188" s="441"/>
      <c r="I188" s="32"/>
      <c r="M188" s="32"/>
      <c r="P188" s="49"/>
    </row>
    <row r="189">
      <c r="B189" s="23"/>
      <c r="C189" s="441"/>
      <c r="H189" s="441"/>
      <c r="M189" s="274"/>
      <c r="P189" s="49"/>
    </row>
    <row r="190">
      <c r="B190" s="31"/>
      <c r="C190" s="441"/>
      <c r="D190" s="32"/>
      <c r="E190" s="32"/>
      <c r="F190" s="32"/>
      <c r="G190" s="32"/>
      <c r="H190" s="441"/>
      <c r="I190" s="32"/>
      <c r="M190" s="32"/>
      <c r="P190" s="49"/>
    </row>
    <row r="191">
      <c r="B191" s="23"/>
      <c r="C191" s="441"/>
      <c r="H191" s="441"/>
      <c r="M191" s="274"/>
      <c r="P191" s="49"/>
    </row>
    <row r="192">
      <c r="B192" s="31"/>
      <c r="C192" s="441"/>
      <c r="D192" s="32"/>
      <c r="E192" s="32"/>
      <c r="F192" s="32"/>
      <c r="G192" s="32"/>
      <c r="H192" s="441"/>
      <c r="I192" s="32"/>
      <c r="M192" s="32"/>
      <c r="P192" s="49"/>
    </row>
    <row r="193">
      <c r="B193" s="23"/>
      <c r="C193" s="441"/>
      <c r="H193" s="441"/>
      <c r="M193" s="274"/>
      <c r="P193" s="49"/>
    </row>
    <row r="194">
      <c r="B194" s="31"/>
      <c r="C194" s="441"/>
      <c r="D194" s="32"/>
      <c r="E194" s="32"/>
      <c r="F194" s="32"/>
      <c r="G194" s="32"/>
      <c r="H194" s="441"/>
      <c r="I194" s="32"/>
      <c r="M194" s="32"/>
      <c r="P194" s="49"/>
    </row>
    <row r="195">
      <c r="B195" s="23"/>
      <c r="C195" s="441"/>
      <c r="H195" s="441"/>
      <c r="M195" s="274"/>
      <c r="P195" s="49"/>
    </row>
    <row r="196">
      <c r="B196" s="31"/>
      <c r="C196" s="441"/>
      <c r="D196" s="32"/>
      <c r="E196" s="32"/>
      <c r="F196" s="32"/>
      <c r="G196" s="32"/>
      <c r="H196" s="441"/>
      <c r="I196" s="32"/>
      <c r="M196" s="32"/>
      <c r="P196" s="49"/>
    </row>
    <row r="197">
      <c r="B197" s="23"/>
      <c r="C197" s="441"/>
      <c r="H197" s="441"/>
      <c r="M197" s="274"/>
      <c r="P197" s="49"/>
    </row>
    <row r="198">
      <c r="B198" s="31"/>
      <c r="C198" s="441"/>
      <c r="D198" s="32"/>
      <c r="E198" s="32"/>
      <c r="F198" s="32"/>
      <c r="G198" s="32"/>
      <c r="H198" s="441"/>
      <c r="I198" s="32"/>
      <c r="M198" s="32"/>
      <c r="P198" s="49"/>
    </row>
    <row r="199">
      <c r="B199" s="23"/>
      <c r="C199" s="441"/>
      <c r="H199" s="441"/>
      <c r="M199" s="274"/>
      <c r="P199" s="49"/>
    </row>
    <row r="200">
      <c r="B200" s="31"/>
      <c r="C200" s="441"/>
      <c r="D200" s="32"/>
      <c r="E200" s="32"/>
      <c r="F200" s="32"/>
      <c r="G200" s="32"/>
      <c r="H200" s="441"/>
      <c r="I200" s="32"/>
      <c r="M200" s="32"/>
      <c r="P200" s="49"/>
    </row>
    <row r="201">
      <c r="B201" s="23"/>
      <c r="C201" s="441"/>
      <c r="H201" s="441"/>
      <c r="M201" s="274"/>
      <c r="P201" s="49"/>
    </row>
    <row r="202">
      <c r="B202" s="31"/>
      <c r="C202" s="441"/>
      <c r="D202" s="32"/>
      <c r="E202" s="32"/>
      <c r="F202" s="32"/>
      <c r="G202" s="32"/>
      <c r="H202" s="441"/>
      <c r="I202" s="32"/>
      <c r="M202" s="32"/>
      <c r="P202" s="49"/>
    </row>
    <row r="203">
      <c r="B203" s="23"/>
      <c r="C203" s="441"/>
      <c r="H203" s="441"/>
      <c r="M203" s="274"/>
      <c r="P203" s="49"/>
    </row>
    <row r="204">
      <c r="B204" s="31"/>
      <c r="C204" s="441"/>
      <c r="D204" s="32"/>
      <c r="E204" s="32"/>
      <c r="F204" s="32"/>
      <c r="G204" s="32"/>
      <c r="H204" s="441"/>
      <c r="I204" s="32"/>
      <c r="M204" s="32"/>
      <c r="P204" s="49"/>
    </row>
    <row r="205">
      <c r="B205" s="23"/>
      <c r="C205" s="441"/>
      <c r="H205" s="441"/>
      <c r="M205" s="274"/>
      <c r="P205" s="49"/>
    </row>
    <row r="206">
      <c r="B206" s="31"/>
      <c r="C206" s="441"/>
      <c r="D206" s="32"/>
      <c r="E206" s="32"/>
      <c r="F206" s="32"/>
      <c r="G206" s="32"/>
      <c r="H206" s="441"/>
      <c r="I206" s="32"/>
      <c r="M206" s="32"/>
      <c r="P206" s="49"/>
    </row>
    <row r="207">
      <c r="B207" s="23"/>
      <c r="C207" s="441"/>
      <c r="H207" s="441"/>
      <c r="M207" s="274"/>
      <c r="P207" s="49"/>
    </row>
    <row r="208">
      <c r="B208" s="31"/>
      <c r="C208" s="441"/>
      <c r="D208" s="32"/>
      <c r="E208" s="32"/>
      <c r="F208" s="32"/>
      <c r="G208" s="32"/>
      <c r="H208" s="441"/>
      <c r="I208" s="32"/>
      <c r="M208" s="32"/>
      <c r="P208" s="49"/>
    </row>
    <row r="209">
      <c r="B209" s="23"/>
      <c r="C209" s="441"/>
      <c r="H209" s="441"/>
      <c r="M209" s="274"/>
      <c r="P209" s="49"/>
    </row>
    <row r="210">
      <c r="B210" s="31"/>
      <c r="C210" s="441"/>
      <c r="D210" s="32"/>
      <c r="E210" s="32"/>
      <c r="F210" s="32"/>
      <c r="G210" s="32"/>
      <c r="H210" s="441"/>
      <c r="I210" s="32"/>
      <c r="M210" s="32"/>
      <c r="P210" s="49"/>
    </row>
    <row r="211">
      <c r="B211" s="23"/>
      <c r="C211" s="441"/>
      <c r="H211" s="441"/>
      <c r="M211" s="274"/>
      <c r="P211" s="49"/>
    </row>
    <row r="212">
      <c r="B212" s="31"/>
      <c r="C212" s="441"/>
      <c r="D212" s="32"/>
      <c r="E212" s="32"/>
      <c r="F212" s="32"/>
      <c r="G212" s="32"/>
      <c r="H212" s="441"/>
      <c r="I212" s="32"/>
      <c r="M212" s="32"/>
      <c r="P212" s="49"/>
    </row>
    <row r="213">
      <c r="B213" s="23"/>
      <c r="C213" s="441"/>
      <c r="H213" s="441"/>
      <c r="M213" s="274"/>
      <c r="P213" s="49"/>
    </row>
    <row r="214">
      <c r="B214" s="31"/>
      <c r="C214" s="441"/>
      <c r="D214" s="32"/>
      <c r="E214" s="32"/>
      <c r="F214" s="32"/>
      <c r="G214" s="32"/>
      <c r="H214" s="441"/>
      <c r="I214" s="32"/>
      <c r="M214" s="32"/>
      <c r="P214" s="49"/>
    </row>
    <row r="215">
      <c r="B215" s="23"/>
      <c r="C215" s="441"/>
      <c r="H215" s="441"/>
      <c r="M215" s="274"/>
      <c r="P215" s="49"/>
    </row>
    <row r="216">
      <c r="B216" s="31"/>
      <c r="C216" s="441"/>
      <c r="D216" s="32"/>
      <c r="E216" s="32"/>
      <c r="F216" s="32"/>
      <c r="G216" s="32"/>
      <c r="H216" s="441"/>
      <c r="I216" s="32"/>
      <c r="M216" s="32"/>
      <c r="P216" s="49"/>
    </row>
    <row r="217">
      <c r="B217" s="23"/>
      <c r="C217" s="441"/>
      <c r="H217" s="441"/>
      <c r="M217" s="274"/>
      <c r="P217" s="49"/>
    </row>
    <row r="218">
      <c r="B218" s="31"/>
      <c r="C218" s="441"/>
      <c r="D218" s="32"/>
      <c r="E218" s="32"/>
      <c r="F218" s="32"/>
      <c r="G218" s="32"/>
      <c r="H218" s="441"/>
      <c r="I218" s="32"/>
      <c r="M218" s="32"/>
      <c r="P218" s="49"/>
    </row>
    <row r="219">
      <c r="B219" s="23"/>
      <c r="C219" s="441"/>
      <c r="H219" s="441"/>
      <c r="M219" s="274"/>
      <c r="P219" s="49"/>
    </row>
    <row r="220">
      <c r="B220" s="31"/>
      <c r="C220" s="441"/>
      <c r="D220" s="32"/>
      <c r="E220" s="32"/>
      <c r="F220" s="32"/>
      <c r="G220" s="32"/>
      <c r="H220" s="441"/>
      <c r="I220" s="32"/>
      <c r="M220" s="32"/>
      <c r="P220" s="49"/>
    </row>
    <row r="221">
      <c r="B221" s="23"/>
      <c r="C221" s="441"/>
      <c r="H221" s="441"/>
      <c r="M221" s="274"/>
      <c r="P221" s="49"/>
    </row>
    <row r="222">
      <c r="B222" s="31"/>
      <c r="C222" s="441"/>
      <c r="D222" s="32"/>
      <c r="E222" s="32"/>
      <c r="F222" s="32"/>
      <c r="G222" s="32"/>
      <c r="H222" s="441"/>
      <c r="I222" s="32"/>
      <c r="M222" s="32"/>
      <c r="P222" s="49"/>
    </row>
    <row r="223">
      <c r="B223" s="23"/>
      <c r="C223" s="441"/>
      <c r="H223" s="441"/>
      <c r="M223" s="274"/>
      <c r="P223" s="49"/>
    </row>
    <row r="224">
      <c r="B224" s="31"/>
      <c r="C224" s="441"/>
      <c r="D224" s="32"/>
      <c r="E224" s="32"/>
      <c r="F224" s="32"/>
      <c r="G224" s="32"/>
      <c r="H224" s="441"/>
      <c r="I224" s="32"/>
      <c r="M224" s="32"/>
      <c r="P224" s="49"/>
    </row>
    <row r="225">
      <c r="B225" s="23"/>
      <c r="C225" s="441"/>
      <c r="H225" s="441"/>
      <c r="M225" s="274"/>
      <c r="P225" s="49"/>
    </row>
    <row r="226">
      <c r="B226" s="31"/>
      <c r="C226" s="441"/>
      <c r="D226" s="32"/>
      <c r="E226" s="32"/>
      <c r="F226" s="32"/>
      <c r="G226" s="32"/>
      <c r="H226" s="441"/>
      <c r="I226" s="32"/>
      <c r="M226" s="32"/>
      <c r="P226" s="49"/>
    </row>
    <row r="227">
      <c r="B227" s="23"/>
      <c r="C227" s="441"/>
      <c r="H227" s="441"/>
      <c r="M227" s="274"/>
      <c r="P227" s="49"/>
    </row>
    <row r="228">
      <c r="B228" s="31"/>
      <c r="C228" s="441"/>
      <c r="D228" s="32"/>
      <c r="E228" s="32"/>
      <c r="F228" s="32"/>
      <c r="G228" s="32"/>
      <c r="H228" s="441"/>
      <c r="I228" s="32"/>
      <c r="M228" s="32"/>
      <c r="P228" s="49"/>
    </row>
    <row r="229">
      <c r="B229" s="23"/>
      <c r="C229" s="441"/>
      <c r="H229" s="441"/>
      <c r="M229" s="274"/>
      <c r="P229" s="49"/>
    </row>
    <row r="230">
      <c r="B230" s="31"/>
      <c r="C230" s="441"/>
      <c r="D230" s="32"/>
      <c r="E230" s="32"/>
      <c r="F230" s="32"/>
      <c r="G230" s="32"/>
      <c r="H230" s="441"/>
      <c r="I230" s="32"/>
      <c r="M230" s="32"/>
      <c r="P230" s="49"/>
    </row>
    <row r="231">
      <c r="B231" s="23"/>
      <c r="C231" s="441"/>
      <c r="H231" s="441"/>
      <c r="M231" s="274"/>
      <c r="P231" s="49"/>
    </row>
    <row r="232">
      <c r="B232" s="31"/>
      <c r="C232" s="441"/>
      <c r="D232" s="32"/>
      <c r="E232" s="32"/>
      <c r="F232" s="32"/>
      <c r="G232" s="32"/>
      <c r="H232" s="441"/>
      <c r="I232" s="32"/>
      <c r="M232" s="32"/>
      <c r="P232" s="49"/>
    </row>
    <row r="233">
      <c r="B233" s="23"/>
      <c r="C233" s="441"/>
      <c r="H233" s="441"/>
      <c r="M233" s="274"/>
      <c r="P233" s="49"/>
    </row>
    <row r="234">
      <c r="B234" s="31"/>
      <c r="C234" s="441"/>
      <c r="D234" s="32"/>
      <c r="E234" s="32"/>
      <c r="F234" s="32"/>
      <c r="G234" s="32"/>
      <c r="H234" s="441"/>
      <c r="I234" s="32"/>
      <c r="M234" s="32"/>
      <c r="P234" s="49"/>
    </row>
    <row r="235">
      <c r="B235" s="23"/>
      <c r="C235" s="441"/>
      <c r="H235" s="441"/>
      <c r="M235" s="274"/>
      <c r="P235" s="49"/>
    </row>
    <row r="236">
      <c r="B236" s="31"/>
      <c r="C236" s="441"/>
      <c r="D236" s="32"/>
      <c r="E236" s="32"/>
      <c r="F236" s="32"/>
      <c r="G236" s="32"/>
      <c r="H236" s="441"/>
      <c r="I236" s="32"/>
      <c r="M236" s="32"/>
      <c r="P236" s="49"/>
    </row>
    <row r="237">
      <c r="B237" s="23"/>
      <c r="C237" s="441"/>
      <c r="H237" s="441"/>
      <c r="M237" s="274"/>
      <c r="P237" s="49"/>
    </row>
    <row r="238">
      <c r="B238" s="31"/>
      <c r="C238" s="441"/>
      <c r="D238" s="32"/>
      <c r="E238" s="32"/>
      <c r="F238" s="32"/>
      <c r="G238" s="32"/>
      <c r="H238" s="441"/>
      <c r="I238" s="32"/>
      <c r="M238" s="32"/>
      <c r="P238" s="49"/>
    </row>
    <row r="239">
      <c r="B239" s="23"/>
      <c r="C239" s="441"/>
      <c r="H239" s="441"/>
      <c r="M239" s="274"/>
      <c r="P239" s="49"/>
    </row>
    <row r="240">
      <c r="B240" s="31"/>
      <c r="C240" s="441"/>
      <c r="D240" s="32"/>
      <c r="E240" s="32"/>
      <c r="F240" s="32"/>
      <c r="G240" s="32"/>
      <c r="H240" s="441"/>
      <c r="I240" s="32"/>
      <c r="M240" s="32"/>
      <c r="P240" s="49"/>
    </row>
    <row r="241">
      <c r="B241" s="23"/>
      <c r="C241" s="441"/>
      <c r="H241" s="441"/>
      <c r="M241" s="274"/>
      <c r="P241" s="49"/>
    </row>
    <row r="242">
      <c r="B242" s="31"/>
      <c r="C242" s="441"/>
      <c r="D242" s="32"/>
      <c r="E242" s="32"/>
      <c r="F242" s="32"/>
      <c r="G242" s="32"/>
      <c r="H242" s="441"/>
      <c r="I242" s="32"/>
      <c r="M242" s="32"/>
      <c r="P242" s="49"/>
    </row>
    <row r="243">
      <c r="B243" s="23"/>
      <c r="C243" s="441"/>
      <c r="H243" s="441"/>
      <c r="M243" s="274"/>
      <c r="P243" s="49"/>
    </row>
    <row r="244">
      <c r="B244" s="31"/>
      <c r="C244" s="441"/>
      <c r="D244" s="32"/>
      <c r="E244" s="32"/>
      <c r="F244" s="32"/>
      <c r="G244" s="32"/>
      <c r="H244" s="441"/>
      <c r="I244" s="32"/>
      <c r="M244" s="32"/>
      <c r="P244" s="49"/>
    </row>
    <row r="245">
      <c r="B245" s="23"/>
      <c r="C245" s="441"/>
      <c r="H245" s="441"/>
      <c r="M245" s="274"/>
      <c r="P245" s="49"/>
    </row>
    <row r="246">
      <c r="B246" s="31"/>
      <c r="C246" s="441"/>
      <c r="D246" s="32"/>
      <c r="E246" s="32"/>
      <c r="F246" s="32"/>
      <c r="G246" s="32"/>
      <c r="H246" s="441"/>
      <c r="I246" s="32"/>
      <c r="M246" s="32"/>
      <c r="P246" s="49"/>
    </row>
    <row r="247">
      <c r="B247" s="23"/>
      <c r="C247" s="441"/>
      <c r="H247" s="441"/>
      <c r="M247" s="274"/>
      <c r="P247" s="49"/>
    </row>
    <row r="248">
      <c r="B248" s="31"/>
      <c r="C248" s="441"/>
      <c r="D248" s="32"/>
      <c r="E248" s="32"/>
      <c r="F248" s="32"/>
      <c r="G248" s="32"/>
      <c r="H248" s="441"/>
      <c r="I248" s="32"/>
      <c r="M248" s="32"/>
      <c r="P248" s="49"/>
    </row>
    <row r="249">
      <c r="B249" s="23"/>
      <c r="C249" s="441"/>
      <c r="H249" s="441"/>
      <c r="M249" s="274"/>
      <c r="P249" s="49"/>
    </row>
    <row r="250">
      <c r="B250" s="31"/>
      <c r="C250" s="441"/>
      <c r="D250" s="32"/>
      <c r="E250" s="32"/>
      <c r="F250" s="32"/>
      <c r="G250" s="32"/>
      <c r="H250" s="441"/>
      <c r="I250" s="32"/>
      <c r="M250" s="32"/>
      <c r="P250" s="49"/>
    </row>
    <row r="251">
      <c r="B251" s="23"/>
      <c r="C251" s="441"/>
      <c r="H251" s="441"/>
      <c r="M251" s="274"/>
      <c r="P251" s="49"/>
    </row>
    <row r="252">
      <c r="B252" s="31"/>
      <c r="C252" s="441"/>
      <c r="D252" s="32"/>
      <c r="E252" s="32"/>
      <c r="F252" s="32"/>
      <c r="G252" s="32"/>
      <c r="H252" s="441"/>
      <c r="I252" s="32"/>
      <c r="M252" s="32"/>
      <c r="P252" s="49"/>
    </row>
    <row r="253">
      <c r="B253" s="23"/>
      <c r="C253" s="441"/>
      <c r="H253" s="441"/>
      <c r="M253" s="274"/>
      <c r="P253" s="49"/>
    </row>
    <row r="254">
      <c r="B254" s="31"/>
      <c r="C254" s="441"/>
      <c r="D254" s="32"/>
      <c r="E254" s="32"/>
      <c r="F254" s="32"/>
      <c r="G254" s="32"/>
      <c r="H254" s="441"/>
      <c r="I254" s="32"/>
      <c r="M254" s="32"/>
      <c r="P254" s="49"/>
    </row>
    <row r="255">
      <c r="B255" s="23"/>
      <c r="C255" s="441"/>
      <c r="H255" s="441"/>
      <c r="M255" s="274"/>
      <c r="P255" s="49"/>
    </row>
    <row r="256">
      <c r="B256" s="31"/>
      <c r="C256" s="441"/>
      <c r="D256" s="32"/>
      <c r="E256" s="32"/>
      <c r="F256" s="32"/>
      <c r="G256" s="32"/>
      <c r="H256" s="441"/>
      <c r="I256" s="32"/>
      <c r="M256" s="32"/>
      <c r="P256" s="49"/>
    </row>
    <row r="257">
      <c r="B257" s="23"/>
      <c r="C257" s="441"/>
      <c r="H257" s="441"/>
      <c r="M257" s="274"/>
      <c r="P257" s="49"/>
    </row>
    <row r="258">
      <c r="B258" s="31"/>
      <c r="C258" s="441"/>
      <c r="D258" s="32"/>
      <c r="E258" s="32"/>
      <c r="F258" s="32"/>
      <c r="G258" s="32"/>
      <c r="H258" s="441"/>
      <c r="I258" s="32"/>
      <c r="M258" s="32"/>
      <c r="P258" s="49"/>
    </row>
    <row r="259">
      <c r="B259" s="23"/>
      <c r="C259" s="441"/>
      <c r="H259" s="441"/>
      <c r="M259" s="274"/>
      <c r="P259" s="49"/>
    </row>
    <row r="260">
      <c r="B260" s="31"/>
      <c r="C260" s="441"/>
      <c r="D260" s="32"/>
      <c r="E260" s="32"/>
      <c r="F260" s="32"/>
      <c r="G260" s="32"/>
      <c r="H260" s="441"/>
      <c r="I260" s="32"/>
      <c r="M260" s="32"/>
      <c r="P260" s="49"/>
    </row>
    <row r="261">
      <c r="B261" s="23"/>
      <c r="C261" s="441"/>
      <c r="H261" s="441"/>
      <c r="M261" s="274"/>
      <c r="P261" s="49"/>
    </row>
    <row r="262">
      <c r="B262" s="31"/>
      <c r="C262" s="441"/>
      <c r="D262" s="32"/>
      <c r="E262" s="32"/>
      <c r="F262" s="32"/>
      <c r="G262" s="32"/>
      <c r="H262" s="441"/>
      <c r="I262" s="32"/>
      <c r="M262" s="32"/>
      <c r="P262" s="49"/>
    </row>
    <row r="263">
      <c r="B263" s="23"/>
      <c r="C263" s="441"/>
      <c r="H263" s="441"/>
      <c r="M263" s="274"/>
      <c r="P263" s="49"/>
    </row>
    <row r="264">
      <c r="B264" s="31"/>
      <c r="C264" s="441"/>
      <c r="D264" s="32"/>
      <c r="E264" s="32"/>
      <c r="F264" s="32"/>
      <c r="G264" s="32"/>
      <c r="H264" s="441"/>
      <c r="I264" s="32"/>
      <c r="M264" s="32"/>
      <c r="P264" s="49"/>
    </row>
    <row r="265">
      <c r="B265" s="23"/>
      <c r="C265" s="441"/>
      <c r="H265" s="441"/>
      <c r="M265" s="274"/>
      <c r="P265" s="49"/>
    </row>
    <row r="266">
      <c r="B266" s="31"/>
      <c r="C266" s="441"/>
      <c r="D266" s="32"/>
      <c r="E266" s="32"/>
      <c r="F266" s="32"/>
      <c r="G266" s="32"/>
      <c r="H266" s="441"/>
      <c r="I266" s="32"/>
      <c r="M266" s="32"/>
      <c r="P266" s="49"/>
    </row>
    <row r="267">
      <c r="B267" s="23"/>
      <c r="C267" s="441"/>
      <c r="H267" s="441"/>
      <c r="M267" s="274"/>
      <c r="P267" s="49"/>
    </row>
    <row r="268">
      <c r="B268" s="31"/>
      <c r="C268" s="441"/>
      <c r="D268" s="32"/>
      <c r="E268" s="32"/>
      <c r="F268" s="32"/>
      <c r="G268" s="32"/>
      <c r="H268" s="441"/>
      <c r="I268" s="32"/>
      <c r="M268" s="32"/>
      <c r="P268" s="49"/>
    </row>
    <row r="269">
      <c r="B269" s="23"/>
      <c r="C269" s="441"/>
      <c r="H269" s="441"/>
      <c r="M269" s="274"/>
      <c r="P269" s="49"/>
    </row>
    <row r="270">
      <c r="B270" s="31"/>
      <c r="C270" s="441"/>
      <c r="D270" s="32"/>
      <c r="E270" s="32"/>
      <c r="F270" s="32"/>
      <c r="G270" s="32"/>
      <c r="H270" s="441"/>
      <c r="I270" s="32"/>
      <c r="M270" s="32"/>
      <c r="P270" s="49"/>
    </row>
    <row r="271">
      <c r="B271" s="23"/>
      <c r="C271" s="441"/>
      <c r="H271" s="441"/>
      <c r="M271" s="274"/>
      <c r="P271" s="49"/>
    </row>
    <row r="272">
      <c r="B272" s="31"/>
      <c r="C272" s="441"/>
      <c r="D272" s="32"/>
      <c r="E272" s="32"/>
      <c r="F272" s="32"/>
      <c r="G272" s="32"/>
      <c r="H272" s="441"/>
      <c r="I272" s="32"/>
      <c r="M272" s="32"/>
      <c r="P272" s="49"/>
    </row>
    <row r="273">
      <c r="B273" s="23"/>
      <c r="C273" s="441"/>
      <c r="H273" s="441"/>
      <c r="M273" s="274"/>
      <c r="P273" s="49"/>
    </row>
    <row r="274">
      <c r="B274" s="31"/>
      <c r="C274" s="441"/>
      <c r="D274" s="32"/>
      <c r="E274" s="32"/>
      <c r="F274" s="32"/>
      <c r="G274" s="32"/>
      <c r="H274" s="441"/>
      <c r="I274" s="32"/>
      <c r="M274" s="32"/>
      <c r="P274" s="49"/>
    </row>
    <row r="275">
      <c r="B275" s="23"/>
      <c r="C275" s="441"/>
      <c r="H275" s="441"/>
      <c r="M275" s="274"/>
      <c r="P275" s="49"/>
    </row>
    <row r="276">
      <c r="B276" s="31"/>
      <c r="C276" s="441"/>
      <c r="D276" s="32"/>
      <c r="E276" s="32"/>
      <c r="F276" s="32"/>
      <c r="G276" s="32"/>
      <c r="H276" s="441"/>
      <c r="I276" s="32"/>
      <c r="M276" s="32"/>
      <c r="P276" s="49"/>
    </row>
    <row r="277">
      <c r="B277" s="23"/>
      <c r="C277" s="441"/>
      <c r="H277" s="441"/>
      <c r="M277" s="274"/>
      <c r="P277" s="49"/>
    </row>
    <row r="278">
      <c r="B278" s="31"/>
      <c r="C278" s="441"/>
      <c r="D278" s="32"/>
      <c r="E278" s="32"/>
      <c r="F278" s="32"/>
      <c r="G278" s="32"/>
      <c r="H278" s="441"/>
      <c r="I278" s="32"/>
      <c r="M278" s="32"/>
      <c r="P278" s="49"/>
    </row>
    <row r="279">
      <c r="B279" s="23"/>
      <c r="C279" s="441"/>
      <c r="H279" s="441"/>
      <c r="M279" s="274"/>
      <c r="P279" s="49"/>
    </row>
    <row r="280">
      <c r="B280" s="31"/>
      <c r="C280" s="441"/>
      <c r="D280" s="32"/>
      <c r="E280" s="32"/>
      <c r="F280" s="32"/>
      <c r="G280" s="32"/>
      <c r="H280" s="441"/>
      <c r="I280" s="32"/>
      <c r="M280" s="32"/>
      <c r="P280" s="49"/>
    </row>
    <row r="281">
      <c r="B281" s="23"/>
      <c r="C281" s="441"/>
      <c r="H281" s="441"/>
      <c r="M281" s="274"/>
      <c r="P281" s="49"/>
    </row>
    <row r="282">
      <c r="B282" s="31"/>
      <c r="C282" s="441"/>
      <c r="D282" s="32"/>
      <c r="E282" s="32"/>
      <c r="F282" s="32"/>
      <c r="G282" s="32"/>
      <c r="H282" s="441"/>
      <c r="I282" s="32"/>
      <c r="M282" s="32"/>
      <c r="P282" s="49"/>
    </row>
    <row r="283">
      <c r="B283" s="23"/>
      <c r="C283" s="441"/>
      <c r="H283" s="441"/>
      <c r="M283" s="274"/>
      <c r="P283" s="49"/>
    </row>
    <row r="284">
      <c r="B284" s="31"/>
      <c r="C284" s="441"/>
      <c r="D284" s="32"/>
      <c r="E284" s="32"/>
      <c r="F284" s="32"/>
      <c r="G284" s="32"/>
      <c r="H284" s="441"/>
      <c r="I284" s="32"/>
      <c r="M284" s="32"/>
      <c r="P284" s="49"/>
    </row>
    <row r="285">
      <c r="B285" s="23"/>
      <c r="C285" s="441"/>
      <c r="H285" s="441"/>
      <c r="M285" s="274"/>
      <c r="P285" s="49"/>
    </row>
    <row r="286">
      <c r="B286" s="31"/>
      <c r="C286" s="441"/>
      <c r="D286" s="32"/>
      <c r="E286" s="32"/>
      <c r="F286" s="32"/>
      <c r="G286" s="32"/>
      <c r="H286" s="441"/>
      <c r="I286" s="32"/>
      <c r="M286" s="32"/>
      <c r="P286" s="49"/>
    </row>
    <row r="287">
      <c r="B287" s="23"/>
      <c r="C287" s="441"/>
      <c r="H287" s="441"/>
      <c r="M287" s="274"/>
      <c r="P287" s="49"/>
    </row>
    <row r="288">
      <c r="B288" s="31"/>
      <c r="C288" s="441"/>
      <c r="D288" s="32"/>
      <c r="E288" s="32"/>
      <c r="F288" s="32"/>
      <c r="G288" s="32"/>
      <c r="H288" s="441"/>
      <c r="I288" s="32"/>
      <c r="M288" s="32"/>
      <c r="P288" s="49"/>
    </row>
    <row r="289">
      <c r="B289" s="23"/>
      <c r="C289" s="441"/>
      <c r="H289" s="441"/>
      <c r="M289" s="274"/>
      <c r="P289" s="49"/>
    </row>
    <row r="290">
      <c r="B290" s="31"/>
      <c r="C290" s="441"/>
      <c r="D290" s="32"/>
      <c r="E290" s="32"/>
      <c r="F290" s="32"/>
      <c r="G290" s="32"/>
      <c r="H290" s="441"/>
      <c r="I290" s="32"/>
      <c r="M290" s="32"/>
      <c r="P290" s="49"/>
    </row>
    <row r="291">
      <c r="B291" s="23"/>
      <c r="C291" s="441"/>
      <c r="H291" s="441"/>
      <c r="M291" s="274"/>
      <c r="P291" s="49"/>
    </row>
    <row r="292">
      <c r="B292" s="31"/>
      <c r="C292" s="441"/>
      <c r="D292" s="32"/>
      <c r="E292" s="32"/>
      <c r="F292" s="32"/>
      <c r="G292" s="32"/>
      <c r="H292" s="441"/>
      <c r="I292" s="32"/>
      <c r="M292" s="32"/>
      <c r="P292" s="49"/>
    </row>
    <row r="293">
      <c r="B293" s="23"/>
      <c r="C293" s="441"/>
      <c r="H293" s="441"/>
      <c r="M293" s="274"/>
      <c r="P293" s="49"/>
    </row>
    <row r="294">
      <c r="B294" s="31"/>
      <c r="C294" s="441"/>
      <c r="D294" s="32"/>
      <c r="E294" s="32"/>
      <c r="F294" s="32"/>
      <c r="G294" s="32"/>
      <c r="H294" s="441"/>
      <c r="I294" s="32"/>
      <c r="M294" s="32"/>
      <c r="P294" s="49"/>
    </row>
    <row r="295">
      <c r="B295" s="23"/>
      <c r="C295" s="441"/>
      <c r="H295" s="441"/>
      <c r="M295" s="274"/>
      <c r="P295" s="49"/>
    </row>
    <row r="296">
      <c r="B296" s="31"/>
      <c r="C296" s="441"/>
      <c r="D296" s="32"/>
      <c r="E296" s="32"/>
      <c r="F296" s="32"/>
      <c r="G296" s="32"/>
      <c r="H296" s="441"/>
      <c r="I296" s="32"/>
      <c r="M296" s="32"/>
      <c r="P296" s="49"/>
    </row>
    <row r="297">
      <c r="B297" s="23"/>
      <c r="C297" s="441"/>
      <c r="H297" s="441"/>
      <c r="M297" s="274"/>
      <c r="P297" s="49"/>
    </row>
    <row r="298">
      <c r="B298" s="31"/>
      <c r="C298" s="441"/>
      <c r="D298" s="32"/>
      <c r="E298" s="32"/>
      <c r="F298" s="32"/>
      <c r="G298" s="32"/>
      <c r="H298" s="441"/>
      <c r="I298" s="32"/>
      <c r="M298" s="32"/>
      <c r="P298" s="49"/>
    </row>
    <row r="299">
      <c r="B299" s="23"/>
      <c r="C299" s="441"/>
      <c r="H299" s="441"/>
      <c r="M299" s="274"/>
      <c r="P299" s="49"/>
    </row>
    <row r="300">
      <c r="B300" s="31"/>
      <c r="C300" s="441"/>
      <c r="D300" s="32"/>
      <c r="E300" s="32"/>
      <c r="F300" s="32"/>
      <c r="G300" s="32"/>
      <c r="H300" s="441"/>
      <c r="I300" s="32"/>
      <c r="M300" s="32"/>
      <c r="P300" s="49"/>
    </row>
    <row r="301">
      <c r="B301" s="23"/>
      <c r="C301" s="441"/>
      <c r="H301" s="441"/>
      <c r="M301" s="274"/>
      <c r="P301" s="49"/>
    </row>
    <row r="302">
      <c r="B302" s="31"/>
      <c r="C302" s="441"/>
      <c r="D302" s="32"/>
      <c r="E302" s="32"/>
      <c r="F302" s="32"/>
      <c r="G302" s="32"/>
      <c r="H302" s="441"/>
      <c r="I302" s="32"/>
      <c r="M302" s="32"/>
      <c r="P302" s="49"/>
    </row>
    <row r="303">
      <c r="B303" s="23"/>
      <c r="C303" s="441"/>
      <c r="H303" s="441"/>
      <c r="M303" s="274"/>
      <c r="P303" s="49"/>
    </row>
    <row r="304">
      <c r="B304" s="31"/>
      <c r="C304" s="441"/>
      <c r="D304" s="32"/>
      <c r="E304" s="32"/>
      <c r="F304" s="32"/>
      <c r="G304" s="32"/>
      <c r="H304" s="441"/>
      <c r="I304" s="32"/>
      <c r="M304" s="32"/>
      <c r="P304" s="49"/>
    </row>
    <row r="305">
      <c r="B305" s="23"/>
      <c r="C305" s="441"/>
      <c r="H305" s="441"/>
      <c r="M305" s="274"/>
      <c r="P305" s="49"/>
    </row>
    <row r="306">
      <c r="B306" s="31"/>
      <c r="C306" s="441"/>
      <c r="D306" s="32"/>
      <c r="E306" s="32"/>
      <c r="F306" s="32"/>
      <c r="G306" s="32"/>
      <c r="H306" s="441"/>
      <c r="I306" s="32"/>
      <c r="M306" s="32"/>
      <c r="P306" s="49"/>
    </row>
    <row r="307">
      <c r="B307" s="23"/>
      <c r="C307" s="441"/>
      <c r="H307" s="441"/>
      <c r="M307" s="274"/>
      <c r="P307" s="49"/>
    </row>
    <row r="308">
      <c r="B308" s="31"/>
      <c r="C308" s="441"/>
      <c r="D308" s="32"/>
      <c r="E308" s="32"/>
      <c r="F308" s="32"/>
      <c r="G308" s="32"/>
      <c r="H308" s="441"/>
      <c r="I308" s="32"/>
      <c r="M308" s="32"/>
      <c r="P308" s="49"/>
    </row>
    <row r="309">
      <c r="B309" s="23"/>
      <c r="C309" s="441"/>
      <c r="H309" s="441"/>
      <c r="M309" s="274"/>
      <c r="P309" s="49"/>
    </row>
    <row r="310">
      <c r="B310" s="31"/>
      <c r="C310" s="441"/>
      <c r="D310" s="32"/>
      <c r="E310" s="32"/>
      <c r="F310" s="32"/>
      <c r="G310" s="32"/>
      <c r="H310" s="441"/>
      <c r="I310" s="32"/>
      <c r="M310" s="32"/>
      <c r="P310" s="49"/>
    </row>
    <row r="311">
      <c r="B311" s="23"/>
      <c r="C311" s="441"/>
      <c r="H311" s="441"/>
      <c r="M311" s="274"/>
      <c r="P311" s="49"/>
    </row>
    <row r="312">
      <c r="B312" s="31"/>
      <c r="C312" s="441"/>
      <c r="D312" s="32"/>
      <c r="E312" s="32"/>
      <c r="F312" s="32"/>
      <c r="G312" s="32"/>
      <c r="H312" s="441"/>
      <c r="I312" s="32"/>
      <c r="M312" s="32"/>
      <c r="P312" s="49"/>
    </row>
    <row r="313">
      <c r="B313" s="23"/>
      <c r="C313" s="441"/>
      <c r="H313" s="441"/>
      <c r="M313" s="274"/>
      <c r="P313" s="49"/>
    </row>
    <row r="314">
      <c r="B314" s="31"/>
      <c r="C314" s="441"/>
      <c r="D314" s="32"/>
      <c r="E314" s="32"/>
      <c r="F314" s="32"/>
      <c r="G314" s="32"/>
      <c r="H314" s="441"/>
      <c r="I314" s="32"/>
      <c r="M314" s="32"/>
      <c r="P314" s="49"/>
    </row>
    <row r="315">
      <c r="B315" s="23"/>
      <c r="C315" s="441"/>
      <c r="H315" s="441"/>
      <c r="M315" s="274"/>
      <c r="P315" s="49"/>
    </row>
    <row r="316">
      <c r="B316" s="31"/>
      <c r="C316" s="441"/>
      <c r="D316" s="32"/>
      <c r="E316" s="32"/>
      <c r="F316" s="32"/>
      <c r="G316" s="32"/>
      <c r="H316" s="441"/>
      <c r="I316" s="32"/>
      <c r="M316" s="32"/>
      <c r="P316" s="49"/>
    </row>
    <row r="317">
      <c r="B317" s="23"/>
      <c r="C317" s="441"/>
      <c r="H317" s="441"/>
      <c r="M317" s="274"/>
      <c r="P317" s="49"/>
    </row>
    <row r="318">
      <c r="B318" s="31"/>
      <c r="C318" s="441"/>
      <c r="D318" s="32"/>
      <c r="E318" s="32"/>
      <c r="F318" s="32"/>
      <c r="G318" s="32"/>
      <c r="H318" s="441"/>
      <c r="I318" s="32"/>
      <c r="M318" s="32"/>
      <c r="P318" s="49"/>
    </row>
    <row r="319">
      <c r="B319" s="23"/>
      <c r="C319" s="441"/>
      <c r="H319" s="441"/>
      <c r="M319" s="274"/>
      <c r="P319" s="49"/>
    </row>
    <row r="320">
      <c r="B320" s="31"/>
      <c r="C320" s="441"/>
      <c r="D320" s="32"/>
      <c r="E320" s="32"/>
      <c r="F320" s="32"/>
      <c r="G320" s="32"/>
      <c r="H320" s="441"/>
      <c r="I320" s="32"/>
      <c r="M320" s="32"/>
      <c r="P320" s="49"/>
    </row>
    <row r="321">
      <c r="B321" s="23"/>
      <c r="C321" s="441"/>
      <c r="H321" s="441"/>
      <c r="M321" s="274"/>
      <c r="P321" s="49"/>
    </row>
    <row r="322">
      <c r="B322" s="31"/>
      <c r="C322" s="441"/>
      <c r="D322" s="32"/>
      <c r="E322" s="32"/>
      <c r="F322" s="32"/>
      <c r="G322" s="32"/>
      <c r="H322" s="441"/>
      <c r="I322" s="32"/>
      <c r="M322" s="32"/>
      <c r="P322" s="49"/>
    </row>
    <row r="323">
      <c r="B323" s="23"/>
      <c r="C323" s="441"/>
      <c r="H323" s="441"/>
      <c r="M323" s="274"/>
      <c r="P323" s="49"/>
    </row>
    <row r="324">
      <c r="B324" s="31"/>
      <c r="C324" s="441"/>
      <c r="D324" s="32"/>
      <c r="E324" s="32"/>
      <c r="F324" s="32"/>
      <c r="G324" s="32"/>
      <c r="H324" s="441"/>
      <c r="I324" s="32"/>
      <c r="M324" s="32"/>
      <c r="P324" s="49"/>
    </row>
    <row r="325">
      <c r="B325" s="23"/>
      <c r="C325" s="441"/>
      <c r="H325" s="441"/>
      <c r="M325" s="274"/>
      <c r="P325" s="49"/>
    </row>
    <row r="326">
      <c r="B326" s="31"/>
      <c r="C326" s="441"/>
      <c r="D326" s="32"/>
      <c r="E326" s="32"/>
      <c r="F326" s="32"/>
      <c r="G326" s="32"/>
      <c r="H326" s="441"/>
      <c r="I326" s="32"/>
      <c r="M326" s="32"/>
      <c r="P326" s="49"/>
    </row>
    <row r="327">
      <c r="B327" s="23"/>
      <c r="C327" s="441"/>
      <c r="H327" s="441"/>
      <c r="M327" s="274"/>
      <c r="P327" s="49"/>
    </row>
    <row r="328">
      <c r="B328" s="31"/>
      <c r="C328" s="441"/>
      <c r="D328" s="32"/>
      <c r="E328" s="32"/>
      <c r="F328" s="32"/>
      <c r="G328" s="32"/>
      <c r="H328" s="441"/>
      <c r="I328" s="32"/>
      <c r="M328" s="32"/>
      <c r="P328" s="49"/>
    </row>
    <row r="329">
      <c r="B329" s="23"/>
      <c r="C329" s="441"/>
      <c r="H329" s="441"/>
      <c r="M329" s="274"/>
      <c r="P329" s="49"/>
    </row>
    <row r="330">
      <c r="B330" s="31"/>
      <c r="C330" s="441"/>
      <c r="D330" s="32"/>
      <c r="E330" s="32"/>
      <c r="F330" s="32"/>
      <c r="G330" s="32"/>
      <c r="H330" s="441"/>
      <c r="I330" s="32"/>
      <c r="M330" s="32"/>
      <c r="P330" s="49"/>
    </row>
    <row r="331">
      <c r="B331" s="23"/>
      <c r="C331" s="441"/>
      <c r="H331" s="441"/>
      <c r="M331" s="274"/>
      <c r="P331" s="49"/>
    </row>
    <row r="332">
      <c r="B332" s="31"/>
      <c r="C332" s="441"/>
      <c r="D332" s="32"/>
      <c r="E332" s="32"/>
      <c r="F332" s="32"/>
      <c r="G332" s="32"/>
      <c r="H332" s="441"/>
      <c r="I332" s="32"/>
      <c r="M332" s="32"/>
      <c r="P332" s="49"/>
    </row>
    <row r="333">
      <c r="B333" s="23"/>
      <c r="C333" s="441"/>
      <c r="H333" s="441"/>
      <c r="M333" s="274"/>
      <c r="P333" s="49"/>
    </row>
    <row r="334">
      <c r="B334" s="31"/>
      <c r="C334" s="441"/>
      <c r="D334" s="32"/>
      <c r="E334" s="32"/>
      <c r="F334" s="32"/>
      <c r="G334" s="32"/>
      <c r="H334" s="441"/>
      <c r="I334" s="32"/>
      <c r="M334" s="32"/>
      <c r="P334" s="49"/>
    </row>
    <row r="335">
      <c r="B335" s="23"/>
      <c r="C335" s="441"/>
      <c r="H335" s="441"/>
      <c r="M335" s="274"/>
      <c r="P335" s="49"/>
    </row>
    <row r="336">
      <c r="B336" s="31"/>
      <c r="C336" s="441"/>
      <c r="D336" s="32"/>
      <c r="E336" s="32"/>
      <c r="F336" s="32"/>
      <c r="G336" s="32"/>
      <c r="H336" s="441"/>
      <c r="I336" s="32"/>
      <c r="M336" s="32"/>
      <c r="P336" s="49"/>
    </row>
    <row r="337">
      <c r="B337" s="23"/>
      <c r="C337" s="441"/>
      <c r="H337" s="441"/>
      <c r="M337" s="274"/>
      <c r="P337" s="49"/>
    </row>
    <row r="338">
      <c r="B338" s="31"/>
      <c r="C338" s="441"/>
      <c r="D338" s="32"/>
      <c r="E338" s="32"/>
      <c r="F338" s="32"/>
      <c r="G338" s="32"/>
      <c r="H338" s="441"/>
      <c r="I338" s="32"/>
      <c r="M338" s="32"/>
      <c r="P338" s="49"/>
    </row>
    <row r="339">
      <c r="B339" s="23"/>
      <c r="C339" s="441"/>
      <c r="H339" s="441"/>
      <c r="M339" s="274"/>
      <c r="P339" s="49"/>
    </row>
    <row r="340">
      <c r="B340" s="31"/>
      <c r="C340" s="441"/>
      <c r="D340" s="32"/>
      <c r="E340" s="32"/>
      <c r="F340" s="32"/>
      <c r="G340" s="32"/>
      <c r="H340" s="441"/>
      <c r="I340" s="32"/>
      <c r="M340" s="32"/>
      <c r="P340" s="49"/>
    </row>
    <row r="341">
      <c r="B341" s="23"/>
      <c r="C341" s="441"/>
      <c r="H341" s="441"/>
      <c r="M341" s="274"/>
      <c r="P341" s="49"/>
    </row>
    <row r="342">
      <c r="B342" s="31"/>
      <c r="C342" s="441"/>
      <c r="D342" s="32"/>
      <c r="E342" s="32"/>
      <c r="F342" s="32"/>
      <c r="G342" s="32"/>
      <c r="H342" s="441"/>
      <c r="I342" s="32"/>
      <c r="M342" s="32"/>
      <c r="P342" s="49"/>
    </row>
    <row r="343">
      <c r="B343" s="23"/>
      <c r="C343" s="441"/>
      <c r="H343" s="441"/>
      <c r="M343" s="274"/>
      <c r="P343" s="49"/>
    </row>
    <row r="344">
      <c r="B344" s="31"/>
      <c r="C344" s="441"/>
      <c r="D344" s="32"/>
      <c r="E344" s="32"/>
      <c r="F344" s="32"/>
      <c r="G344" s="32"/>
      <c r="H344" s="441"/>
      <c r="I344" s="32"/>
      <c r="M344" s="32"/>
      <c r="P344" s="49"/>
    </row>
    <row r="345">
      <c r="B345" s="23"/>
      <c r="C345" s="441"/>
      <c r="H345" s="441"/>
      <c r="M345" s="274"/>
      <c r="P345" s="49"/>
    </row>
    <row r="346">
      <c r="B346" s="31"/>
      <c r="C346" s="441"/>
      <c r="D346" s="32"/>
      <c r="E346" s="32"/>
      <c r="F346" s="32"/>
      <c r="G346" s="32"/>
      <c r="H346" s="441"/>
      <c r="I346" s="32"/>
      <c r="M346" s="32"/>
      <c r="P346" s="49"/>
    </row>
    <row r="347">
      <c r="B347" s="23"/>
      <c r="C347" s="441"/>
      <c r="H347" s="441"/>
      <c r="M347" s="274"/>
      <c r="P347" s="49"/>
    </row>
    <row r="348">
      <c r="B348" s="31"/>
      <c r="C348" s="441"/>
      <c r="D348" s="32"/>
      <c r="E348" s="32"/>
      <c r="F348" s="32"/>
      <c r="G348" s="32"/>
      <c r="H348" s="441"/>
      <c r="I348" s="32"/>
      <c r="M348" s="32"/>
      <c r="P348" s="49"/>
    </row>
    <row r="349">
      <c r="B349" s="23"/>
      <c r="C349" s="441"/>
      <c r="H349" s="441"/>
      <c r="M349" s="274"/>
      <c r="P349" s="49"/>
    </row>
    <row r="350">
      <c r="B350" s="31"/>
      <c r="C350" s="441"/>
      <c r="D350" s="32"/>
      <c r="E350" s="32"/>
      <c r="F350" s="32"/>
      <c r="G350" s="32"/>
      <c r="H350" s="441"/>
      <c r="I350" s="32"/>
      <c r="M350" s="32"/>
      <c r="P350" s="49"/>
    </row>
    <row r="351">
      <c r="B351" s="23"/>
      <c r="C351" s="441"/>
      <c r="H351" s="441"/>
      <c r="M351" s="274"/>
      <c r="P351" s="49"/>
    </row>
    <row r="352">
      <c r="B352" s="31"/>
      <c r="C352" s="441"/>
      <c r="D352" s="32"/>
      <c r="E352" s="32"/>
      <c r="F352" s="32"/>
      <c r="G352" s="32"/>
      <c r="H352" s="441"/>
      <c r="I352" s="32"/>
      <c r="M352" s="32"/>
      <c r="P352" s="49"/>
    </row>
    <row r="353">
      <c r="B353" s="23"/>
      <c r="C353" s="441"/>
      <c r="H353" s="441"/>
      <c r="M353" s="274"/>
      <c r="P353" s="49"/>
    </row>
    <row r="354">
      <c r="B354" s="31"/>
      <c r="C354" s="441"/>
      <c r="D354" s="32"/>
      <c r="E354" s="32"/>
      <c r="F354" s="32"/>
      <c r="G354" s="32"/>
      <c r="H354" s="441"/>
      <c r="I354" s="32"/>
      <c r="M354" s="32"/>
      <c r="P354" s="49"/>
    </row>
    <row r="355">
      <c r="B355" s="23"/>
      <c r="C355" s="441"/>
      <c r="H355" s="441"/>
      <c r="M355" s="274"/>
      <c r="P355" s="49"/>
    </row>
    <row r="356">
      <c r="B356" s="31"/>
      <c r="C356" s="441"/>
      <c r="D356" s="32"/>
      <c r="E356" s="32"/>
      <c r="F356" s="32"/>
      <c r="G356" s="32"/>
      <c r="H356" s="441"/>
      <c r="I356" s="32"/>
      <c r="M356" s="32"/>
      <c r="P356" s="49"/>
    </row>
    <row r="357">
      <c r="B357" s="23"/>
      <c r="C357" s="441"/>
      <c r="H357" s="441"/>
      <c r="M357" s="274"/>
      <c r="P357" s="49"/>
    </row>
    <row r="358">
      <c r="B358" s="31"/>
      <c r="C358" s="441"/>
      <c r="D358" s="32"/>
      <c r="E358" s="32"/>
      <c r="F358" s="32"/>
      <c r="G358" s="32"/>
      <c r="H358" s="441"/>
      <c r="I358" s="32"/>
      <c r="M358" s="32"/>
      <c r="P358" s="49"/>
    </row>
    <row r="359">
      <c r="B359" s="23"/>
      <c r="C359" s="441"/>
      <c r="H359" s="441"/>
      <c r="M359" s="274"/>
      <c r="P359" s="49"/>
    </row>
    <row r="360">
      <c r="B360" s="31"/>
      <c r="C360" s="441"/>
      <c r="D360" s="32"/>
      <c r="E360" s="32"/>
      <c r="F360" s="32"/>
      <c r="G360" s="32"/>
      <c r="H360" s="441"/>
      <c r="I360" s="32"/>
      <c r="M360" s="32"/>
      <c r="P360" s="49"/>
    </row>
    <row r="361">
      <c r="B361" s="23"/>
      <c r="C361" s="441"/>
      <c r="H361" s="441"/>
      <c r="M361" s="274"/>
      <c r="P361" s="49"/>
    </row>
    <row r="362">
      <c r="B362" s="31"/>
      <c r="C362" s="441"/>
      <c r="D362" s="32"/>
      <c r="E362" s="32"/>
      <c r="F362" s="32"/>
      <c r="G362" s="32"/>
      <c r="H362" s="441"/>
      <c r="I362" s="32"/>
      <c r="M362" s="32"/>
      <c r="P362" s="49"/>
    </row>
    <row r="363">
      <c r="B363" s="23"/>
      <c r="C363" s="441"/>
      <c r="H363" s="441"/>
      <c r="M363" s="274"/>
      <c r="P363" s="49"/>
    </row>
    <row r="364">
      <c r="B364" s="31"/>
      <c r="C364" s="441"/>
      <c r="D364" s="32"/>
      <c r="E364" s="32"/>
      <c r="F364" s="32"/>
      <c r="G364" s="32"/>
      <c r="H364" s="441"/>
      <c r="I364" s="32"/>
      <c r="M364" s="32"/>
      <c r="P364" s="49"/>
    </row>
    <row r="365">
      <c r="B365" s="23"/>
      <c r="C365" s="441"/>
      <c r="H365" s="441"/>
      <c r="M365" s="274"/>
      <c r="P365" s="49"/>
    </row>
    <row r="366">
      <c r="B366" s="31"/>
      <c r="C366" s="441"/>
      <c r="D366" s="32"/>
      <c r="E366" s="32"/>
      <c r="F366" s="32"/>
      <c r="G366" s="32"/>
      <c r="H366" s="441"/>
      <c r="I366" s="32"/>
      <c r="M366" s="32"/>
      <c r="P366" s="49"/>
    </row>
    <row r="367">
      <c r="B367" s="23"/>
      <c r="C367" s="441"/>
      <c r="H367" s="441"/>
      <c r="M367" s="274"/>
      <c r="P367" s="49"/>
    </row>
    <row r="368">
      <c r="B368" s="31"/>
      <c r="C368" s="441"/>
      <c r="D368" s="32"/>
      <c r="E368" s="32"/>
      <c r="F368" s="32"/>
      <c r="G368" s="32"/>
      <c r="H368" s="441"/>
      <c r="I368" s="32"/>
      <c r="M368" s="32"/>
      <c r="P368" s="49"/>
    </row>
    <row r="369">
      <c r="B369" s="23"/>
      <c r="C369" s="441"/>
      <c r="H369" s="441"/>
      <c r="M369" s="274"/>
      <c r="P369" s="49"/>
    </row>
    <row r="370">
      <c r="B370" s="31"/>
      <c r="C370" s="441"/>
      <c r="D370" s="32"/>
      <c r="E370" s="32"/>
      <c r="F370" s="32"/>
      <c r="G370" s="32"/>
      <c r="H370" s="441"/>
      <c r="I370" s="32"/>
      <c r="M370" s="32"/>
      <c r="P370" s="49"/>
    </row>
    <row r="371">
      <c r="B371" s="23"/>
      <c r="C371" s="441"/>
      <c r="H371" s="441"/>
      <c r="M371" s="274"/>
      <c r="P371" s="49"/>
    </row>
    <row r="372">
      <c r="B372" s="31"/>
      <c r="C372" s="441"/>
      <c r="D372" s="32"/>
      <c r="E372" s="32"/>
      <c r="F372" s="32"/>
      <c r="G372" s="32"/>
      <c r="H372" s="441"/>
      <c r="I372" s="32"/>
      <c r="M372" s="32"/>
      <c r="P372" s="49"/>
    </row>
    <row r="373">
      <c r="B373" s="23"/>
      <c r="C373" s="441"/>
      <c r="H373" s="441"/>
      <c r="M373" s="274"/>
      <c r="P373" s="49"/>
    </row>
    <row r="374">
      <c r="B374" s="31"/>
      <c r="C374" s="441"/>
      <c r="D374" s="32"/>
      <c r="E374" s="32"/>
      <c r="F374" s="32"/>
      <c r="G374" s="32"/>
      <c r="H374" s="441"/>
      <c r="I374" s="32"/>
      <c r="M374" s="32"/>
      <c r="P374" s="49"/>
    </row>
    <row r="375">
      <c r="B375" s="375"/>
      <c r="C375" s="442"/>
      <c r="D375" s="178"/>
      <c r="E375" s="178"/>
      <c r="F375" s="178"/>
      <c r="G375" s="178"/>
      <c r="H375" s="442"/>
      <c r="I375" s="178"/>
      <c r="J375" s="57"/>
      <c r="K375" s="57"/>
      <c r="L375" s="57"/>
      <c r="M375" s="178"/>
      <c r="N375" s="57"/>
      <c r="O375" s="57"/>
      <c r="P375" s="59"/>
    </row>
  </sheetData>
  <mergeCells count="731">
    <mergeCell ref="M193:P193"/>
    <mergeCell ref="M194:P194"/>
    <mergeCell ref="M186:P186"/>
    <mergeCell ref="M187:P187"/>
    <mergeCell ref="M188:P188"/>
    <mergeCell ref="M189:P189"/>
    <mergeCell ref="M190:P190"/>
    <mergeCell ref="M191:P191"/>
    <mergeCell ref="M192:P192"/>
    <mergeCell ref="M137:P137"/>
    <mergeCell ref="M138:P138"/>
    <mergeCell ref="M139:P139"/>
    <mergeCell ref="M140:P140"/>
    <mergeCell ref="M141:P141"/>
    <mergeCell ref="M142:P142"/>
    <mergeCell ref="M143:P143"/>
    <mergeCell ref="M144:P144"/>
    <mergeCell ref="M145:P145"/>
    <mergeCell ref="M146:P146"/>
    <mergeCell ref="M147:P147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M163:P163"/>
    <mergeCell ref="M164:P164"/>
    <mergeCell ref="M165:P165"/>
    <mergeCell ref="M166:P166"/>
    <mergeCell ref="M167:P167"/>
    <mergeCell ref="M168:P168"/>
    <mergeCell ref="M169:P169"/>
    <mergeCell ref="M170:P170"/>
    <mergeCell ref="M171:P171"/>
    <mergeCell ref="M172:P172"/>
    <mergeCell ref="M173:P173"/>
    <mergeCell ref="M174:P174"/>
    <mergeCell ref="M175:P175"/>
    <mergeCell ref="M176:P176"/>
    <mergeCell ref="M177:P177"/>
    <mergeCell ref="M178:P178"/>
    <mergeCell ref="M179:P179"/>
    <mergeCell ref="M180:P180"/>
    <mergeCell ref="M181:P181"/>
    <mergeCell ref="M182:P182"/>
    <mergeCell ref="M183:P183"/>
    <mergeCell ref="M184:P184"/>
    <mergeCell ref="M185:P185"/>
    <mergeCell ref="I178:L178"/>
    <mergeCell ref="I179:L179"/>
    <mergeCell ref="I180:L180"/>
    <mergeCell ref="I181:L181"/>
    <mergeCell ref="I182:L182"/>
    <mergeCell ref="I183:L183"/>
    <mergeCell ref="I184:L184"/>
    <mergeCell ref="I185:L185"/>
    <mergeCell ref="I186:L186"/>
    <mergeCell ref="I187:L187"/>
    <mergeCell ref="I188:L188"/>
    <mergeCell ref="I189:L189"/>
    <mergeCell ref="I190:L190"/>
    <mergeCell ref="I191:L191"/>
    <mergeCell ref="I192:L192"/>
    <mergeCell ref="I193:L193"/>
    <mergeCell ref="I194:L194"/>
    <mergeCell ref="I195:L195"/>
    <mergeCell ref="M195:P195"/>
    <mergeCell ref="I196:L196"/>
    <mergeCell ref="M196:P196"/>
    <mergeCell ref="I197:L197"/>
    <mergeCell ref="M197:P197"/>
    <mergeCell ref="I198:L198"/>
    <mergeCell ref="M198:P198"/>
    <mergeCell ref="I199:L199"/>
    <mergeCell ref="M199:P199"/>
    <mergeCell ref="M200:P200"/>
    <mergeCell ref="I200:L200"/>
    <mergeCell ref="I201:L201"/>
    <mergeCell ref="I202:L202"/>
    <mergeCell ref="I203:L203"/>
    <mergeCell ref="I204:L204"/>
    <mergeCell ref="I205:L205"/>
    <mergeCell ref="I206:L206"/>
    <mergeCell ref="M201:P201"/>
    <mergeCell ref="M202:P202"/>
    <mergeCell ref="M203:P203"/>
    <mergeCell ref="M204:P204"/>
    <mergeCell ref="M205:P205"/>
    <mergeCell ref="M206:P206"/>
    <mergeCell ref="M207:P207"/>
    <mergeCell ref="M208:P208"/>
    <mergeCell ref="M209:P209"/>
    <mergeCell ref="M210:P210"/>
    <mergeCell ref="M211:P211"/>
    <mergeCell ref="M212:P212"/>
    <mergeCell ref="M213:P213"/>
    <mergeCell ref="M214:P214"/>
    <mergeCell ref="I207:L207"/>
    <mergeCell ref="I208:L208"/>
    <mergeCell ref="I209:L209"/>
    <mergeCell ref="I210:L210"/>
    <mergeCell ref="I211:L211"/>
    <mergeCell ref="I212:L212"/>
    <mergeCell ref="I213:L213"/>
    <mergeCell ref="I214:L214"/>
    <mergeCell ref="I215:L215"/>
    <mergeCell ref="I216:L216"/>
    <mergeCell ref="I217:L217"/>
    <mergeCell ref="I218:L218"/>
    <mergeCell ref="I219:L219"/>
    <mergeCell ref="I220:L220"/>
    <mergeCell ref="I221:L221"/>
    <mergeCell ref="I222:L222"/>
    <mergeCell ref="I223:L223"/>
    <mergeCell ref="I224:L224"/>
    <mergeCell ref="M224:P224"/>
    <mergeCell ref="I225:L225"/>
    <mergeCell ref="M225:P225"/>
    <mergeCell ref="I226:L226"/>
    <mergeCell ref="M226:P226"/>
    <mergeCell ref="I227:L227"/>
    <mergeCell ref="M227:P227"/>
    <mergeCell ref="I228:L228"/>
    <mergeCell ref="M228:P228"/>
    <mergeCell ref="M229:P229"/>
    <mergeCell ref="I229:L229"/>
    <mergeCell ref="I230:L230"/>
    <mergeCell ref="I231:L231"/>
    <mergeCell ref="I232:L232"/>
    <mergeCell ref="I233:L233"/>
    <mergeCell ref="I234:L234"/>
    <mergeCell ref="I235:L235"/>
    <mergeCell ref="M230:P230"/>
    <mergeCell ref="M231:P231"/>
    <mergeCell ref="M232:P232"/>
    <mergeCell ref="M233:P233"/>
    <mergeCell ref="M234:P234"/>
    <mergeCell ref="M235:P235"/>
    <mergeCell ref="M236:P236"/>
    <mergeCell ref="M237:P237"/>
    <mergeCell ref="M238:P238"/>
    <mergeCell ref="M239:P239"/>
    <mergeCell ref="M240:P240"/>
    <mergeCell ref="M241:P241"/>
    <mergeCell ref="M242:P242"/>
    <mergeCell ref="M243:P243"/>
    <mergeCell ref="I236:L236"/>
    <mergeCell ref="I237:L237"/>
    <mergeCell ref="I238:L238"/>
    <mergeCell ref="I239:L239"/>
    <mergeCell ref="I240:L240"/>
    <mergeCell ref="I241:L241"/>
    <mergeCell ref="I242:L242"/>
    <mergeCell ref="I243:L243"/>
    <mergeCell ref="I244:L244"/>
    <mergeCell ref="I245:L245"/>
    <mergeCell ref="I246:L246"/>
    <mergeCell ref="I247:L247"/>
    <mergeCell ref="I248:L248"/>
    <mergeCell ref="I249:L249"/>
    <mergeCell ref="I250:L250"/>
    <mergeCell ref="I251:L251"/>
    <mergeCell ref="I252:L252"/>
    <mergeCell ref="I253:L253"/>
    <mergeCell ref="I254:L254"/>
    <mergeCell ref="I255:L255"/>
    <mergeCell ref="I256:L256"/>
    <mergeCell ref="I257:L257"/>
    <mergeCell ref="I258:L258"/>
    <mergeCell ref="I259:L259"/>
    <mergeCell ref="I260:L260"/>
    <mergeCell ref="I261:L261"/>
    <mergeCell ref="I262:L262"/>
    <mergeCell ref="I263:L263"/>
    <mergeCell ref="I264:L264"/>
    <mergeCell ref="I265:L265"/>
    <mergeCell ref="I266:L266"/>
    <mergeCell ref="I267:L267"/>
    <mergeCell ref="I268:L268"/>
    <mergeCell ref="I269:L269"/>
    <mergeCell ref="I270:L270"/>
    <mergeCell ref="I271:L271"/>
    <mergeCell ref="I272:L272"/>
    <mergeCell ref="I273:L273"/>
    <mergeCell ref="I274:L274"/>
    <mergeCell ref="I275:L275"/>
    <mergeCell ref="I276:L276"/>
    <mergeCell ref="I277:L277"/>
    <mergeCell ref="I278:L278"/>
    <mergeCell ref="I279:L279"/>
    <mergeCell ref="I280:L280"/>
    <mergeCell ref="I281:L281"/>
    <mergeCell ref="I282:L282"/>
    <mergeCell ref="I283:L283"/>
    <mergeCell ref="I284:L284"/>
    <mergeCell ref="M244:P244"/>
    <mergeCell ref="M245:P245"/>
    <mergeCell ref="M246:P246"/>
    <mergeCell ref="M247:P247"/>
    <mergeCell ref="M248:P248"/>
    <mergeCell ref="M249:P249"/>
    <mergeCell ref="M250:P250"/>
    <mergeCell ref="M251:P251"/>
    <mergeCell ref="M252:P252"/>
    <mergeCell ref="M253:P253"/>
    <mergeCell ref="M254:P254"/>
    <mergeCell ref="M255:P255"/>
    <mergeCell ref="M256:P256"/>
    <mergeCell ref="M257:P257"/>
    <mergeCell ref="M258:P258"/>
    <mergeCell ref="M259:P259"/>
    <mergeCell ref="M260:P260"/>
    <mergeCell ref="M261:P261"/>
    <mergeCell ref="M262:P262"/>
    <mergeCell ref="M263:P263"/>
    <mergeCell ref="M264:P264"/>
    <mergeCell ref="M265:P265"/>
    <mergeCell ref="M266:P266"/>
    <mergeCell ref="M267:P267"/>
    <mergeCell ref="M268:P268"/>
    <mergeCell ref="M269:P269"/>
    <mergeCell ref="M270:P270"/>
    <mergeCell ref="M271:P271"/>
    <mergeCell ref="M272:P272"/>
    <mergeCell ref="M273:P273"/>
    <mergeCell ref="M274:P274"/>
    <mergeCell ref="M275:P275"/>
    <mergeCell ref="M276:P276"/>
    <mergeCell ref="M277:P277"/>
    <mergeCell ref="M278:P278"/>
    <mergeCell ref="M279:P279"/>
    <mergeCell ref="M280:P280"/>
    <mergeCell ref="M281:P281"/>
    <mergeCell ref="M282:P282"/>
    <mergeCell ref="M283:P283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I334:L334"/>
    <mergeCell ref="I335:L335"/>
    <mergeCell ref="I336:L336"/>
    <mergeCell ref="I337:L337"/>
    <mergeCell ref="I338:L338"/>
    <mergeCell ref="I339:L339"/>
    <mergeCell ref="I340:L340"/>
    <mergeCell ref="I341:L341"/>
    <mergeCell ref="I342:L342"/>
    <mergeCell ref="I343:L343"/>
    <mergeCell ref="I344:L344"/>
    <mergeCell ref="I345:L345"/>
    <mergeCell ref="I346:L346"/>
    <mergeCell ref="I347:L347"/>
    <mergeCell ref="I348:L348"/>
    <mergeCell ref="I349:L349"/>
    <mergeCell ref="I350:L350"/>
    <mergeCell ref="I351:L351"/>
    <mergeCell ref="I352:L352"/>
    <mergeCell ref="I353:L353"/>
    <mergeCell ref="I354:L354"/>
    <mergeCell ref="I355:L355"/>
    <mergeCell ref="I356:L356"/>
    <mergeCell ref="I357:L357"/>
    <mergeCell ref="I358:L358"/>
    <mergeCell ref="I359:L359"/>
    <mergeCell ref="I360:L360"/>
    <mergeCell ref="I361:L361"/>
    <mergeCell ref="I369:L369"/>
    <mergeCell ref="I370:L370"/>
    <mergeCell ref="I371:L371"/>
    <mergeCell ref="I372:L372"/>
    <mergeCell ref="I373:L373"/>
    <mergeCell ref="I374:L374"/>
    <mergeCell ref="I375:L375"/>
    <mergeCell ref="I362:L362"/>
    <mergeCell ref="I363:L363"/>
    <mergeCell ref="I364:L364"/>
    <mergeCell ref="I365:L365"/>
    <mergeCell ref="I366:L366"/>
    <mergeCell ref="I367:L367"/>
    <mergeCell ref="I368:L368"/>
    <mergeCell ref="I285:L285"/>
    <mergeCell ref="I286:L286"/>
    <mergeCell ref="I287:L287"/>
    <mergeCell ref="I288:L288"/>
    <mergeCell ref="I289:L289"/>
    <mergeCell ref="I290:L290"/>
    <mergeCell ref="I291:L291"/>
    <mergeCell ref="I292:L292"/>
    <mergeCell ref="I293:L293"/>
    <mergeCell ref="I294:L294"/>
    <mergeCell ref="I295:L295"/>
    <mergeCell ref="I296:L296"/>
    <mergeCell ref="I297:L297"/>
    <mergeCell ref="I298:L298"/>
    <mergeCell ref="I299:L299"/>
    <mergeCell ref="I300:L300"/>
    <mergeCell ref="I301:L301"/>
    <mergeCell ref="I302:L302"/>
    <mergeCell ref="I303:L303"/>
    <mergeCell ref="I304:L304"/>
    <mergeCell ref="I305:L305"/>
    <mergeCell ref="I306:L306"/>
    <mergeCell ref="I307:L307"/>
    <mergeCell ref="I308:L308"/>
    <mergeCell ref="I309:L309"/>
    <mergeCell ref="I310:L310"/>
    <mergeCell ref="I311:L311"/>
    <mergeCell ref="I312:L312"/>
    <mergeCell ref="I313:L313"/>
    <mergeCell ref="I314:L314"/>
    <mergeCell ref="I315:L315"/>
    <mergeCell ref="I316:L316"/>
    <mergeCell ref="I317:L317"/>
    <mergeCell ref="I318:L318"/>
    <mergeCell ref="I319:L319"/>
    <mergeCell ref="I320:L320"/>
    <mergeCell ref="I321:L321"/>
    <mergeCell ref="I322:L322"/>
    <mergeCell ref="I323:L323"/>
    <mergeCell ref="I324:L324"/>
    <mergeCell ref="I325:L325"/>
    <mergeCell ref="I326:L326"/>
    <mergeCell ref="I327:L327"/>
    <mergeCell ref="I328:L328"/>
    <mergeCell ref="I329:L329"/>
    <mergeCell ref="I330:L330"/>
    <mergeCell ref="I331:L331"/>
    <mergeCell ref="I332:L332"/>
    <mergeCell ref="I333:L333"/>
    <mergeCell ref="M342:P342"/>
    <mergeCell ref="M343:P343"/>
    <mergeCell ref="M344:P344"/>
    <mergeCell ref="M345:P345"/>
    <mergeCell ref="M346:P346"/>
    <mergeCell ref="M347:P347"/>
    <mergeCell ref="M348:P348"/>
    <mergeCell ref="M349:P349"/>
    <mergeCell ref="M350:P350"/>
    <mergeCell ref="M351:P351"/>
    <mergeCell ref="M352:P352"/>
    <mergeCell ref="M353:P353"/>
    <mergeCell ref="M354:P354"/>
    <mergeCell ref="M355:P355"/>
    <mergeCell ref="M356:P356"/>
    <mergeCell ref="M357:P357"/>
    <mergeCell ref="M358:P358"/>
    <mergeCell ref="M359:P359"/>
    <mergeCell ref="M360:P360"/>
    <mergeCell ref="M361:P361"/>
    <mergeCell ref="M362:P362"/>
    <mergeCell ref="M370:P370"/>
    <mergeCell ref="M371:P371"/>
    <mergeCell ref="M372:P372"/>
    <mergeCell ref="M373:P373"/>
    <mergeCell ref="M374:P374"/>
    <mergeCell ref="M375:P375"/>
    <mergeCell ref="M363:P363"/>
    <mergeCell ref="M364:P364"/>
    <mergeCell ref="M365:P365"/>
    <mergeCell ref="M366:P366"/>
    <mergeCell ref="M367:P367"/>
    <mergeCell ref="M368:P368"/>
    <mergeCell ref="M369:P369"/>
    <mergeCell ref="M293:P293"/>
    <mergeCell ref="M294:P294"/>
    <mergeCell ref="M295:P295"/>
    <mergeCell ref="M296:P296"/>
    <mergeCell ref="M297:P297"/>
    <mergeCell ref="M298:P298"/>
    <mergeCell ref="M299:P299"/>
    <mergeCell ref="M300:P300"/>
    <mergeCell ref="M301:P301"/>
    <mergeCell ref="M302:P302"/>
    <mergeCell ref="M303:P303"/>
    <mergeCell ref="M304:P304"/>
    <mergeCell ref="M305:P305"/>
    <mergeCell ref="M306:P306"/>
    <mergeCell ref="M307:P307"/>
    <mergeCell ref="M308:P308"/>
    <mergeCell ref="M309:P309"/>
    <mergeCell ref="M310:P310"/>
    <mergeCell ref="M311:P311"/>
    <mergeCell ref="M312:P312"/>
    <mergeCell ref="M313:P313"/>
    <mergeCell ref="M314:P314"/>
    <mergeCell ref="M315:P315"/>
    <mergeCell ref="M316:P316"/>
    <mergeCell ref="M317:P317"/>
    <mergeCell ref="M318:P318"/>
    <mergeCell ref="M319:P319"/>
    <mergeCell ref="M320:P320"/>
    <mergeCell ref="M321:P321"/>
    <mergeCell ref="M322:P322"/>
    <mergeCell ref="M323:P323"/>
    <mergeCell ref="M324:P324"/>
    <mergeCell ref="M325:P325"/>
    <mergeCell ref="M326:P326"/>
    <mergeCell ref="M327:P327"/>
    <mergeCell ref="M328:P328"/>
    <mergeCell ref="M329:P329"/>
    <mergeCell ref="M330:P330"/>
    <mergeCell ref="M331:P331"/>
    <mergeCell ref="M332:P332"/>
    <mergeCell ref="M333:P333"/>
    <mergeCell ref="M334:P334"/>
    <mergeCell ref="M335:P335"/>
    <mergeCell ref="M336:P336"/>
    <mergeCell ref="M337:P337"/>
    <mergeCell ref="M338:P338"/>
    <mergeCell ref="M339:P339"/>
    <mergeCell ref="M340:P340"/>
    <mergeCell ref="M341:P341"/>
    <mergeCell ref="B5:P10"/>
    <mergeCell ref="I11:L11"/>
    <mergeCell ref="M11:P11"/>
    <mergeCell ref="I12:L12"/>
    <mergeCell ref="M12:P12"/>
    <mergeCell ref="I13:L13"/>
    <mergeCell ref="M13:P13"/>
    <mergeCell ref="I14:L14"/>
    <mergeCell ref="M14:P14"/>
    <mergeCell ref="I15:L15"/>
    <mergeCell ref="M15:P15"/>
    <mergeCell ref="I16:L16"/>
    <mergeCell ref="M16:P16"/>
    <mergeCell ref="M17:P17"/>
    <mergeCell ref="I17:L17"/>
    <mergeCell ref="I18:L18"/>
    <mergeCell ref="I19:L19"/>
    <mergeCell ref="I20:L20"/>
    <mergeCell ref="I21:L21"/>
    <mergeCell ref="I22:L22"/>
    <mergeCell ref="I23:L23"/>
    <mergeCell ref="M18:P18"/>
    <mergeCell ref="M19:P19"/>
    <mergeCell ref="M20:P20"/>
    <mergeCell ref="M21:P21"/>
    <mergeCell ref="M22:P22"/>
    <mergeCell ref="M23:P23"/>
    <mergeCell ref="M24:P24"/>
    <mergeCell ref="I24:L24"/>
    <mergeCell ref="I25:L25"/>
    <mergeCell ref="I26:L26"/>
    <mergeCell ref="I27:L27"/>
    <mergeCell ref="I28:L28"/>
    <mergeCell ref="I29:L29"/>
    <mergeCell ref="I30:L30"/>
    <mergeCell ref="M25:P25"/>
    <mergeCell ref="M26:P26"/>
    <mergeCell ref="M27:P27"/>
    <mergeCell ref="M28:P28"/>
    <mergeCell ref="M29:P29"/>
    <mergeCell ref="M30:P30"/>
    <mergeCell ref="M31:P31"/>
    <mergeCell ref="M32:P32"/>
    <mergeCell ref="M33:P33"/>
    <mergeCell ref="M34:P34"/>
    <mergeCell ref="M35:P35"/>
    <mergeCell ref="M36:P36"/>
    <mergeCell ref="M37:P37"/>
    <mergeCell ref="M38:P38"/>
    <mergeCell ref="I31:L31"/>
    <mergeCell ref="I32:L32"/>
    <mergeCell ref="I33:L33"/>
    <mergeCell ref="I34:L34"/>
    <mergeCell ref="I35:L35"/>
    <mergeCell ref="I36:L36"/>
    <mergeCell ref="I37:L37"/>
    <mergeCell ref="I38:L38"/>
    <mergeCell ref="I39:L39"/>
    <mergeCell ref="I40:L40"/>
    <mergeCell ref="I41:L41"/>
    <mergeCell ref="I42:L42"/>
    <mergeCell ref="I43:L43"/>
    <mergeCell ref="I44:L44"/>
    <mergeCell ref="I45:L45"/>
    <mergeCell ref="I46:L46"/>
    <mergeCell ref="I47:L47"/>
    <mergeCell ref="I48:L48"/>
    <mergeCell ref="I49:L49"/>
    <mergeCell ref="I50:L50"/>
    <mergeCell ref="I51:L51"/>
    <mergeCell ref="I52:L52"/>
    <mergeCell ref="I53:L53"/>
    <mergeCell ref="I54:L54"/>
    <mergeCell ref="I55:L55"/>
    <mergeCell ref="I56:L56"/>
    <mergeCell ref="I57:L57"/>
    <mergeCell ref="I58:L58"/>
    <mergeCell ref="I59:L59"/>
    <mergeCell ref="I60:L60"/>
    <mergeCell ref="I61:L61"/>
    <mergeCell ref="I62:L62"/>
    <mergeCell ref="I63:L63"/>
    <mergeCell ref="I64:L64"/>
    <mergeCell ref="I65:L65"/>
    <mergeCell ref="I66:L66"/>
    <mergeCell ref="I67:L67"/>
    <mergeCell ref="I68:L68"/>
    <mergeCell ref="I69:L69"/>
    <mergeCell ref="I70:L70"/>
    <mergeCell ref="I71:L71"/>
    <mergeCell ref="I72:L72"/>
    <mergeCell ref="I73:L73"/>
    <mergeCell ref="I74:L74"/>
    <mergeCell ref="I75:L75"/>
    <mergeCell ref="I76:L76"/>
    <mergeCell ref="I77:L77"/>
    <mergeCell ref="I78:L78"/>
    <mergeCell ref="I79:L79"/>
    <mergeCell ref="M39:P39"/>
    <mergeCell ref="M40:P40"/>
    <mergeCell ref="M41:P41"/>
    <mergeCell ref="M42:P42"/>
    <mergeCell ref="M43:P43"/>
    <mergeCell ref="M44:P44"/>
    <mergeCell ref="M45:P45"/>
    <mergeCell ref="M46:P46"/>
    <mergeCell ref="M47:P47"/>
    <mergeCell ref="M48:P48"/>
    <mergeCell ref="M49:P49"/>
    <mergeCell ref="M50:P50"/>
    <mergeCell ref="M51:P51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M74:P74"/>
    <mergeCell ref="M75:P75"/>
    <mergeCell ref="M76:P76"/>
    <mergeCell ref="M77:P77"/>
    <mergeCell ref="M78:P78"/>
    <mergeCell ref="M79:P79"/>
    <mergeCell ref="M80:P80"/>
    <mergeCell ref="M81:P81"/>
    <mergeCell ref="M82:P82"/>
    <mergeCell ref="M83:P83"/>
    <mergeCell ref="M84:P84"/>
    <mergeCell ref="M85:P85"/>
    <mergeCell ref="M86:P86"/>
    <mergeCell ref="M87:P87"/>
    <mergeCell ref="I80:L80"/>
    <mergeCell ref="I81:L81"/>
    <mergeCell ref="I82:L82"/>
    <mergeCell ref="I83:L83"/>
    <mergeCell ref="I84:L84"/>
    <mergeCell ref="I85:L85"/>
    <mergeCell ref="I86:L86"/>
    <mergeCell ref="I87:L87"/>
    <mergeCell ref="I88:L88"/>
    <mergeCell ref="I89:L89"/>
    <mergeCell ref="I90:L90"/>
    <mergeCell ref="I91:L91"/>
    <mergeCell ref="I92:L92"/>
    <mergeCell ref="I93:L93"/>
    <mergeCell ref="I94:L94"/>
    <mergeCell ref="I95:L95"/>
    <mergeCell ref="I96:L96"/>
    <mergeCell ref="I97:L97"/>
    <mergeCell ref="I98:L98"/>
    <mergeCell ref="I99:L99"/>
    <mergeCell ref="I100:L100"/>
    <mergeCell ref="I101:L101"/>
    <mergeCell ref="I102:L102"/>
    <mergeCell ref="I103:L103"/>
    <mergeCell ref="I104:L104"/>
    <mergeCell ref="I105:L105"/>
    <mergeCell ref="I106:L106"/>
    <mergeCell ref="I107:L107"/>
    <mergeCell ref="I108:L108"/>
    <mergeCell ref="I109:L109"/>
    <mergeCell ref="I110:L110"/>
    <mergeCell ref="I111:L111"/>
    <mergeCell ref="I112:L112"/>
    <mergeCell ref="I113:L113"/>
    <mergeCell ref="I114:L114"/>
    <mergeCell ref="I115:L115"/>
    <mergeCell ref="I116:L116"/>
    <mergeCell ref="I117:L117"/>
    <mergeCell ref="I118:L118"/>
    <mergeCell ref="I119:L119"/>
    <mergeCell ref="I120:L120"/>
    <mergeCell ref="I121:L121"/>
    <mergeCell ref="I122:L122"/>
    <mergeCell ref="I123:L123"/>
    <mergeCell ref="I124:L124"/>
    <mergeCell ref="I125:L125"/>
    <mergeCell ref="I126:L126"/>
    <mergeCell ref="I127:L127"/>
    <mergeCell ref="I128:L128"/>
    <mergeCell ref="M88:P88"/>
    <mergeCell ref="M89:P89"/>
    <mergeCell ref="M90:P90"/>
    <mergeCell ref="M91:P91"/>
    <mergeCell ref="M92:P92"/>
    <mergeCell ref="M93:P93"/>
    <mergeCell ref="M94:P94"/>
    <mergeCell ref="M95:P95"/>
    <mergeCell ref="M96:P96"/>
    <mergeCell ref="M97:P97"/>
    <mergeCell ref="M98:P98"/>
    <mergeCell ref="M99:P99"/>
    <mergeCell ref="M100:P100"/>
    <mergeCell ref="M101:P101"/>
    <mergeCell ref="M102:P102"/>
    <mergeCell ref="M103:P103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M125:P125"/>
    <mergeCell ref="M126:P126"/>
    <mergeCell ref="M127:P127"/>
    <mergeCell ref="M128:P128"/>
    <mergeCell ref="M129:P129"/>
    <mergeCell ref="M130:P130"/>
    <mergeCell ref="M131:P131"/>
    <mergeCell ref="M132:P132"/>
    <mergeCell ref="M133:P133"/>
    <mergeCell ref="M134:P134"/>
    <mergeCell ref="M135:P135"/>
    <mergeCell ref="M136:P136"/>
    <mergeCell ref="I129:L129"/>
    <mergeCell ref="I130:L130"/>
    <mergeCell ref="I131:L131"/>
    <mergeCell ref="I132:L132"/>
    <mergeCell ref="I133:L133"/>
    <mergeCell ref="I134:L134"/>
    <mergeCell ref="I135:L135"/>
    <mergeCell ref="I136:L136"/>
    <mergeCell ref="I137:L137"/>
    <mergeCell ref="I138:L138"/>
    <mergeCell ref="I139:L139"/>
    <mergeCell ref="I140:L140"/>
    <mergeCell ref="I141:L141"/>
    <mergeCell ref="I142:L142"/>
    <mergeCell ref="I143:L143"/>
    <mergeCell ref="I144:L144"/>
    <mergeCell ref="I145:L145"/>
    <mergeCell ref="I146:L146"/>
    <mergeCell ref="I147:L147"/>
    <mergeCell ref="I148:L148"/>
    <mergeCell ref="I149:L149"/>
    <mergeCell ref="I150:L150"/>
    <mergeCell ref="I151:L151"/>
    <mergeCell ref="I152:L152"/>
    <mergeCell ref="I153:L153"/>
    <mergeCell ref="I154:L154"/>
    <mergeCell ref="I155:L155"/>
    <mergeCell ref="I156:L156"/>
    <mergeCell ref="I157:L157"/>
    <mergeCell ref="I158:L158"/>
    <mergeCell ref="I159:L159"/>
    <mergeCell ref="I160:L160"/>
    <mergeCell ref="I161:L161"/>
    <mergeCell ref="I162:L162"/>
    <mergeCell ref="I163:L163"/>
    <mergeCell ref="I164:L164"/>
    <mergeCell ref="I165:L165"/>
    <mergeCell ref="I166:L166"/>
    <mergeCell ref="I167:L167"/>
    <mergeCell ref="I168:L168"/>
    <mergeCell ref="I169:L169"/>
    <mergeCell ref="I170:L170"/>
    <mergeCell ref="I171:L171"/>
    <mergeCell ref="I172:L172"/>
    <mergeCell ref="I173:L173"/>
    <mergeCell ref="I174:L174"/>
    <mergeCell ref="I175:L175"/>
    <mergeCell ref="I176:L176"/>
    <mergeCell ref="I177:L177"/>
    <mergeCell ref="M222:P222"/>
    <mergeCell ref="M223:P223"/>
    <mergeCell ref="M215:P215"/>
    <mergeCell ref="M216:P216"/>
    <mergeCell ref="M217:P217"/>
    <mergeCell ref="M218:P218"/>
    <mergeCell ref="M219:P219"/>
    <mergeCell ref="M220:P220"/>
    <mergeCell ref="M221:P2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M3" s="443"/>
      <c r="N3" s="443"/>
    </row>
    <row r="4">
      <c r="M4" s="444"/>
      <c r="N4" s="444"/>
    </row>
    <row r="5">
      <c r="C5" s="1" t="s">
        <v>517</v>
      </c>
      <c r="D5" s="39"/>
      <c r="E5" s="39"/>
      <c r="F5" s="39"/>
      <c r="G5" s="39"/>
      <c r="H5" s="39"/>
      <c r="I5" s="39"/>
      <c r="J5" s="39"/>
      <c r="K5" s="39"/>
      <c r="L5" s="41"/>
      <c r="M5" s="4"/>
      <c r="N5" s="4"/>
      <c r="O5" s="4"/>
      <c r="P5" s="4"/>
      <c r="Q5" s="4"/>
    </row>
    <row r="6">
      <c r="C6" s="184"/>
      <c r="L6" s="49"/>
      <c r="M6" s="4"/>
      <c r="N6" s="4"/>
      <c r="O6" s="4"/>
      <c r="P6" s="4"/>
      <c r="Q6" s="4"/>
    </row>
    <row r="7">
      <c r="C7" s="184"/>
      <c r="L7" s="49"/>
      <c r="M7" s="4"/>
      <c r="N7" s="4"/>
      <c r="O7" s="4"/>
      <c r="P7" s="4"/>
      <c r="Q7" s="4"/>
    </row>
    <row r="8">
      <c r="C8" s="184"/>
      <c r="L8" s="49"/>
      <c r="M8" s="4"/>
      <c r="N8" s="4"/>
      <c r="O8" s="4"/>
      <c r="P8" s="4"/>
      <c r="Q8" s="4"/>
    </row>
    <row r="9">
      <c r="C9" s="184"/>
      <c r="L9" s="49"/>
      <c r="M9" s="4"/>
      <c r="N9" s="4"/>
      <c r="O9" s="4"/>
      <c r="P9" s="4"/>
      <c r="Q9" s="4"/>
    </row>
    <row r="10">
      <c r="C10" s="185"/>
      <c r="D10" s="57"/>
      <c r="E10" s="57"/>
      <c r="F10" s="57"/>
      <c r="G10" s="57"/>
      <c r="H10" s="57"/>
      <c r="I10" s="57"/>
      <c r="J10" s="57"/>
      <c r="K10" s="57"/>
      <c r="L10" s="59"/>
      <c r="M10" s="4"/>
      <c r="N10" s="4"/>
      <c r="O10" s="4"/>
      <c r="P10" s="4"/>
      <c r="Q10" s="4"/>
    </row>
    <row r="11">
      <c r="C11" s="434"/>
      <c r="D11" s="435" t="s">
        <v>510</v>
      </c>
      <c r="E11" s="436" t="s">
        <v>518</v>
      </c>
      <c r="F11" s="436" t="s">
        <v>519</v>
      </c>
      <c r="G11" s="436" t="s">
        <v>520</v>
      </c>
      <c r="H11" s="436" t="s">
        <v>521</v>
      </c>
      <c r="I11" s="436" t="s">
        <v>481</v>
      </c>
      <c r="J11" s="26"/>
      <c r="K11" s="26"/>
      <c r="L11" s="27"/>
    </row>
    <row r="12">
      <c r="C12" s="437" t="s">
        <v>515</v>
      </c>
      <c r="D12" s="438" t="s">
        <v>516</v>
      </c>
      <c r="E12" s="445">
        <v>0.9166666666666666</v>
      </c>
      <c r="F12" s="445">
        <v>0.25</v>
      </c>
      <c r="G12" s="438"/>
      <c r="H12" s="446" t="s">
        <v>522</v>
      </c>
      <c r="I12" s="439"/>
      <c r="L12" s="49"/>
    </row>
    <row r="13">
      <c r="C13" s="23"/>
      <c r="D13" s="441"/>
      <c r="H13" s="441"/>
      <c r="I13" s="274"/>
      <c r="L13" s="49"/>
    </row>
    <row r="14">
      <c r="C14" s="31"/>
      <c r="D14" s="441"/>
      <c r="E14" s="32"/>
      <c r="F14" s="32"/>
      <c r="G14" s="32"/>
      <c r="H14" s="441"/>
      <c r="I14" s="32"/>
      <c r="L14" s="49"/>
    </row>
    <row r="15">
      <c r="C15" s="23"/>
      <c r="D15" s="441"/>
      <c r="H15" s="441"/>
      <c r="I15" s="274"/>
      <c r="L15" s="49"/>
    </row>
    <row r="16">
      <c r="C16" s="31"/>
      <c r="D16" s="441"/>
      <c r="E16" s="32"/>
      <c r="F16" s="32"/>
      <c r="G16" s="32"/>
      <c r="H16" s="441"/>
      <c r="I16" s="32"/>
      <c r="L16" s="49"/>
    </row>
    <row r="17">
      <c r="C17" s="23"/>
      <c r="D17" s="441"/>
      <c r="H17" s="441"/>
      <c r="I17" s="274"/>
      <c r="L17" s="49"/>
    </row>
    <row r="18">
      <c r="C18" s="31"/>
      <c r="D18" s="441"/>
      <c r="E18" s="32"/>
      <c r="F18" s="32"/>
      <c r="G18" s="32"/>
      <c r="H18" s="441"/>
      <c r="I18" s="32"/>
      <c r="L18" s="49"/>
    </row>
    <row r="19">
      <c r="C19" s="23"/>
      <c r="D19" s="441"/>
      <c r="H19" s="441"/>
      <c r="I19" s="274"/>
      <c r="L19" s="49"/>
    </row>
    <row r="20">
      <c r="C20" s="31"/>
      <c r="D20" s="441"/>
      <c r="E20" s="32"/>
      <c r="F20" s="32"/>
      <c r="G20" s="32"/>
      <c r="H20" s="441"/>
      <c r="I20" s="32"/>
      <c r="L20" s="49"/>
    </row>
    <row r="21">
      <c r="C21" s="23"/>
      <c r="D21" s="441"/>
      <c r="H21" s="441"/>
      <c r="I21" s="274"/>
      <c r="L21" s="49"/>
    </row>
    <row r="22">
      <c r="C22" s="31"/>
      <c r="D22" s="441"/>
      <c r="E22" s="32"/>
      <c r="F22" s="32"/>
      <c r="G22" s="32"/>
      <c r="H22" s="441"/>
      <c r="I22" s="32"/>
      <c r="L22" s="49"/>
    </row>
    <row r="23">
      <c r="C23" s="23"/>
      <c r="D23" s="441"/>
      <c r="H23" s="441"/>
      <c r="I23" s="274"/>
      <c r="L23" s="49"/>
    </row>
    <row r="24">
      <c r="C24" s="31"/>
      <c r="D24" s="441"/>
      <c r="E24" s="32"/>
      <c r="F24" s="32"/>
      <c r="G24" s="32"/>
      <c r="H24" s="441"/>
      <c r="I24" s="32"/>
      <c r="L24" s="49"/>
    </row>
    <row r="25">
      <c r="C25" s="23"/>
      <c r="D25" s="441"/>
      <c r="H25" s="441"/>
      <c r="I25" s="274"/>
      <c r="L25" s="49"/>
    </row>
    <row r="26">
      <c r="C26" s="31"/>
      <c r="D26" s="441"/>
      <c r="E26" s="32"/>
      <c r="F26" s="32"/>
      <c r="G26" s="32"/>
      <c r="H26" s="441"/>
      <c r="I26" s="32"/>
      <c r="L26" s="49"/>
    </row>
    <row r="27">
      <c r="C27" s="23"/>
      <c r="D27" s="441"/>
      <c r="H27" s="441"/>
      <c r="I27" s="274"/>
      <c r="L27" s="49"/>
    </row>
    <row r="28">
      <c r="C28" s="31"/>
      <c r="D28" s="441"/>
      <c r="E28" s="32"/>
      <c r="F28" s="32"/>
      <c r="G28" s="32"/>
      <c r="H28" s="441"/>
      <c r="I28" s="32"/>
      <c r="L28" s="49"/>
    </row>
    <row r="29">
      <c r="C29" s="23"/>
      <c r="D29" s="441"/>
      <c r="H29" s="441"/>
      <c r="I29" s="274"/>
      <c r="L29" s="49"/>
    </row>
    <row r="30">
      <c r="C30" s="31"/>
      <c r="D30" s="441"/>
      <c r="E30" s="32"/>
      <c r="F30" s="32"/>
      <c r="G30" s="32"/>
      <c r="H30" s="441"/>
      <c r="I30" s="32"/>
      <c r="L30" s="49"/>
    </row>
    <row r="31">
      <c r="C31" s="23"/>
      <c r="D31" s="441"/>
      <c r="H31" s="441"/>
      <c r="I31" s="274"/>
      <c r="L31" s="49"/>
    </row>
    <row r="32">
      <c r="C32" s="31"/>
      <c r="D32" s="441"/>
      <c r="E32" s="32"/>
      <c r="F32" s="32"/>
      <c r="G32" s="32"/>
      <c r="H32" s="441"/>
      <c r="I32" s="32"/>
      <c r="L32" s="49"/>
    </row>
    <row r="33">
      <c r="C33" s="23"/>
      <c r="D33" s="441"/>
      <c r="H33" s="441"/>
      <c r="I33" s="274"/>
      <c r="L33" s="49"/>
    </row>
    <row r="34">
      <c r="C34" s="31"/>
      <c r="D34" s="441"/>
      <c r="E34" s="32"/>
      <c r="F34" s="32"/>
      <c r="G34" s="32"/>
      <c r="H34" s="441"/>
      <c r="I34" s="32"/>
      <c r="L34" s="49"/>
    </row>
    <row r="35">
      <c r="C35" s="23"/>
      <c r="D35" s="441"/>
      <c r="H35" s="441"/>
      <c r="I35" s="274"/>
      <c r="L35" s="49"/>
    </row>
    <row r="36">
      <c r="C36" s="31"/>
      <c r="D36" s="441"/>
      <c r="E36" s="32"/>
      <c r="F36" s="32"/>
      <c r="G36" s="32"/>
      <c r="H36" s="441"/>
      <c r="I36" s="32"/>
      <c r="L36" s="49"/>
    </row>
    <row r="37">
      <c r="C37" s="23"/>
      <c r="D37" s="441"/>
      <c r="H37" s="441"/>
      <c r="I37" s="274"/>
      <c r="L37" s="49"/>
    </row>
    <row r="38">
      <c r="C38" s="31"/>
      <c r="D38" s="441"/>
      <c r="E38" s="32"/>
      <c r="F38" s="32"/>
      <c r="G38" s="32"/>
      <c r="H38" s="441"/>
      <c r="I38" s="32"/>
      <c r="L38" s="49"/>
    </row>
    <row r="39">
      <c r="C39" s="23"/>
      <c r="D39" s="441"/>
      <c r="H39" s="441"/>
      <c r="I39" s="274"/>
      <c r="L39" s="49"/>
    </row>
    <row r="40">
      <c r="C40" s="31"/>
      <c r="D40" s="441"/>
      <c r="E40" s="32"/>
      <c r="F40" s="32"/>
      <c r="G40" s="32"/>
      <c r="H40" s="441"/>
      <c r="I40" s="32"/>
      <c r="L40" s="49"/>
    </row>
    <row r="41">
      <c r="C41" s="23"/>
      <c r="D41" s="441"/>
      <c r="H41" s="441"/>
      <c r="I41" s="274"/>
      <c r="L41" s="49"/>
    </row>
    <row r="42">
      <c r="C42" s="31"/>
      <c r="D42" s="441"/>
      <c r="E42" s="32"/>
      <c r="F42" s="32"/>
      <c r="G42" s="32"/>
      <c r="H42" s="441"/>
      <c r="I42" s="32"/>
      <c r="L42" s="49"/>
    </row>
    <row r="43">
      <c r="C43" s="23"/>
      <c r="D43" s="441"/>
      <c r="H43" s="441"/>
      <c r="I43" s="274"/>
      <c r="L43" s="49"/>
    </row>
    <row r="44">
      <c r="C44" s="31"/>
      <c r="D44" s="441"/>
      <c r="E44" s="32"/>
      <c r="F44" s="32"/>
      <c r="G44" s="32"/>
      <c r="H44" s="441"/>
      <c r="I44" s="32"/>
      <c r="L44" s="49"/>
    </row>
    <row r="45">
      <c r="C45" s="23"/>
      <c r="D45" s="441"/>
      <c r="H45" s="441"/>
      <c r="I45" s="274"/>
      <c r="L45" s="49"/>
    </row>
    <row r="46">
      <c r="C46" s="31"/>
      <c r="D46" s="441"/>
      <c r="E46" s="32"/>
      <c r="F46" s="32"/>
      <c r="G46" s="32"/>
      <c r="H46" s="441"/>
      <c r="I46" s="32"/>
      <c r="L46" s="49"/>
    </row>
    <row r="47">
      <c r="C47" s="23"/>
      <c r="D47" s="441"/>
      <c r="H47" s="441"/>
      <c r="I47" s="274"/>
      <c r="L47" s="49"/>
    </row>
    <row r="48">
      <c r="C48" s="31"/>
      <c r="D48" s="441"/>
      <c r="E48" s="32"/>
      <c r="F48" s="32"/>
      <c r="G48" s="32"/>
      <c r="H48" s="441"/>
      <c r="I48" s="32"/>
      <c r="L48" s="49"/>
    </row>
    <row r="49">
      <c r="C49" s="23"/>
      <c r="D49" s="441"/>
      <c r="H49" s="441"/>
      <c r="I49" s="274"/>
      <c r="L49" s="49"/>
    </row>
    <row r="50">
      <c r="C50" s="31"/>
      <c r="D50" s="441"/>
      <c r="E50" s="32"/>
      <c r="F50" s="32"/>
      <c r="G50" s="32"/>
      <c r="H50" s="441"/>
      <c r="I50" s="32"/>
      <c r="L50" s="49"/>
    </row>
    <row r="51">
      <c r="C51" s="23"/>
      <c r="D51" s="441"/>
      <c r="H51" s="441"/>
      <c r="I51" s="274"/>
      <c r="L51" s="49"/>
    </row>
    <row r="52">
      <c r="C52" s="31"/>
      <c r="D52" s="441"/>
      <c r="E52" s="32"/>
      <c r="F52" s="32"/>
      <c r="G52" s="32"/>
      <c r="H52" s="441"/>
      <c r="I52" s="32"/>
      <c r="L52" s="49"/>
    </row>
    <row r="53">
      <c r="C53" s="23"/>
      <c r="D53" s="441"/>
      <c r="H53" s="441"/>
      <c r="I53" s="274"/>
      <c r="L53" s="49"/>
    </row>
    <row r="54">
      <c r="C54" s="31"/>
      <c r="D54" s="441"/>
      <c r="E54" s="32"/>
      <c r="F54" s="32"/>
      <c r="G54" s="32"/>
      <c r="H54" s="441"/>
      <c r="I54" s="32"/>
      <c r="L54" s="49"/>
    </row>
    <row r="55">
      <c r="C55" s="23"/>
      <c r="D55" s="441"/>
      <c r="H55" s="441"/>
      <c r="I55" s="274"/>
      <c r="L55" s="49"/>
    </row>
    <row r="56">
      <c r="C56" s="31"/>
      <c r="D56" s="441"/>
      <c r="E56" s="32"/>
      <c r="F56" s="32"/>
      <c r="G56" s="32"/>
      <c r="H56" s="441"/>
      <c r="I56" s="32"/>
      <c r="L56" s="49"/>
    </row>
    <row r="57">
      <c r="C57" s="23"/>
      <c r="D57" s="441"/>
      <c r="H57" s="441"/>
      <c r="I57" s="274"/>
      <c r="L57" s="49"/>
    </row>
    <row r="58">
      <c r="C58" s="31"/>
      <c r="D58" s="441"/>
      <c r="E58" s="32"/>
      <c r="F58" s="32"/>
      <c r="G58" s="32"/>
      <c r="H58" s="441"/>
      <c r="I58" s="32"/>
      <c r="L58" s="49"/>
    </row>
    <row r="59">
      <c r="C59" s="23"/>
      <c r="D59" s="441"/>
      <c r="H59" s="441"/>
      <c r="I59" s="274"/>
      <c r="L59" s="49"/>
    </row>
    <row r="60">
      <c r="C60" s="31"/>
      <c r="D60" s="441"/>
      <c r="E60" s="32"/>
      <c r="F60" s="32"/>
      <c r="G60" s="32"/>
      <c r="H60" s="441"/>
      <c r="I60" s="32"/>
      <c r="L60" s="49"/>
    </row>
    <row r="61">
      <c r="C61" s="23"/>
      <c r="D61" s="441"/>
      <c r="H61" s="441"/>
      <c r="I61" s="274"/>
      <c r="L61" s="49"/>
    </row>
    <row r="62">
      <c r="C62" s="31"/>
      <c r="D62" s="441"/>
      <c r="E62" s="32"/>
      <c r="F62" s="32"/>
      <c r="G62" s="32"/>
      <c r="H62" s="441"/>
      <c r="I62" s="32"/>
      <c r="L62" s="49"/>
    </row>
    <row r="63">
      <c r="C63" s="23"/>
      <c r="D63" s="441"/>
      <c r="H63" s="441"/>
      <c r="I63" s="274"/>
      <c r="L63" s="49"/>
    </row>
    <row r="64">
      <c r="C64" s="31"/>
      <c r="D64" s="441"/>
      <c r="E64" s="32"/>
      <c r="F64" s="32"/>
      <c r="G64" s="32"/>
      <c r="H64" s="441"/>
      <c r="I64" s="32"/>
      <c r="L64" s="49"/>
    </row>
    <row r="65">
      <c r="C65" s="23"/>
      <c r="D65" s="441"/>
      <c r="H65" s="441"/>
      <c r="I65" s="274"/>
      <c r="L65" s="49"/>
    </row>
    <row r="66">
      <c r="C66" s="31"/>
      <c r="D66" s="441"/>
      <c r="E66" s="32"/>
      <c r="F66" s="32"/>
      <c r="G66" s="32"/>
      <c r="H66" s="441"/>
      <c r="I66" s="32"/>
      <c r="L66" s="49"/>
    </row>
    <row r="67">
      <c r="C67" s="23"/>
      <c r="D67" s="441"/>
      <c r="H67" s="441"/>
      <c r="I67" s="274"/>
      <c r="L67" s="49"/>
    </row>
    <row r="68">
      <c r="C68" s="31"/>
      <c r="D68" s="441"/>
      <c r="E68" s="32"/>
      <c r="F68" s="32"/>
      <c r="G68" s="32"/>
      <c r="H68" s="441"/>
      <c r="I68" s="32"/>
      <c r="L68" s="49"/>
    </row>
    <row r="69">
      <c r="C69" s="23"/>
      <c r="D69" s="441"/>
      <c r="H69" s="441"/>
      <c r="I69" s="274"/>
      <c r="L69" s="49"/>
    </row>
    <row r="70">
      <c r="C70" s="31"/>
      <c r="D70" s="441"/>
      <c r="E70" s="32"/>
      <c r="F70" s="32"/>
      <c r="G70" s="32"/>
      <c r="H70" s="441"/>
      <c r="I70" s="32"/>
      <c r="L70" s="49"/>
    </row>
    <row r="71">
      <c r="C71" s="23"/>
      <c r="D71" s="441"/>
      <c r="H71" s="441"/>
      <c r="I71" s="274"/>
      <c r="L71" s="49"/>
    </row>
    <row r="72">
      <c r="C72" s="31"/>
      <c r="D72" s="441"/>
      <c r="E72" s="32"/>
      <c r="F72" s="32"/>
      <c r="G72" s="32"/>
      <c r="H72" s="441"/>
      <c r="I72" s="32"/>
      <c r="L72" s="49"/>
    </row>
    <row r="73">
      <c r="C73" s="23"/>
      <c r="D73" s="441"/>
      <c r="H73" s="441"/>
      <c r="I73" s="274"/>
      <c r="L73" s="49"/>
    </row>
    <row r="74">
      <c r="C74" s="31"/>
      <c r="D74" s="441"/>
      <c r="E74" s="32"/>
      <c r="F74" s="32"/>
      <c r="G74" s="32"/>
      <c r="H74" s="441"/>
      <c r="I74" s="32"/>
      <c r="L74" s="49"/>
    </row>
    <row r="75">
      <c r="C75" s="23"/>
      <c r="D75" s="441"/>
      <c r="H75" s="441"/>
      <c r="I75" s="274"/>
      <c r="L75" s="49"/>
    </row>
    <row r="76">
      <c r="C76" s="31"/>
      <c r="D76" s="441"/>
      <c r="E76" s="32"/>
      <c r="F76" s="32"/>
      <c r="G76" s="32"/>
      <c r="H76" s="441"/>
      <c r="I76" s="32"/>
      <c r="L76" s="49"/>
    </row>
    <row r="77">
      <c r="C77" s="23"/>
      <c r="D77" s="441"/>
      <c r="H77" s="441"/>
      <c r="I77" s="274"/>
      <c r="L77" s="49"/>
    </row>
    <row r="78">
      <c r="C78" s="31"/>
      <c r="D78" s="441"/>
      <c r="E78" s="32"/>
      <c r="F78" s="32"/>
      <c r="G78" s="32"/>
      <c r="H78" s="441"/>
      <c r="I78" s="32"/>
      <c r="L78" s="49"/>
    </row>
    <row r="79">
      <c r="C79" s="23"/>
      <c r="D79" s="441"/>
      <c r="H79" s="441"/>
      <c r="I79" s="274"/>
      <c r="L79" s="49"/>
    </row>
    <row r="80">
      <c r="C80" s="31"/>
      <c r="D80" s="441"/>
      <c r="E80" s="32"/>
      <c r="F80" s="32"/>
      <c r="G80" s="32"/>
      <c r="H80" s="441"/>
      <c r="I80" s="32"/>
      <c r="L80" s="49"/>
    </row>
    <row r="81">
      <c r="C81" s="23"/>
      <c r="D81" s="441"/>
      <c r="H81" s="441"/>
      <c r="I81" s="274"/>
      <c r="L81" s="49"/>
    </row>
    <row r="82">
      <c r="C82" s="31"/>
      <c r="D82" s="441"/>
      <c r="E82" s="32"/>
      <c r="F82" s="32"/>
      <c r="G82" s="32"/>
      <c r="H82" s="441"/>
      <c r="I82" s="32"/>
      <c r="L82" s="49"/>
    </row>
    <row r="83">
      <c r="C83" s="23"/>
      <c r="D83" s="441"/>
      <c r="H83" s="441"/>
      <c r="I83" s="274"/>
      <c r="L83" s="49"/>
    </row>
    <row r="84">
      <c r="C84" s="31"/>
      <c r="D84" s="441"/>
      <c r="E84" s="32"/>
      <c r="F84" s="32"/>
      <c r="G84" s="32"/>
      <c r="H84" s="441"/>
      <c r="I84" s="32"/>
      <c r="L84" s="49"/>
    </row>
    <row r="85">
      <c r="C85" s="23"/>
      <c r="D85" s="441"/>
      <c r="H85" s="441"/>
      <c r="I85" s="274"/>
      <c r="L85" s="49"/>
    </row>
    <row r="86">
      <c r="C86" s="31"/>
      <c r="D86" s="441"/>
      <c r="E86" s="32"/>
      <c r="F86" s="32"/>
      <c r="G86" s="32"/>
      <c r="H86" s="441"/>
      <c r="I86" s="32"/>
      <c r="L86" s="49"/>
    </row>
    <row r="87">
      <c r="C87" s="23"/>
      <c r="D87" s="441"/>
      <c r="H87" s="441"/>
      <c r="I87" s="274"/>
      <c r="L87" s="49"/>
    </row>
    <row r="88">
      <c r="C88" s="31"/>
      <c r="D88" s="441"/>
      <c r="E88" s="32"/>
      <c r="F88" s="32"/>
      <c r="G88" s="32"/>
      <c r="H88" s="441"/>
      <c r="I88" s="32"/>
      <c r="L88" s="49"/>
    </row>
    <row r="89">
      <c r="C89" s="23"/>
      <c r="D89" s="441"/>
      <c r="H89" s="441"/>
      <c r="I89" s="274"/>
      <c r="L89" s="49"/>
    </row>
    <row r="90">
      <c r="C90" s="31"/>
      <c r="D90" s="441"/>
      <c r="E90" s="32"/>
      <c r="F90" s="32"/>
      <c r="G90" s="32"/>
      <c r="H90" s="441"/>
      <c r="I90" s="32"/>
      <c r="L90" s="49"/>
    </row>
    <row r="91">
      <c r="C91" s="23"/>
      <c r="D91" s="441"/>
      <c r="H91" s="441"/>
      <c r="I91" s="274"/>
      <c r="L91" s="49"/>
    </row>
    <row r="92">
      <c r="C92" s="31"/>
      <c r="D92" s="441"/>
      <c r="E92" s="32"/>
      <c r="F92" s="32"/>
      <c r="G92" s="32"/>
      <c r="H92" s="441"/>
      <c r="I92" s="32"/>
      <c r="L92" s="49"/>
    </row>
    <row r="93">
      <c r="C93" s="23"/>
      <c r="D93" s="441"/>
      <c r="H93" s="441"/>
      <c r="I93" s="274"/>
      <c r="L93" s="49"/>
    </row>
    <row r="94">
      <c r="C94" s="31"/>
      <c r="D94" s="441"/>
      <c r="E94" s="32"/>
      <c r="F94" s="32"/>
      <c r="G94" s="32"/>
      <c r="H94" s="441"/>
      <c r="I94" s="32"/>
      <c r="L94" s="49"/>
    </row>
    <row r="95">
      <c r="C95" s="23"/>
      <c r="D95" s="441"/>
      <c r="H95" s="441"/>
      <c r="I95" s="274"/>
      <c r="L95" s="49"/>
    </row>
    <row r="96">
      <c r="C96" s="31"/>
      <c r="D96" s="441"/>
      <c r="E96" s="32"/>
      <c r="F96" s="32"/>
      <c r="G96" s="32"/>
      <c r="H96" s="441"/>
      <c r="I96" s="32"/>
      <c r="L96" s="49"/>
    </row>
    <row r="97">
      <c r="C97" s="23"/>
      <c r="D97" s="441"/>
      <c r="H97" s="441"/>
      <c r="I97" s="274"/>
      <c r="L97" s="49"/>
    </row>
    <row r="98">
      <c r="C98" s="31"/>
      <c r="D98" s="441"/>
      <c r="E98" s="32"/>
      <c r="F98" s="32"/>
      <c r="G98" s="32"/>
      <c r="H98" s="441"/>
      <c r="I98" s="32"/>
      <c r="L98" s="49"/>
    </row>
    <row r="99">
      <c r="C99" s="23"/>
      <c r="D99" s="441"/>
      <c r="H99" s="441"/>
      <c r="I99" s="274"/>
      <c r="L99" s="49"/>
    </row>
    <row r="100">
      <c r="C100" s="31"/>
      <c r="D100" s="441"/>
      <c r="E100" s="32"/>
      <c r="F100" s="32"/>
      <c r="G100" s="32"/>
      <c r="H100" s="441"/>
      <c r="I100" s="32"/>
      <c r="L100" s="49"/>
    </row>
    <row r="101">
      <c r="C101" s="23"/>
      <c r="D101" s="441"/>
      <c r="H101" s="441"/>
      <c r="I101" s="274"/>
      <c r="L101" s="49"/>
    </row>
    <row r="102">
      <c r="C102" s="31"/>
      <c r="D102" s="441"/>
      <c r="E102" s="32"/>
      <c r="F102" s="32"/>
      <c r="G102" s="32"/>
      <c r="H102" s="441"/>
      <c r="I102" s="32"/>
      <c r="L102" s="49"/>
    </row>
    <row r="103">
      <c r="C103" s="23"/>
      <c r="D103" s="441"/>
      <c r="H103" s="441"/>
      <c r="I103" s="274"/>
      <c r="L103" s="49"/>
    </row>
    <row r="104">
      <c r="C104" s="31"/>
      <c r="D104" s="441"/>
      <c r="E104" s="32"/>
      <c r="F104" s="32"/>
      <c r="G104" s="32"/>
      <c r="H104" s="441"/>
      <c r="I104" s="32"/>
      <c r="L104" s="49"/>
    </row>
    <row r="105">
      <c r="C105" s="23"/>
      <c r="D105" s="441"/>
      <c r="H105" s="441"/>
      <c r="I105" s="274"/>
      <c r="L105" s="49"/>
    </row>
    <row r="106">
      <c r="C106" s="31"/>
      <c r="D106" s="441"/>
      <c r="E106" s="32"/>
      <c r="F106" s="32"/>
      <c r="G106" s="32"/>
      <c r="H106" s="441"/>
      <c r="I106" s="32"/>
      <c r="L106" s="49"/>
    </row>
    <row r="107">
      <c r="C107" s="23"/>
      <c r="D107" s="441"/>
      <c r="H107" s="441"/>
      <c r="I107" s="274"/>
      <c r="L107" s="49"/>
    </row>
    <row r="108">
      <c r="C108" s="31"/>
      <c r="D108" s="441"/>
      <c r="E108" s="32"/>
      <c r="F108" s="32"/>
      <c r="G108" s="32"/>
      <c r="H108" s="441"/>
      <c r="I108" s="32"/>
      <c r="L108" s="49"/>
    </row>
    <row r="109">
      <c r="C109" s="23"/>
      <c r="D109" s="441"/>
      <c r="H109" s="441"/>
      <c r="I109" s="274"/>
      <c r="L109" s="49"/>
    </row>
    <row r="110">
      <c r="C110" s="31"/>
      <c r="D110" s="441"/>
      <c r="E110" s="32"/>
      <c r="F110" s="32"/>
      <c r="G110" s="32"/>
      <c r="H110" s="441"/>
      <c r="I110" s="32"/>
      <c r="L110" s="49"/>
    </row>
    <row r="111">
      <c r="C111" s="23"/>
      <c r="D111" s="441"/>
      <c r="H111" s="441"/>
      <c r="I111" s="274"/>
      <c r="L111" s="49"/>
    </row>
    <row r="112">
      <c r="C112" s="31"/>
      <c r="D112" s="441"/>
      <c r="E112" s="32"/>
      <c r="F112" s="32"/>
      <c r="G112" s="32"/>
      <c r="H112" s="441"/>
      <c r="I112" s="32"/>
      <c r="L112" s="49"/>
    </row>
    <row r="113">
      <c r="C113" s="23"/>
      <c r="D113" s="441"/>
      <c r="H113" s="441"/>
      <c r="I113" s="274"/>
      <c r="L113" s="49"/>
    </row>
    <row r="114">
      <c r="C114" s="31"/>
      <c r="D114" s="441"/>
      <c r="E114" s="32"/>
      <c r="F114" s="32"/>
      <c r="G114" s="32"/>
      <c r="H114" s="441"/>
      <c r="I114" s="32"/>
      <c r="L114" s="49"/>
    </row>
    <row r="115">
      <c r="C115" s="23"/>
      <c r="D115" s="441"/>
      <c r="H115" s="441"/>
      <c r="I115" s="274"/>
      <c r="L115" s="49"/>
    </row>
    <row r="116">
      <c r="C116" s="31"/>
      <c r="D116" s="441"/>
      <c r="E116" s="32"/>
      <c r="F116" s="32"/>
      <c r="G116" s="32"/>
      <c r="H116" s="441"/>
      <c r="I116" s="32"/>
      <c r="L116" s="49"/>
    </row>
    <row r="117">
      <c r="C117" s="23"/>
      <c r="D117" s="441"/>
      <c r="H117" s="441"/>
      <c r="I117" s="274"/>
      <c r="L117" s="49"/>
    </row>
    <row r="118">
      <c r="C118" s="31"/>
      <c r="D118" s="441"/>
      <c r="E118" s="32"/>
      <c r="F118" s="32"/>
      <c r="G118" s="32"/>
      <c r="H118" s="441"/>
      <c r="I118" s="32"/>
      <c r="L118" s="49"/>
    </row>
    <row r="119">
      <c r="C119" s="23"/>
      <c r="D119" s="441"/>
      <c r="H119" s="441"/>
      <c r="I119" s="274"/>
      <c r="L119" s="49"/>
    </row>
    <row r="120">
      <c r="C120" s="31"/>
      <c r="D120" s="441"/>
      <c r="E120" s="32"/>
      <c r="F120" s="32"/>
      <c r="G120" s="32"/>
      <c r="H120" s="441"/>
      <c r="I120" s="32"/>
      <c r="L120" s="49"/>
    </row>
    <row r="121">
      <c r="C121" s="23"/>
      <c r="D121" s="441"/>
      <c r="H121" s="441"/>
      <c r="I121" s="274"/>
      <c r="L121" s="49"/>
    </row>
    <row r="122">
      <c r="C122" s="31"/>
      <c r="D122" s="441"/>
      <c r="E122" s="32"/>
      <c r="F122" s="32"/>
      <c r="G122" s="32"/>
      <c r="H122" s="441"/>
      <c r="I122" s="32"/>
      <c r="L122" s="49"/>
    </row>
    <row r="123">
      <c r="C123" s="23"/>
      <c r="D123" s="441"/>
      <c r="H123" s="441"/>
      <c r="I123" s="274"/>
      <c r="L123" s="49"/>
    </row>
    <row r="124">
      <c r="C124" s="31"/>
      <c r="D124" s="441"/>
      <c r="E124" s="32"/>
      <c r="F124" s="32"/>
      <c r="G124" s="32"/>
      <c r="H124" s="441"/>
      <c r="I124" s="32"/>
      <c r="L124" s="49"/>
    </row>
    <row r="125">
      <c r="C125" s="23"/>
      <c r="D125" s="441"/>
      <c r="H125" s="441"/>
      <c r="I125" s="274"/>
      <c r="L125" s="49"/>
    </row>
    <row r="126">
      <c r="C126" s="31"/>
      <c r="D126" s="441"/>
      <c r="E126" s="32"/>
      <c r="F126" s="32"/>
      <c r="G126" s="32"/>
      <c r="H126" s="441"/>
      <c r="I126" s="32"/>
      <c r="L126" s="49"/>
    </row>
    <row r="127">
      <c r="C127" s="23"/>
      <c r="D127" s="441"/>
      <c r="H127" s="441"/>
      <c r="I127" s="274"/>
      <c r="L127" s="49"/>
    </row>
    <row r="128">
      <c r="C128" s="31"/>
      <c r="D128" s="441"/>
      <c r="E128" s="32"/>
      <c r="F128" s="32"/>
      <c r="G128" s="32"/>
      <c r="H128" s="441"/>
      <c r="I128" s="32"/>
      <c r="L128" s="49"/>
    </row>
    <row r="129">
      <c r="C129" s="23"/>
      <c r="D129" s="441"/>
      <c r="H129" s="441"/>
      <c r="I129" s="274"/>
      <c r="L129" s="49"/>
    </row>
    <row r="130">
      <c r="C130" s="31"/>
      <c r="D130" s="441"/>
      <c r="E130" s="32"/>
      <c r="F130" s="32"/>
      <c r="G130" s="32"/>
      <c r="H130" s="441"/>
      <c r="I130" s="32"/>
      <c r="L130" s="49"/>
    </row>
    <row r="131">
      <c r="C131" s="23"/>
      <c r="D131" s="441"/>
      <c r="H131" s="441"/>
      <c r="I131" s="274"/>
      <c r="L131" s="49"/>
    </row>
    <row r="132">
      <c r="C132" s="31"/>
      <c r="D132" s="441"/>
      <c r="E132" s="32"/>
      <c r="F132" s="32"/>
      <c r="G132" s="32"/>
      <c r="H132" s="441"/>
      <c r="I132" s="32"/>
      <c r="L132" s="49"/>
    </row>
    <row r="133">
      <c r="C133" s="23"/>
      <c r="D133" s="441"/>
      <c r="H133" s="441"/>
      <c r="I133" s="274"/>
      <c r="L133" s="49"/>
    </row>
    <row r="134">
      <c r="C134" s="31"/>
      <c r="D134" s="441"/>
      <c r="E134" s="32"/>
      <c r="F134" s="32"/>
      <c r="G134" s="32"/>
      <c r="H134" s="441"/>
      <c r="I134" s="32"/>
      <c r="L134" s="49"/>
    </row>
    <row r="135">
      <c r="C135" s="23"/>
      <c r="D135" s="441"/>
      <c r="H135" s="441"/>
      <c r="I135" s="274"/>
      <c r="L135" s="49"/>
    </row>
    <row r="136">
      <c r="C136" s="31"/>
      <c r="D136" s="441"/>
      <c r="E136" s="32"/>
      <c r="F136" s="32"/>
      <c r="G136" s="32"/>
      <c r="H136" s="441"/>
      <c r="I136" s="32"/>
      <c r="L136" s="49"/>
    </row>
    <row r="137">
      <c r="C137" s="23"/>
      <c r="D137" s="441"/>
      <c r="H137" s="441"/>
      <c r="I137" s="274"/>
      <c r="L137" s="49"/>
    </row>
    <row r="138">
      <c r="C138" s="31"/>
      <c r="D138" s="441"/>
      <c r="E138" s="32"/>
      <c r="F138" s="32"/>
      <c r="G138" s="32"/>
      <c r="H138" s="441"/>
      <c r="I138" s="32"/>
      <c r="L138" s="49"/>
    </row>
    <row r="139">
      <c r="C139" s="23"/>
      <c r="D139" s="441"/>
      <c r="H139" s="441"/>
      <c r="I139" s="274"/>
      <c r="L139" s="49"/>
    </row>
    <row r="140">
      <c r="C140" s="31"/>
      <c r="D140" s="441"/>
      <c r="E140" s="32"/>
      <c r="F140" s="32"/>
      <c r="G140" s="32"/>
      <c r="H140" s="441"/>
      <c r="I140" s="32"/>
      <c r="L140" s="49"/>
    </row>
    <row r="141">
      <c r="C141" s="23"/>
      <c r="D141" s="441"/>
      <c r="H141" s="441"/>
      <c r="I141" s="274"/>
      <c r="L141" s="49"/>
    </row>
    <row r="142">
      <c r="C142" s="31"/>
      <c r="D142" s="441"/>
      <c r="E142" s="32"/>
      <c r="F142" s="32"/>
      <c r="G142" s="32"/>
      <c r="H142" s="441"/>
      <c r="I142" s="32"/>
      <c r="L142" s="49"/>
    </row>
    <row r="143">
      <c r="C143" s="23"/>
      <c r="D143" s="441"/>
      <c r="H143" s="441"/>
      <c r="I143" s="274"/>
      <c r="L143" s="49"/>
    </row>
    <row r="144">
      <c r="C144" s="31"/>
      <c r="D144" s="441"/>
      <c r="E144" s="32"/>
      <c r="F144" s="32"/>
      <c r="G144" s="32"/>
      <c r="H144" s="441"/>
      <c r="I144" s="32"/>
      <c r="L144" s="49"/>
    </row>
    <row r="145">
      <c r="C145" s="23"/>
      <c r="D145" s="441"/>
      <c r="H145" s="441"/>
      <c r="I145" s="274"/>
      <c r="L145" s="49"/>
    </row>
    <row r="146">
      <c r="C146" s="31"/>
      <c r="D146" s="441"/>
      <c r="E146" s="32"/>
      <c r="F146" s="32"/>
      <c r="G146" s="32"/>
      <c r="H146" s="441"/>
      <c r="I146" s="32"/>
      <c r="L146" s="49"/>
    </row>
    <row r="147">
      <c r="C147" s="23"/>
      <c r="D147" s="441"/>
      <c r="H147" s="441"/>
      <c r="I147" s="274"/>
      <c r="L147" s="49"/>
    </row>
    <row r="148">
      <c r="C148" s="31"/>
      <c r="D148" s="441"/>
      <c r="E148" s="32"/>
      <c r="F148" s="32"/>
      <c r="G148" s="32"/>
      <c r="H148" s="441"/>
      <c r="I148" s="32"/>
      <c r="L148" s="49"/>
    </row>
    <row r="149">
      <c r="C149" s="23"/>
      <c r="D149" s="441"/>
      <c r="H149" s="441"/>
      <c r="I149" s="274"/>
      <c r="L149" s="49"/>
    </row>
    <row r="150">
      <c r="C150" s="31"/>
      <c r="D150" s="441"/>
      <c r="E150" s="32"/>
      <c r="F150" s="32"/>
      <c r="G150" s="32"/>
      <c r="H150" s="441"/>
      <c r="I150" s="32"/>
      <c r="L150" s="49"/>
    </row>
    <row r="151">
      <c r="C151" s="23"/>
      <c r="D151" s="441"/>
      <c r="H151" s="441"/>
      <c r="I151" s="274"/>
      <c r="L151" s="49"/>
    </row>
    <row r="152">
      <c r="C152" s="31"/>
      <c r="D152" s="441"/>
      <c r="E152" s="32"/>
      <c r="F152" s="32"/>
      <c r="G152" s="32"/>
      <c r="H152" s="441"/>
      <c r="I152" s="32"/>
      <c r="L152" s="49"/>
    </row>
    <row r="153">
      <c r="C153" s="23"/>
      <c r="D153" s="441"/>
      <c r="H153" s="441"/>
      <c r="I153" s="274"/>
      <c r="L153" s="49"/>
    </row>
    <row r="154">
      <c r="C154" s="31"/>
      <c r="D154" s="441"/>
      <c r="E154" s="32"/>
      <c r="F154" s="32"/>
      <c r="G154" s="32"/>
      <c r="H154" s="441"/>
      <c r="I154" s="32"/>
      <c r="L154" s="49"/>
    </row>
    <row r="155">
      <c r="C155" s="23"/>
      <c r="D155" s="441"/>
      <c r="H155" s="441"/>
      <c r="I155" s="274"/>
      <c r="L155" s="49"/>
    </row>
    <row r="156">
      <c r="C156" s="31"/>
      <c r="D156" s="441"/>
      <c r="E156" s="32"/>
      <c r="F156" s="32"/>
      <c r="G156" s="32"/>
      <c r="H156" s="441"/>
      <c r="I156" s="32"/>
      <c r="L156" s="49"/>
    </row>
    <row r="157">
      <c r="C157" s="23"/>
      <c r="D157" s="441"/>
      <c r="H157" s="441"/>
      <c r="I157" s="274"/>
      <c r="L157" s="49"/>
    </row>
    <row r="158">
      <c r="C158" s="31"/>
      <c r="D158" s="441"/>
      <c r="E158" s="32"/>
      <c r="F158" s="32"/>
      <c r="G158" s="32"/>
      <c r="H158" s="441"/>
      <c r="I158" s="32"/>
      <c r="L158" s="49"/>
    </row>
    <row r="159">
      <c r="C159" s="23"/>
      <c r="D159" s="441"/>
      <c r="H159" s="441"/>
      <c r="I159" s="274"/>
      <c r="L159" s="49"/>
    </row>
    <row r="160">
      <c r="C160" s="31"/>
      <c r="D160" s="441"/>
      <c r="E160" s="32"/>
      <c r="F160" s="32"/>
      <c r="G160" s="32"/>
      <c r="H160" s="441"/>
      <c r="I160" s="32"/>
      <c r="L160" s="49"/>
    </row>
    <row r="161">
      <c r="C161" s="23"/>
      <c r="D161" s="441"/>
      <c r="H161" s="441"/>
      <c r="I161" s="274"/>
      <c r="L161" s="49"/>
    </row>
    <row r="162">
      <c r="C162" s="31"/>
      <c r="D162" s="441"/>
      <c r="E162" s="32"/>
      <c r="F162" s="32"/>
      <c r="G162" s="32"/>
      <c r="H162" s="441"/>
      <c r="I162" s="32"/>
      <c r="L162" s="49"/>
    </row>
    <row r="163">
      <c r="C163" s="23"/>
      <c r="D163" s="441"/>
      <c r="H163" s="441"/>
      <c r="I163" s="274"/>
      <c r="L163" s="49"/>
    </row>
    <row r="164">
      <c r="C164" s="31"/>
      <c r="D164" s="441"/>
      <c r="E164" s="32"/>
      <c r="F164" s="32"/>
      <c r="G164" s="32"/>
      <c r="H164" s="441"/>
      <c r="I164" s="32"/>
      <c r="L164" s="49"/>
    </row>
    <row r="165">
      <c r="C165" s="23"/>
      <c r="D165" s="441"/>
      <c r="H165" s="441"/>
      <c r="I165" s="274"/>
      <c r="L165" s="49"/>
    </row>
    <row r="166">
      <c r="C166" s="31"/>
      <c r="D166" s="441"/>
      <c r="E166" s="32"/>
      <c r="F166" s="32"/>
      <c r="G166" s="32"/>
      <c r="H166" s="441"/>
      <c r="I166" s="32"/>
      <c r="L166" s="49"/>
    </row>
    <row r="167">
      <c r="C167" s="23"/>
      <c r="D167" s="441"/>
      <c r="H167" s="441"/>
      <c r="I167" s="274"/>
      <c r="L167" s="49"/>
    </row>
    <row r="168">
      <c r="C168" s="31"/>
      <c r="D168" s="441"/>
      <c r="E168" s="32"/>
      <c r="F168" s="32"/>
      <c r="G168" s="32"/>
      <c r="H168" s="441"/>
      <c r="I168" s="32"/>
      <c r="L168" s="49"/>
    </row>
    <row r="169">
      <c r="C169" s="23"/>
      <c r="D169" s="441"/>
      <c r="H169" s="441"/>
      <c r="I169" s="274"/>
      <c r="L169" s="49"/>
    </row>
    <row r="170">
      <c r="C170" s="31"/>
      <c r="D170" s="441"/>
      <c r="E170" s="32"/>
      <c r="F170" s="32"/>
      <c r="G170" s="32"/>
      <c r="H170" s="441"/>
      <c r="I170" s="32"/>
      <c r="L170" s="49"/>
    </row>
    <row r="171">
      <c r="C171" s="23"/>
      <c r="D171" s="441"/>
      <c r="H171" s="441"/>
      <c r="I171" s="274"/>
      <c r="L171" s="49"/>
    </row>
    <row r="172">
      <c r="C172" s="31"/>
      <c r="D172" s="441"/>
      <c r="E172" s="32"/>
      <c r="F172" s="32"/>
      <c r="G172" s="32"/>
      <c r="H172" s="441"/>
      <c r="I172" s="32"/>
      <c r="L172" s="49"/>
    </row>
    <row r="173">
      <c r="C173" s="23"/>
      <c r="D173" s="441"/>
      <c r="H173" s="441"/>
      <c r="I173" s="274"/>
      <c r="L173" s="49"/>
    </row>
    <row r="174">
      <c r="C174" s="31"/>
      <c r="D174" s="441"/>
      <c r="E174" s="32"/>
      <c r="F174" s="32"/>
      <c r="G174" s="32"/>
      <c r="H174" s="441"/>
      <c r="I174" s="32"/>
      <c r="L174" s="49"/>
    </row>
    <row r="175">
      <c r="C175" s="23"/>
      <c r="D175" s="441"/>
      <c r="H175" s="441"/>
      <c r="I175" s="274"/>
      <c r="L175" s="49"/>
    </row>
    <row r="176">
      <c r="C176" s="31"/>
      <c r="D176" s="441"/>
      <c r="E176" s="32"/>
      <c r="F176" s="32"/>
      <c r="G176" s="32"/>
      <c r="H176" s="441"/>
      <c r="I176" s="32"/>
      <c r="L176" s="49"/>
    </row>
    <row r="177">
      <c r="C177" s="23"/>
      <c r="D177" s="441"/>
      <c r="H177" s="441"/>
      <c r="I177" s="274"/>
      <c r="L177" s="49"/>
    </row>
    <row r="178">
      <c r="C178" s="31"/>
      <c r="D178" s="441"/>
      <c r="E178" s="32"/>
      <c r="F178" s="32"/>
      <c r="G178" s="32"/>
      <c r="H178" s="441"/>
      <c r="I178" s="32"/>
      <c r="L178" s="49"/>
    </row>
    <row r="179">
      <c r="C179" s="23"/>
      <c r="D179" s="441"/>
      <c r="H179" s="441"/>
      <c r="I179" s="274"/>
      <c r="L179" s="49"/>
    </row>
    <row r="180">
      <c r="C180" s="31"/>
      <c r="D180" s="441"/>
      <c r="E180" s="32"/>
      <c r="F180" s="32"/>
      <c r="G180" s="32"/>
      <c r="H180" s="441"/>
      <c r="I180" s="32"/>
      <c r="L180" s="49"/>
    </row>
    <row r="181">
      <c r="C181" s="23"/>
      <c r="D181" s="441"/>
      <c r="H181" s="441"/>
      <c r="I181" s="274"/>
      <c r="L181" s="49"/>
    </row>
    <row r="182">
      <c r="C182" s="31"/>
      <c r="D182" s="441"/>
      <c r="E182" s="32"/>
      <c r="F182" s="32"/>
      <c r="G182" s="32"/>
      <c r="H182" s="441"/>
      <c r="I182" s="32"/>
      <c r="L182" s="49"/>
    </row>
    <row r="183">
      <c r="C183" s="23"/>
      <c r="D183" s="441"/>
      <c r="H183" s="441"/>
      <c r="I183" s="274"/>
      <c r="L183" s="49"/>
    </row>
    <row r="184">
      <c r="C184" s="31"/>
      <c r="D184" s="441"/>
      <c r="E184" s="32"/>
      <c r="F184" s="32"/>
      <c r="G184" s="32"/>
      <c r="H184" s="441"/>
      <c r="I184" s="32"/>
      <c r="L184" s="49"/>
    </row>
    <row r="185">
      <c r="C185" s="23"/>
      <c r="D185" s="441"/>
      <c r="H185" s="441"/>
      <c r="I185" s="274"/>
      <c r="L185" s="49"/>
    </row>
    <row r="186">
      <c r="C186" s="31"/>
      <c r="D186" s="441"/>
      <c r="E186" s="32"/>
      <c r="F186" s="32"/>
      <c r="G186" s="32"/>
      <c r="H186" s="441"/>
      <c r="I186" s="32"/>
      <c r="L186" s="49"/>
    </row>
    <row r="187">
      <c r="C187" s="23"/>
      <c r="D187" s="441"/>
      <c r="H187" s="441"/>
      <c r="I187" s="274"/>
      <c r="L187" s="49"/>
    </row>
    <row r="188">
      <c r="C188" s="31"/>
      <c r="D188" s="441"/>
      <c r="E188" s="32"/>
      <c r="F188" s="32"/>
      <c r="G188" s="32"/>
      <c r="H188" s="441"/>
      <c r="I188" s="32"/>
      <c r="L188" s="49"/>
    </row>
    <row r="189">
      <c r="C189" s="23"/>
      <c r="D189" s="441"/>
      <c r="H189" s="441"/>
      <c r="I189" s="274"/>
      <c r="L189" s="49"/>
    </row>
    <row r="190">
      <c r="C190" s="31"/>
      <c r="D190" s="441"/>
      <c r="E190" s="32"/>
      <c r="F190" s="32"/>
      <c r="G190" s="32"/>
      <c r="H190" s="441"/>
      <c r="I190" s="32"/>
      <c r="L190" s="49"/>
    </row>
    <row r="191">
      <c r="C191" s="23"/>
      <c r="D191" s="441"/>
      <c r="H191" s="441"/>
      <c r="I191" s="274"/>
      <c r="L191" s="49"/>
    </row>
    <row r="192">
      <c r="C192" s="31"/>
      <c r="D192" s="441"/>
      <c r="E192" s="32"/>
      <c r="F192" s="32"/>
      <c r="G192" s="32"/>
      <c r="H192" s="441"/>
      <c r="I192" s="32"/>
      <c r="L192" s="49"/>
    </row>
    <row r="193">
      <c r="C193" s="23"/>
      <c r="D193" s="441"/>
      <c r="H193" s="441"/>
      <c r="I193" s="274"/>
      <c r="L193" s="49"/>
    </row>
    <row r="194">
      <c r="C194" s="31"/>
      <c r="D194" s="441"/>
      <c r="E194" s="32"/>
      <c r="F194" s="32"/>
      <c r="G194" s="32"/>
      <c r="H194" s="441"/>
      <c r="I194" s="32"/>
      <c r="L194" s="49"/>
    </row>
    <row r="195">
      <c r="C195" s="23"/>
      <c r="D195" s="441"/>
      <c r="H195" s="441"/>
      <c r="I195" s="274"/>
      <c r="L195" s="49"/>
    </row>
    <row r="196">
      <c r="C196" s="31"/>
      <c r="D196" s="441"/>
      <c r="E196" s="32"/>
      <c r="F196" s="32"/>
      <c r="G196" s="32"/>
      <c r="H196" s="441"/>
      <c r="I196" s="32"/>
      <c r="L196" s="49"/>
    </row>
    <row r="197">
      <c r="C197" s="23"/>
      <c r="D197" s="441"/>
      <c r="H197" s="441"/>
      <c r="I197" s="274"/>
      <c r="L197" s="49"/>
    </row>
    <row r="198">
      <c r="C198" s="31"/>
      <c r="D198" s="441"/>
      <c r="E198" s="32"/>
      <c r="F198" s="32"/>
      <c r="G198" s="32"/>
      <c r="H198" s="441"/>
      <c r="I198" s="32"/>
      <c r="L198" s="49"/>
    </row>
    <row r="199">
      <c r="C199" s="23"/>
      <c r="D199" s="441"/>
      <c r="H199" s="441"/>
      <c r="I199" s="274"/>
      <c r="L199" s="49"/>
    </row>
    <row r="200">
      <c r="C200" s="31"/>
      <c r="D200" s="441"/>
      <c r="E200" s="32"/>
      <c r="F200" s="32"/>
      <c r="G200" s="32"/>
      <c r="H200" s="441"/>
      <c r="I200" s="32"/>
      <c r="L200" s="49"/>
    </row>
    <row r="201">
      <c r="C201" s="23"/>
      <c r="D201" s="441"/>
      <c r="H201" s="441"/>
      <c r="I201" s="274"/>
      <c r="L201" s="49"/>
    </row>
    <row r="202">
      <c r="C202" s="31"/>
      <c r="D202" s="441"/>
      <c r="E202" s="32"/>
      <c r="F202" s="32"/>
      <c r="G202" s="32"/>
      <c r="H202" s="441"/>
      <c r="I202" s="32"/>
      <c r="L202" s="49"/>
    </row>
    <row r="203">
      <c r="C203" s="23"/>
      <c r="D203" s="441"/>
      <c r="H203" s="441"/>
      <c r="I203" s="274"/>
      <c r="L203" s="49"/>
    </row>
    <row r="204">
      <c r="C204" s="31"/>
      <c r="D204" s="441"/>
      <c r="E204" s="32"/>
      <c r="F204" s="32"/>
      <c r="G204" s="32"/>
      <c r="H204" s="441"/>
      <c r="I204" s="32"/>
      <c r="L204" s="49"/>
    </row>
    <row r="205">
      <c r="C205" s="23"/>
      <c r="D205" s="441"/>
      <c r="H205" s="441"/>
      <c r="I205" s="274"/>
      <c r="L205" s="49"/>
    </row>
    <row r="206">
      <c r="C206" s="31"/>
      <c r="D206" s="441"/>
      <c r="E206" s="32"/>
      <c r="F206" s="32"/>
      <c r="G206" s="32"/>
      <c r="H206" s="441"/>
      <c r="I206" s="32"/>
      <c r="L206" s="49"/>
    </row>
    <row r="207">
      <c r="C207" s="23"/>
      <c r="D207" s="441"/>
      <c r="H207" s="441"/>
      <c r="I207" s="274"/>
      <c r="L207" s="49"/>
    </row>
    <row r="208">
      <c r="C208" s="31"/>
      <c r="D208" s="441"/>
      <c r="E208" s="32"/>
      <c r="F208" s="32"/>
      <c r="G208" s="32"/>
      <c r="H208" s="441"/>
      <c r="I208" s="32"/>
      <c r="L208" s="49"/>
    </row>
    <row r="209">
      <c r="C209" s="23"/>
      <c r="D209" s="441"/>
      <c r="H209" s="441"/>
      <c r="I209" s="274"/>
      <c r="L209" s="49"/>
    </row>
    <row r="210">
      <c r="C210" s="31"/>
      <c r="D210" s="441"/>
      <c r="E210" s="32"/>
      <c r="F210" s="32"/>
      <c r="G210" s="32"/>
      <c r="H210" s="441"/>
      <c r="I210" s="32"/>
      <c r="L210" s="49"/>
    </row>
    <row r="211">
      <c r="C211" s="23"/>
      <c r="D211" s="441"/>
      <c r="H211" s="441"/>
      <c r="I211" s="274"/>
      <c r="L211" s="49"/>
    </row>
    <row r="212">
      <c r="C212" s="31"/>
      <c r="D212" s="441"/>
      <c r="E212" s="32"/>
      <c r="F212" s="32"/>
      <c r="G212" s="32"/>
      <c r="H212" s="441"/>
      <c r="I212" s="32"/>
      <c r="L212" s="49"/>
    </row>
    <row r="213">
      <c r="C213" s="23"/>
      <c r="D213" s="441"/>
      <c r="H213" s="441"/>
      <c r="I213" s="274"/>
      <c r="L213" s="49"/>
    </row>
    <row r="214">
      <c r="C214" s="31"/>
      <c r="D214" s="441"/>
      <c r="E214" s="32"/>
      <c r="F214" s="32"/>
      <c r="G214" s="32"/>
      <c r="H214" s="441"/>
      <c r="I214" s="32"/>
      <c r="L214" s="49"/>
    </row>
    <row r="215">
      <c r="C215" s="23"/>
      <c r="D215" s="441"/>
      <c r="H215" s="441"/>
      <c r="I215" s="274"/>
      <c r="L215" s="49"/>
    </row>
    <row r="216">
      <c r="C216" s="31"/>
      <c r="D216" s="441"/>
      <c r="E216" s="32"/>
      <c r="F216" s="32"/>
      <c r="G216" s="32"/>
      <c r="H216" s="441"/>
      <c r="I216" s="32"/>
      <c r="L216" s="49"/>
    </row>
    <row r="217">
      <c r="C217" s="23"/>
      <c r="D217" s="441"/>
      <c r="H217" s="441"/>
      <c r="I217" s="274"/>
      <c r="L217" s="49"/>
    </row>
    <row r="218">
      <c r="C218" s="31"/>
      <c r="D218" s="441"/>
      <c r="E218" s="32"/>
      <c r="F218" s="32"/>
      <c r="G218" s="32"/>
      <c r="H218" s="441"/>
      <c r="I218" s="32"/>
      <c r="L218" s="49"/>
    </row>
    <row r="219">
      <c r="C219" s="23"/>
      <c r="D219" s="441"/>
      <c r="H219" s="441"/>
      <c r="I219" s="274"/>
      <c r="L219" s="49"/>
    </row>
    <row r="220">
      <c r="C220" s="31"/>
      <c r="D220" s="441"/>
      <c r="E220" s="32"/>
      <c r="F220" s="32"/>
      <c r="G220" s="32"/>
      <c r="H220" s="441"/>
      <c r="I220" s="32"/>
      <c r="L220" s="49"/>
    </row>
    <row r="221">
      <c r="C221" s="23"/>
      <c r="D221" s="441"/>
      <c r="H221" s="441"/>
      <c r="I221" s="274"/>
      <c r="L221" s="49"/>
    </row>
    <row r="222">
      <c r="C222" s="31"/>
      <c r="D222" s="441"/>
      <c r="E222" s="32"/>
      <c r="F222" s="32"/>
      <c r="G222" s="32"/>
      <c r="H222" s="441"/>
      <c r="I222" s="32"/>
      <c r="L222" s="49"/>
    </row>
    <row r="223">
      <c r="C223" s="23"/>
      <c r="D223" s="441"/>
      <c r="H223" s="441"/>
      <c r="I223" s="274"/>
      <c r="L223" s="49"/>
    </row>
    <row r="224">
      <c r="C224" s="31"/>
      <c r="D224" s="441"/>
      <c r="E224" s="32"/>
      <c r="F224" s="32"/>
      <c r="G224" s="32"/>
      <c r="H224" s="441"/>
      <c r="I224" s="32"/>
      <c r="L224" s="49"/>
    </row>
    <row r="225">
      <c r="C225" s="23"/>
      <c r="D225" s="441"/>
      <c r="H225" s="441"/>
      <c r="I225" s="274"/>
      <c r="L225" s="49"/>
    </row>
    <row r="226">
      <c r="C226" s="31"/>
      <c r="D226" s="441"/>
      <c r="E226" s="32"/>
      <c r="F226" s="32"/>
      <c r="G226" s="32"/>
      <c r="H226" s="441"/>
      <c r="I226" s="32"/>
      <c r="L226" s="49"/>
    </row>
    <row r="227">
      <c r="C227" s="23"/>
      <c r="D227" s="441"/>
      <c r="H227" s="441"/>
      <c r="I227" s="274"/>
      <c r="L227" s="49"/>
    </row>
    <row r="228">
      <c r="C228" s="31"/>
      <c r="D228" s="441"/>
      <c r="E228" s="32"/>
      <c r="F228" s="32"/>
      <c r="G228" s="32"/>
      <c r="H228" s="441"/>
      <c r="I228" s="32"/>
      <c r="L228" s="49"/>
    </row>
    <row r="229">
      <c r="C229" s="23"/>
      <c r="D229" s="441"/>
      <c r="H229" s="441"/>
      <c r="I229" s="274"/>
      <c r="L229" s="49"/>
    </row>
    <row r="230">
      <c r="C230" s="31"/>
      <c r="D230" s="441"/>
      <c r="E230" s="32"/>
      <c r="F230" s="32"/>
      <c r="G230" s="32"/>
      <c r="H230" s="441"/>
      <c r="I230" s="32"/>
      <c r="L230" s="49"/>
    </row>
    <row r="231">
      <c r="C231" s="23"/>
      <c r="D231" s="441"/>
      <c r="H231" s="441"/>
      <c r="I231" s="274"/>
      <c r="L231" s="49"/>
    </row>
    <row r="232">
      <c r="C232" s="31"/>
      <c r="D232" s="441"/>
      <c r="E232" s="32"/>
      <c r="F232" s="32"/>
      <c r="G232" s="32"/>
      <c r="H232" s="441"/>
      <c r="I232" s="32"/>
      <c r="L232" s="49"/>
    </row>
    <row r="233">
      <c r="C233" s="23"/>
      <c r="D233" s="441"/>
      <c r="H233" s="441"/>
      <c r="I233" s="274"/>
      <c r="L233" s="49"/>
    </row>
    <row r="234">
      <c r="C234" s="31"/>
      <c r="D234" s="441"/>
      <c r="E234" s="32"/>
      <c r="F234" s="32"/>
      <c r="G234" s="32"/>
      <c r="H234" s="441"/>
      <c r="I234" s="32"/>
      <c r="L234" s="49"/>
    </row>
    <row r="235">
      <c r="C235" s="23"/>
      <c r="D235" s="441"/>
      <c r="H235" s="441"/>
      <c r="I235" s="274"/>
      <c r="L235" s="49"/>
    </row>
    <row r="236">
      <c r="C236" s="31"/>
      <c r="D236" s="441"/>
      <c r="E236" s="32"/>
      <c r="F236" s="32"/>
      <c r="G236" s="32"/>
      <c r="H236" s="441"/>
      <c r="I236" s="32"/>
      <c r="L236" s="49"/>
    </row>
    <row r="237">
      <c r="C237" s="23"/>
      <c r="D237" s="441"/>
      <c r="H237" s="441"/>
      <c r="I237" s="274"/>
      <c r="L237" s="49"/>
    </row>
    <row r="238">
      <c r="C238" s="31"/>
      <c r="D238" s="441"/>
      <c r="E238" s="32"/>
      <c r="F238" s="32"/>
      <c r="G238" s="32"/>
      <c r="H238" s="441"/>
      <c r="I238" s="32"/>
      <c r="L238" s="49"/>
    </row>
    <row r="239">
      <c r="C239" s="23"/>
      <c r="D239" s="441"/>
      <c r="H239" s="441"/>
      <c r="I239" s="274"/>
      <c r="L239" s="49"/>
    </row>
    <row r="240">
      <c r="C240" s="31"/>
      <c r="D240" s="441"/>
      <c r="E240" s="32"/>
      <c r="F240" s="32"/>
      <c r="G240" s="32"/>
      <c r="H240" s="441"/>
      <c r="I240" s="32"/>
      <c r="L240" s="49"/>
    </row>
    <row r="241">
      <c r="C241" s="23"/>
      <c r="D241" s="441"/>
      <c r="H241" s="441"/>
      <c r="I241" s="274"/>
      <c r="L241" s="49"/>
    </row>
    <row r="242">
      <c r="C242" s="31"/>
      <c r="D242" s="441"/>
      <c r="E242" s="32"/>
      <c r="F242" s="32"/>
      <c r="G242" s="32"/>
      <c r="H242" s="441"/>
      <c r="I242" s="32"/>
      <c r="L242" s="49"/>
    </row>
    <row r="243">
      <c r="C243" s="23"/>
      <c r="D243" s="441"/>
      <c r="H243" s="441"/>
      <c r="I243" s="274"/>
      <c r="L243" s="49"/>
    </row>
    <row r="244">
      <c r="C244" s="31"/>
      <c r="D244" s="441"/>
      <c r="E244" s="32"/>
      <c r="F244" s="32"/>
      <c r="G244" s="32"/>
      <c r="H244" s="441"/>
      <c r="I244" s="32"/>
      <c r="L244" s="49"/>
    </row>
    <row r="245">
      <c r="C245" s="23"/>
      <c r="D245" s="441"/>
      <c r="H245" s="441"/>
      <c r="I245" s="274"/>
      <c r="L245" s="49"/>
    </row>
    <row r="246">
      <c r="C246" s="31"/>
      <c r="D246" s="441"/>
      <c r="E246" s="32"/>
      <c r="F246" s="32"/>
      <c r="G246" s="32"/>
      <c r="H246" s="441"/>
      <c r="I246" s="32"/>
      <c r="L246" s="49"/>
    </row>
    <row r="247">
      <c r="C247" s="23"/>
      <c r="D247" s="441"/>
      <c r="H247" s="441"/>
      <c r="I247" s="274"/>
      <c r="L247" s="49"/>
    </row>
    <row r="248">
      <c r="C248" s="31"/>
      <c r="D248" s="441"/>
      <c r="E248" s="32"/>
      <c r="F248" s="32"/>
      <c r="G248" s="32"/>
      <c r="H248" s="441"/>
      <c r="I248" s="32"/>
      <c r="L248" s="49"/>
    </row>
    <row r="249">
      <c r="C249" s="23"/>
      <c r="D249" s="441"/>
      <c r="H249" s="441"/>
      <c r="I249" s="274"/>
      <c r="L249" s="49"/>
    </row>
    <row r="250">
      <c r="C250" s="31"/>
      <c r="D250" s="441"/>
      <c r="E250" s="32"/>
      <c r="F250" s="32"/>
      <c r="G250" s="32"/>
      <c r="H250" s="441"/>
      <c r="I250" s="32"/>
      <c r="L250" s="49"/>
    </row>
    <row r="251">
      <c r="C251" s="23"/>
      <c r="D251" s="441"/>
      <c r="H251" s="441"/>
      <c r="I251" s="274"/>
      <c r="L251" s="49"/>
    </row>
    <row r="252">
      <c r="C252" s="31"/>
      <c r="D252" s="441"/>
      <c r="E252" s="32"/>
      <c r="F252" s="32"/>
      <c r="G252" s="32"/>
      <c r="H252" s="441"/>
      <c r="I252" s="32"/>
      <c r="L252" s="49"/>
    </row>
    <row r="253">
      <c r="C253" s="23"/>
      <c r="D253" s="441"/>
      <c r="H253" s="441"/>
      <c r="I253" s="274"/>
      <c r="L253" s="49"/>
    </row>
    <row r="254">
      <c r="C254" s="31"/>
      <c r="D254" s="441"/>
      <c r="E254" s="32"/>
      <c r="F254" s="32"/>
      <c r="G254" s="32"/>
      <c r="H254" s="441"/>
      <c r="I254" s="32"/>
      <c r="L254" s="49"/>
    </row>
    <row r="255">
      <c r="C255" s="23"/>
      <c r="D255" s="441"/>
      <c r="H255" s="441"/>
      <c r="I255" s="274"/>
      <c r="L255" s="49"/>
    </row>
    <row r="256">
      <c r="C256" s="31"/>
      <c r="D256" s="441"/>
      <c r="E256" s="32"/>
      <c r="F256" s="32"/>
      <c r="G256" s="32"/>
      <c r="H256" s="441"/>
      <c r="I256" s="32"/>
      <c r="L256" s="49"/>
    </row>
    <row r="257">
      <c r="C257" s="23"/>
      <c r="D257" s="441"/>
      <c r="H257" s="441"/>
      <c r="I257" s="274"/>
      <c r="L257" s="49"/>
    </row>
    <row r="258">
      <c r="C258" s="31"/>
      <c r="D258" s="441"/>
      <c r="E258" s="32"/>
      <c r="F258" s="32"/>
      <c r="G258" s="32"/>
      <c r="H258" s="441"/>
      <c r="I258" s="32"/>
      <c r="L258" s="49"/>
    </row>
    <row r="259">
      <c r="C259" s="23"/>
      <c r="D259" s="441"/>
      <c r="H259" s="441"/>
      <c r="I259" s="274"/>
      <c r="L259" s="49"/>
    </row>
    <row r="260">
      <c r="C260" s="31"/>
      <c r="D260" s="441"/>
      <c r="E260" s="32"/>
      <c r="F260" s="32"/>
      <c r="G260" s="32"/>
      <c r="H260" s="441"/>
      <c r="I260" s="32"/>
      <c r="L260" s="49"/>
    </row>
    <row r="261">
      <c r="C261" s="23"/>
      <c r="D261" s="441"/>
      <c r="H261" s="441"/>
      <c r="I261" s="274"/>
      <c r="L261" s="49"/>
    </row>
    <row r="262">
      <c r="C262" s="31"/>
      <c r="D262" s="441"/>
      <c r="E262" s="32"/>
      <c r="F262" s="32"/>
      <c r="G262" s="32"/>
      <c r="H262" s="441"/>
      <c r="I262" s="32"/>
      <c r="L262" s="49"/>
    </row>
    <row r="263">
      <c r="C263" s="23"/>
      <c r="D263" s="441"/>
      <c r="H263" s="441"/>
      <c r="I263" s="274"/>
      <c r="L263" s="49"/>
    </row>
    <row r="264">
      <c r="C264" s="31"/>
      <c r="D264" s="441"/>
      <c r="E264" s="32"/>
      <c r="F264" s="32"/>
      <c r="G264" s="32"/>
      <c r="H264" s="441"/>
      <c r="I264" s="32"/>
      <c r="L264" s="49"/>
    </row>
    <row r="265">
      <c r="C265" s="23"/>
      <c r="D265" s="441"/>
      <c r="H265" s="441"/>
      <c r="I265" s="274"/>
      <c r="L265" s="49"/>
    </row>
    <row r="266">
      <c r="C266" s="31"/>
      <c r="D266" s="441"/>
      <c r="E266" s="32"/>
      <c r="F266" s="32"/>
      <c r="G266" s="32"/>
      <c r="H266" s="441"/>
      <c r="I266" s="32"/>
      <c r="L266" s="49"/>
    </row>
    <row r="267">
      <c r="C267" s="23"/>
      <c r="D267" s="441"/>
      <c r="H267" s="441"/>
      <c r="I267" s="274"/>
      <c r="L267" s="49"/>
    </row>
    <row r="268">
      <c r="C268" s="31"/>
      <c r="D268" s="441"/>
      <c r="E268" s="32"/>
      <c r="F268" s="32"/>
      <c r="G268" s="32"/>
      <c r="H268" s="441"/>
      <c r="I268" s="32"/>
      <c r="L268" s="49"/>
    </row>
    <row r="269">
      <c r="C269" s="23"/>
      <c r="D269" s="441"/>
      <c r="H269" s="441"/>
      <c r="I269" s="274"/>
      <c r="L269" s="49"/>
    </row>
    <row r="270">
      <c r="C270" s="31"/>
      <c r="D270" s="441"/>
      <c r="E270" s="32"/>
      <c r="F270" s="32"/>
      <c r="G270" s="32"/>
      <c r="H270" s="441"/>
      <c r="I270" s="32"/>
      <c r="L270" s="49"/>
    </row>
    <row r="271">
      <c r="C271" s="23"/>
      <c r="D271" s="441"/>
      <c r="H271" s="441"/>
      <c r="I271" s="274"/>
      <c r="L271" s="49"/>
    </row>
    <row r="272">
      <c r="C272" s="31"/>
      <c r="D272" s="441"/>
      <c r="E272" s="32"/>
      <c r="F272" s="32"/>
      <c r="G272" s="32"/>
      <c r="H272" s="441"/>
      <c r="I272" s="32"/>
      <c r="L272" s="49"/>
    </row>
    <row r="273">
      <c r="C273" s="23"/>
      <c r="D273" s="441"/>
      <c r="H273" s="441"/>
      <c r="I273" s="274"/>
      <c r="L273" s="49"/>
    </row>
    <row r="274">
      <c r="C274" s="31"/>
      <c r="D274" s="441"/>
      <c r="E274" s="32"/>
      <c r="F274" s="32"/>
      <c r="G274" s="32"/>
      <c r="H274" s="441"/>
      <c r="I274" s="32"/>
      <c r="L274" s="49"/>
    </row>
    <row r="275">
      <c r="C275" s="23"/>
      <c r="D275" s="441"/>
      <c r="H275" s="441"/>
      <c r="I275" s="274"/>
      <c r="L275" s="49"/>
    </row>
    <row r="276">
      <c r="C276" s="31"/>
      <c r="D276" s="441"/>
      <c r="E276" s="32"/>
      <c r="F276" s="32"/>
      <c r="G276" s="32"/>
      <c r="H276" s="441"/>
      <c r="I276" s="32"/>
      <c r="L276" s="49"/>
    </row>
    <row r="277">
      <c r="C277" s="23"/>
      <c r="D277" s="441"/>
      <c r="H277" s="441"/>
      <c r="I277" s="274"/>
      <c r="L277" s="49"/>
    </row>
    <row r="278">
      <c r="C278" s="31"/>
      <c r="D278" s="441"/>
      <c r="E278" s="32"/>
      <c r="F278" s="32"/>
      <c r="G278" s="32"/>
      <c r="H278" s="441"/>
      <c r="I278" s="32"/>
      <c r="L278" s="49"/>
    </row>
    <row r="279">
      <c r="C279" s="23"/>
      <c r="D279" s="441"/>
      <c r="H279" s="441"/>
      <c r="I279" s="274"/>
      <c r="L279" s="49"/>
    </row>
    <row r="280">
      <c r="C280" s="31"/>
      <c r="D280" s="441"/>
      <c r="E280" s="32"/>
      <c r="F280" s="32"/>
      <c r="G280" s="32"/>
      <c r="H280" s="441"/>
      <c r="I280" s="32"/>
      <c r="L280" s="49"/>
    </row>
    <row r="281">
      <c r="C281" s="23"/>
      <c r="D281" s="441"/>
      <c r="H281" s="441"/>
      <c r="I281" s="274"/>
      <c r="L281" s="49"/>
    </row>
    <row r="282">
      <c r="C282" s="31"/>
      <c r="D282" s="441"/>
      <c r="E282" s="32"/>
      <c r="F282" s="32"/>
      <c r="G282" s="32"/>
      <c r="H282" s="441"/>
      <c r="I282" s="32"/>
      <c r="L282" s="49"/>
    </row>
    <row r="283">
      <c r="C283" s="23"/>
      <c r="D283" s="441"/>
      <c r="H283" s="441"/>
      <c r="I283" s="274"/>
      <c r="L283" s="49"/>
    </row>
    <row r="284">
      <c r="C284" s="31"/>
      <c r="D284" s="441"/>
      <c r="E284" s="32"/>
      <c r="F284" s="32"/>
      <c r="G284" s="32"/>
      <c r="H284" s="441"/>
      <c r="I284" s="32"/>
      <c r="L284" s="49"/>
    </row>
    <row r="285">
      <c r="C285" s="23"/>
      <c r="D285" s="441"/>
      <c r="H285" s="441"/>
      <c r="I285" s="274"/>
      <c r="L285" s="49"/>
    </row>
    <row r="286">
      <c r="C286" s="31"/>
      <c r="D286" s="441"/>
      <c r="E286" s="32"/>
      <c r="F286" s="32"/>
      <c r="G286" s="32"/>
      <c r="H286" s="441"/>
      <c r="I286" s="32"/>
      <c r="L286" s="49"/>
    </row>
    <row r="287">
      <c r="C287" s="23"/>
      <c r="D287" s="441"/>
      <c r="H287" s="441"/>
      <c r="I287" s="274"/>
      <c r="L287" s="49"/>
    </row>
    <row r="288">
      <c r="C288" s="31"/>
      <c r="D288" s="441"/>
      <c r="E288" s="32"/>
      <c r="F288" s="32"/>
      <c r="G288" s="32"/>
      <c r="H288" s="441"/>
      <c r="I288" s="32"/>
      <c r="L288" s="49"/>
    </row>
    <row r="289">
      <c r="C289" s="23"/>
      <c r="D289" s="441"/>
      <c r="H289" s="441"/>
      <c r="I289" s="274"/>
      <c r="L289" s="49"/>
    </row>
    <row r="290">
      <c r="C290" s="31"/>
      <c r="D290" s="441"/>
      <c r="E290" s="32"/>
      <c r="F290" s="32"/>
      <c r="G290" s="32"/>
      <c r="H290" s="441"/>
      <c r="I290" s="32"/>
      <c r="L290" s="49"/>
    </row>
    <row r="291">
      <c r="C291" s="23"/>
      <c r="D291" s="441"/>
      <c r="H291" s="441"/>
      <c r="I291" s="274"/>
      <c r="L291" s="49"/>
    </row>
    <row r="292">
      <c r="C292" s="31"/>
      <c r="D292" s="441"/>
      <c r="E292" s="32"/>
      <c r="F292" s="32"/>
      <c r="G292" s="32"/>
      <c r="H292" s="441"/>
      <c r="I292" s="32"/>
      <c r="L292" s="49"/>
    </row>
    <row r="293">
      <c r="C293" s="23"/>
      <c r="D293" s="441"/>
      <c r="H293" s="441"/>
      <c r="I293" s="274"/>
      <c r="L293" s="49"/>
    </row>
    <row r="294">
      <c r="C294" s="31"/>
      <c r="D294" s="441"/>
      <c r="E294" s="32"/>
      <c r="F294" s="32"/>
      <c r="G294" s="32"/>
      <c r="H294" s="441"/>
      <c r="I294" s="32"/>
      <c r="L294" s="49"/>
    </row>
    <row r="295">
      <c r="C295" s="23"/>
      <c r="D295" s="441"/>
      <c r="H295" s="441"/>
      <c r="I295" s="274"/>
      <c r="L295" s="49"/>
    </row>
    <row r="296">
      <c r="C296" s="31"/>
      <c r="D296" s="441"/>
      <c r="E296" s="32"/>
      <c r="F296" s="32"/>
      <c r="G296" s="32"/>
      <c r="H296" s="441"/>
      <c r="I296" s="32"/>
      <c r="L296" s="49"/>
    </row>
    <row r="297">
      <c r="C297" s="23"/>
      <c r="D297" s="441"/>
      <c r="H297" s="441"/>
      <c r="I297" s="274"/>
      <c r="L297" s="49"/>
    </row>
    <row r="298">
      <c r="C298" s="31"/>
      <c r="D298" s="441"/>
      <c r="E298" s="32"/>
      <c r="F298" s="32"/>
      <c r="G298" s="32"/>
      <c r="H298" s="441"/>
      <c r="I298" s="32"/>
      <c r="L298" s="49"/>
    </row>
    <row r="299">
      <c r="C299" s="23"/>
      <c r="D299" s="441"/>
      <c r="H299" s="441"/>
      <c r="I299" s="274"/>
      <c r="L299" s="49"/>
    </row>
    <row r="300">
      <c r="C300" s="31"/>
      <c r="D300" s="441"/>
      <c r="E300" s="32"/>
      <c r="F300" s="32"/>
      <c r="G300" s="32"/>
      <c r="H300" s="441"/>
      <c r="I300" s="32"/>
      <c r="L300" s="49"/>
    </row>
    <row r="301">
      <c r="C301" s="23"/>
      <c r="D301" s="441"/>
      <c r="H301" s="441"/>
      <c r="I301" s="274"/>
      <c r="L301" s="49"/>
    </row>
    <row r="302">
      <c r="C302" s="31"/>
      <c r="D302" s="441"/>
      <c r="E302" s="32"/>
      <c r="F302" s="32"/>
      <c r="G302" s="32"/>
      <c r="H302" s="441"/>
      <c r="I302" s="32"/>
      <c r="L302" s="49"/>
    </row>
    <row r="303">
      <c r="C303" s="23"/>
      <c r="D303" s="441"/>
      <c r="H303" s="441"/>
      <c r="I303" s="274"/>
      <c r="L303" s="49"/>
    </row>
    <row r="304">
      <c r="C304" s="31"/>
      <c r="D304" s="441"/>
      <c r="E304" s="32"/>
      <c r="F304" s="32"/>
      <c r="G304" s="32"/>
      <c r="H304" s="441"/>
      <c r="I304" s="32"/>
      <c r="L304" s="49"/>
    </row>
    <row r="305">
      <c r="C305" s="23"/>
      <c r="D305" s="441"/>
      <c r="H305" s="441"/>
      <c r="I305" s="274"/>
      <c r="L305" s="49"/>
    </row>
    <row r="306">
      <c r="C306" s="31"/>
      <c r="D306" s="441"/>
      <c r="E306" s="32"/>
      <c r="F306" s="32"/>
      <c r="G306" s="32"/>
      <c r="H306" s="441"/>
      <c r="I306" s="32"/>
      <c r="L306" s="49"/>
    </row>
    <row r="307">
      <c r="C307" s="23"/>
      <c r="D307" s="441"/>
      <c r="H307" s="441"/>
      <c r="I307" s="274"/>
      <c r="L307" s="49"/>
    </row>
    <row r="308">
      <c r="C308" s="31"/>
      <c r="D308" s="441"/>
      <c r="E308" s="32"/>
      <c r="F308" s="32"/>
      <c r="G308" s="32"/>
      <c r="H308" s="441"/>
      <c r="I308" s="32"/>
      <c r="L308" s="49"/>
    </row>
    <row r="309">
      <c r="C309" s="23"/>
      <c r="D309" s="441"/>
      <c r="H309" s="441"/>
      <c r="I309" s="274"/>
      <c r="L309" s="49"/>
    </row>
    <row r="310">
      <c r="C310" s="31"/>
      <c r="D310" s="441"/>
      <c r="E310" s="32"/>
      <c r="F310" s="32"/>
      <c r="G310" s="32"/>
      <c r="H310" s="441"/>
      <c r="I310" s="32"/>
      <c r="L310" s="49"/>
    </row>
    <row r="311">
      <c r="C311" s="23"/>
      <c r="D311" s="441"/>
      <c r="H311" s="441"/>
      <c r="I311" s="274"/>
      <c r="L311" s="49"/>
    </row>
    <row r="312">
      <c r="C312" s="31"/>
      <c r="D312" s="441"/>
      <c r="E312" s="32"/>
      <c r="F312" s="32"/>
      <c r="G312" s="32"/>
      <c r="H312" s="441"/>
      <c r="I312" s="32"/>
      <c r="L312" s="49"/>
    </row>
    <row r="313">
      <c r="C313" s="23"/>
      <c r="D313" s="441"/>
      <c r="H313" s="441"/>
      <c r="I313" s="274"/>
      <c r="L313" s="49"/>
    </row>
    <row r="314">
      <c r="C314" s="31"/>
      <c r="D314" s="441"/>
      <c r="E314" s="32"/>
      <c r="F314" s="32"/>
      <c r="G314" s="32"/>
      <c r="H314" s="441"/>
      <c r="I314" s="32"/>
      <c r="L314" s="49"/>
    </row>
    <row r="315">
      <c r="C315" s="23"/>
      <c r="D315" s="441"/>
      <c r="H315" s="441"/>
      <c r="I315" s="274"/>
      <c r="L315" s="49"/>
    </row>
    <row r="316">
      <c r="C316" s="31"/>
      <c r="D316" s="441"/>
      <c r="E316" s="32"/>
      <c r="F316" s="32"/>
      <c r="G316" s="32"/>
      <c r="H316" s="441"/>
      <c r="I316" s="32"/>
      <c r="L316" s="49"/>
    </row>
    <row r="317">
      <c r="C317" s="23"/>
      <c r="D317" s="441"/>
      <c r="H317" s="441"/>
      <c r="I317" s="274"/>
      <c r="L317" s="49"/>
    </row>
    <row r="318">
      <c r="C318" s="31"/>
      <c r="D318" s="441"/>
      <c r="E318" s="32"/>
      <c r="F318" s="32"/>
      <c r="G318" s="32"/>
      <c r="H318" s="441"/>
      <c r="I318" s="32"/>
      <c r="L318" s="49"/>
    </row>
    <row r="319">
      <c r="C319" s="23"/>
      <c r="D319" s="441"/>
      <c r="H319" s="441"/>
      <c r="I319" s="274"/>
      <c r="L319" s="49"/>
    </row>
    <row r="320">
      <c r="C320" s="31"/>
      <c r="D320" s="441"/>
      <c r="E320" s="32"/>
      <c r="F320" s="32"/>
      <c r="G320" s="32"/>
      <c r="H320" s="441"/>
      <c r="I320" s="32"/>
      <c r="L320" s="49"/>
    </row>
    <row r="321">
      <c r="C321" s="23"/>
      <c r="D321" s="441"/>
      <c r="H321" s="441"/>
      <c r="I321" s="274"/>
      <c r="L321" s="49"/>
    </row>
    <row r="322">
      <c r="C322" s="31"/>
      <c r="D322" s="441"/>
      <c r="E322" s="32"/>
      <c r="F322" s="32"/>
      <c r="G322" s="32"/>
      <c r="H322" s="441"/>
      <c r="I322" s="32"/>
      <c r="L322" s="49"/>
    </row>
    <row r="323">
      <c r="C323" s="23"/>
      <c r="D323" s="441"/>
      <c r="H323" s="441"/>
      <c r="I323" s="274"/>
      <c r="L323" s="49"/>
    </row>
    <row r="324">
      <c r="C324" s="31"/>
      <c r="D324" s="441"/>
      <c r="E324" s="32"/>
      <c r="F324" s="32"/>
      <c r="G324" s="32"/>
      <c r="H324" s="441"/>
      <c r="I324" s="32"/>
      <c r="L324" s="49"/>
    </row>
    <row r="325">
      <c r="C325" s="23"/>
      <c r="D325" s="441"/>
      <c r="H325" s="441"/>
      <c r="I325" s="274"/>
      <c r="L325" s="49"/>
    </row>
    <row r="326">
      <c r="C326" s="31"/>
      <c r="D326" s="441"/>
      <c r="E326" s="32"/>
      <c r="F326" s="32"/>
      <c r="G326" s="32"/>
      <c r="H326" s="441"/>
      <c r="I326" s="32"/>
      <c r="L326" s="49"/>
    </row>
    <row r="327">
      <c r="C327" s="23"/>
      <c r="D327" s="441"/>
      <c r="H327" s="441"/>
      <c r="I327" s="274"/>
      <c r="L327" s="49"/>
    </row>
    <row r="328">
      <c r="C328" s="31"/>
      <c r="D328" s="441"/>
      <c r="E328" s="32"/>
      <c r="F328" s="32"/>
      <c r="G328" s="32"/>
      <c r="H328" s="441"/>
      <c r="I328" s="32"/>
      <c r="L328" s="49"/>
    </row>
    <row r="329">
      <c r="C329" s="23"/>
      <c r="D329" s="441"/>
      <c r="H329" s="441"/>
      <c r="I329" s="274"/>
      <c r="L329" s="49"/>
    </row>
    <row r="330">
      <c r="C330" s="31"/>
      <c r="D330" s="441"/>
      <c r="E330" s="32"/>
      <c r="F330" s="32"/>
      <c r="G330" s="32"/>
      <c r="H330" s="441"/>
      <c r="I330" s="32"/>
      <c r="L330" s="49"/>
    </row>
    <row r="331">
      <c r="C331" s="23"/>
      <c r="D331" s="441"/>
      <c r="H331" s="441"/>
      <c r="I331" s="274"/>
      <c r="L331" s="49"/>
    </row>
    <row r="332">
      <c r="C332" s="31"/>
      <c r="D332" s="441"/>
      <c r="E332" s="32"/>
      <c r="F332" s="32"/>
      <c r="G332" s="32"/>
      <c r="H332" s="441"/>
      <c r="I332" s="32"/>
      <c r="L332" s="49"/>
    </row>
    <row r="333">
      <c r="C333" s="23"/>
      <c r="D333" s="441"/>
      <c r="H333" s="441"/>
      <c r="I333" s="274"/>
      <c r="L333" s="49"/>
    </row>
    <row r="334">
      <c r="C334" s="31"/>
      <c r="D334" s="441"/>
      <c r="E334" s="32"/>
      <c r="F334" s="32"/>
      <c r="G334" s="32"/>
      <c r="H334" s="441"/>
      <c r="I334" s="32"/>
      <c r="L334" s="49"/>
    </row>
    <row r="335">
      <c r="C335" s="23"/>
      <c r="D335" s="441"/>
      <c r="H335" s="441"/>
      <c r="I335" s="274"/>
      <c r="L335" s="49"/>
    </row>
    <row r="336">
      <c r="C336" s="31"/>
      <c r="D336" s="441"/>
      <c r="E336" s="32"/>
      <c r="F336" s="32"/>
      <c r="G336" s="32"/>
      <c r="H336" s="441"/>
      <c r="I336" s="32"/>
      <c r="L336" s="49"/>
    </row>
    <row r="337">
      <c r="C337" s="23"/>
      <c r="D337" s="441"/>
      <c r="H337" s="441"/>
      <c r="I337" s="274"/>
      <c r="L337" s="49"/>
    </row>
    <row r="338">
      <c r="C338" s="31"/>
      <c r="D338" s="441"/>
      <c r="E338" s="32"/>
      <c r="F338" s="32"/>
      <c r="G338" s="32"/>
      <c r="H338" s="441"/>
      <c r="I338" s="32"/>
      <c r="L338" s="49"/>
    </row>
    <row r="339">
      <c r="C339" s="23"/>
      <c r="D339" s="441"/>
      <c r="H339" s="441"/>
      <c r="I339" s="274"/>
      <c r="L339" s="49"/>
    </row>
    <row r="340">
      <c r="C340" s="31"/>
      <c r="D340" s="441"/>
      <c r="E340" s="32"/>
      <c r="F340" s="32"/>
      <c r="G340" s="32"/>
      <c r="H340" s="441"/>
      <c r="I340" s="32"/>
      <c r="L340" s="49"/>
    </row>
    <row r="341">
      <c r="C341" s="23"/>
      <c r="D341" s="441"/>
      <c r="H341" s="441"/>
      <c r="I341" s="274"/>
      <c r="L341" s="49"/>
    </row>
    <row r="342">
      <c r="C342" s="31"/>
      <c r="D342" s="441"/>
      <c r="E342" s="32"/>
      <c r="F342" s="32"/>
      <c r="G342" s="32"/>
      <c r="H342" s="441"/>
      <c r="I342" s="32"/>
      <c r="L342" s="49"/>
    </row>
    <row r="343">
      <c r="C343" s="23"/>
      <c r="D343" s="441"/>
      <c r="H343" s="441"/>
      <c r="I343" s="274"/>
      <c r="L343" s="49"/>
    </row>
    <row r="344">
      <c r="C344" s="31"/>
      <c r="D344" s="441"/>
      <c r="E344" s="32"/>
      <c r="F344" s="32"/>
      <c r="G344" s="32"/>
      <c r="H344" s="441"/>
      <c r="I344" s="32"/>
      <c r="L344" s="49"/>
    </row>
    <row r="345">
      <c r="C345" s="23"/>
      <c r="D345" s="441"/>
      <c r="H345" s="441"/>
      <c r="I345" s="274"/>
      <c r="L345" s="49"/>
    </row>
    <row r="346">
      <c r="C346" s="31"/>
      <c r="D346" s="441"/>
      <c r="E346" s="32"/>
      <c r="F346" s="32"/>
      <c r="G346" s="32"/>
      <c r="H346" s="441"/>
      <c r="I346" s="32"/>
      <c r="L346" s="49"/>
    </row>
    <row r="347">
      <c r="C347" s="23"/>
      <c r="D347" s="441"/>
      <c r="H347" s="441"/>
      <c r="I347" s="274"/>
      <c r="L347" s="49"/>
    </row>
    <row r="348">
      <c r="C348" s="31"/>
      <c r="D348" s="441"/>
      <c r="E348" s="32"/>
      <c r="F348" s="32"/>
      <c r="G348" s="32"/>
      <c r="H348" s="441"/>
      <c r="I348" s="32"/>
      <c r="L348" s="49"/>
    </row>
    <row r="349">
      <c r="C349" s="23"/>
      <c r="D349" s="441"/>
      <c r="H349" s="441"/>
      <c r="I349" s="274"/>
      <c r="L349" s="49"/>
    </row>
    <row r="350">
      <c r="C350" s="31"/>
      <c r="D350" s="441"/>
      <c r="E350" s="32"/>
      <c r="F350" s="32"/>
      <c r="G350" s="32"/>
      <c r="H350" s="441"/>
      <c r="I350" s="32"/>
      <c r="L350" s="49"/>
    </row>
    <row r="351">
      <c r="C351" s="23"/>
      <c r="D351" s="441"/>
      <c r="H351" s="441"/>
      <c r="I351" s="274"/>
      <c r="L351" s="49"/>
    </row>
    <row r="352">
      <c r="C352" s="31"/>
      <c r="D352" s="441"/>
      <c r="E352" s="32"/>
      <c r="F352" s="32"/>
      <c r="G352" s="32"/>
      <c r="H352" s="441"/>
      <c r="I352" s="32"/>
      <c r="L352" s="49"/>
    </row>
    <row r="353">
      <c r="C353" s="23"/>
      <c r="D353" s="441"/>
      <c r="H353" s="441"/>
      <c r="I353" s="274"/>
      <c r="L353" s="49"/>
    </row>
    <row r="354">
      <c r="C354" s="31"/>
      <c r="D354" s="441"/>
      <c r="E354" s="32"/>
      <c r="F354" s="32"/>
      <c r="G354" s="32"/>
      <c r="H354" s="441"/>
      <c r="I354" s="32"/>
      <c r="L354" s="49"/>
    </row>
    <row r="355">
      <c r="C355" s="23"/>
      <c r="D355" s="441"/>
      <c r="H355" s="441"/>
      <c r="I355" s="274"/>
      <c r="L355" s="49"/>
    </row>
    <row r="356">
      <c r="C356" s="31"/>
      <c r="D356" s="441"/>
      <c r="E356" s="32"/>
      <c r="F356" s="32"/>
      <c r="G356" s="32"/>
      <c r="H356" s="441"/>
      <c r="I356" s="32"/>
      <c r="L356" s="49"/>
    </row>
    <row r="357">
      <c r="C357" s="23"/>
      <c r="D357" s="441"/>
      <c r="H357" s="441"/>
      <c r="I357" s="274"/>
      <c r="L357" s="49"/>
    </row>
    <row r="358">
      <c r="C358" s="31"/>
      <c r="D358" s="441"/>
      <c r="E358" s="32"/>
      <c r="F358" s="32"/>
      <c r="G358" s="32"/>
      <c r="H358" s="441"/>
      <c r="I358" s="32"/>
      <c r="L358" s="49"/>
    </row>
    <row r="359">
      <c r="C359" s="23"/>
      <c r="D359" s="441"/>
      <c r="H359" s="441"/>
      <c r="I359" s="274"/>
      <c r="L359" s="49"/>
    </row>
    <row r="360">
      <c r="C360" s="31"/>
      <c r="D360" s="441"/>
      <c r="E360" s="32"/>
      <c r="F360" s="32"/>
      <c r="G360" s="32"/>
      <c r="H360" s="441"/>
      <c r="I360" s="32"/>
      <c r="L360" s="49"/>
    </row>
    <row r="361">
      <c r="C361" s="23"/>
      <c r="D361" s="441"/>
      <c r="H361" s="441"/>
      <c r="I361" s="274"/>
      <c r="L361" s="49"/>
    </row>
    <row r="362">
      <c r="C362" s="31"/>
      <c r="D362" s="441"/>
      <c r="E362" s="32"/>
      <c r="F362" s="32"/>
      <c r="G362" s="32"/>
      <c r="H362" s="441"/>
      <c r="I362" s="32"/>
      <c r="L362" s="49"/>
    </row>
    <row r="363">
      <c r="C363" s="23"/>
      <c r="D363" s="441"/>
      <c r="H363" s="441"/>
      <c r="I363" s="274"/>
      <c r="L363" s="49"/>
    </row>
    <row r="364">
      <c r="C364" s="31"/>
      <c r="D364" s="441"/>
      <c r="E364" s="32"/>
      <c r="F364" s="32"/>
      <c r="G364" s="32"/>
      <c r="H364" s="441"/>
      <c r="I364" s="32"/>
      <c r="L364" s="49"/>
    </row>
    <row r="365">
      <c r="C365" s="23"/>
      <c r="D365" s="441"/>
      <c r="H365" s="441"/>
      <c r="I365" s="274"/>
      <c r="L365" s="49"/>
    </row>
    <row r="366">
      <c r="C366" s="31"/>
      <c r="D366" s="441"/>
      <c r="E366" s="32"/>
      <c r="F366" s="32"/>
      <c r="G366" s="32"/>
      <c r="H366" s="441"/>
      <c r="I366" s="32"/>
      <c r="L366" s="49"/>
    </row>
    <row r="367">
      <c r="C367" s="23"/>
      <c r="D367" s="441"/>
      <c r="H367" s="441"/>
      <c r="I367" s="274"/>
      <c r="L367" s="49"/>
    </row>
    <row r="368">
      <c r="C368" s="31"/>
      <c r="D368" s="441"/>
      <c r="E368" s="32"/>
      <c r="F368" s="32"/>
      <c r="G368" s="32"/>
      <c r="H368" s="441"/>
      <c r="I368" s="32"/>
      <c r="L368" s="49"/>
    </row>
    <row r="369">
      <c r="C369" s="23"/>
      <c r="D369" s="441"/>
      <c r="H369" s="441"/>
      <c r="I369" s="274"/>
      <c r="L369" s="49"/>
    </row>
    <row r="370">
      <c r="C370" s="31"/>
      <c r="D370" s="441"/>
      <c r="E370" s="32"/>
      <c r="F370" s="32"/>
      <c r="G370" s="32"/>
      <c r="H370" s="441"/>
      <c r="I370" s="32"/>
      <c r="L370" s="49"/>
    </row>
    <row r="371">
      <c r="C371" s="23"/>
      <c r="D371" s="441"/>
      <c r="H371" s="441"/>
      <c r="I371" s="274"/>
      <c r="L371" s="49"/>
    </row>
    <row r="372">
      <c r="C372" s="31"/>
      <c r="D372" s="441"/>
      <c r="E372" s="32"/>
      <c r="F372" s="32"/>
      <c r="G372" s="32"/>
      <c r="H372" s="441"/>
      <c r="I372" s="32"/>
      <c r="L372" s="49"/>
    </row>
    <row r="373">
      <c r="C373" s="23"/>
      <c r="D373" s="441"/>
      <c r="H373" s="441"/>
      <c r="I373" s="274"/>
      <c r="L373" s="49"/>
    </row>
    <row r="374">
      <c r="C374" s="31"/>
      <c r="D374" s="441"/>
      <c r="E374" s="32"/>
      <c r="F374" s="32"/>
      <c r="G374" s="32"/>
      <c r="H374" s="441"/>
      <c r="I374" s="32"/>
      <c r="L374" s="49"/>
    </row>
    <row r="375">
      <c r="C375" s="375"/>
      <c r="D375" s="442"/>
      <c r="E375" s="178"/>
      <c r="F375" s="178"/>
      <c r="G375" s="178"/>
      <c r="H375" s="442"/>
      <c r="I375" s="178"/>
      <c r="J375" s="57"/>
      <c r="K375" s="57"/>
      <c r="L375" s="59"/>
    </row>
  </sheetData>
  <mergeCells count="725">
    <mergeCell ref="I105:L105"/>
    <mergeCell ref="I106:L106"/>
    <mergeCell ref="I107:L107"/>
    <mergeCell ref="I108:L108"/>
    <mergeCell ref="I109:L109"/>
    <mergeCell ref="I110:L110"/>
    <mergeCell ref="I111:L111"/>
    <mergeCell ref="I112:L112"/>
    <mergeCell ref="I113:L113"/>
    <mergeCell ref="I114:L114"/>
    <mergeCell ref="I115:L115"/>
    <mergeCell ref="I116:L116"/>
    <mergeCell ref="I117:L117"/>
    <mergeCell ref="I118:L118"/>
    <mergeCell ref="I119:L119"/>
    <mergeCell ref="I120:L120"/>
    <mergeCell ref="I121:L121"/>
    <mergeCell ref="I122:L122"/>
    <mergeCell ref="I123:L123"/>
    <mergeCell ref="I124:L124"/>
    <mergeCell ref="I125:L125"/>
    <mergeCell ref="I126:L126"/>
    <mergeCell ref="I127:L127"/>
    <mergeCell ref="I128:L128"/>
    <mergeCell ref="I129:L129"/>
    <mergeCell ref="I130:L130"/>
    <mergeCell ref="I131:L131"/>
    <mergeCell ref="I132:L132"/>
    <mergeCell ref="I133:L133"/>
    <mergeCell ref="I134:L134"/>
    <mergeCell ref="I135:L135"/>
    <mergeCell ref="I136:L136"/>
    <mergeCell ref="I137:L137"/>
    <mergeCell ref="I138:L138"/>
    <mergeCell ref="I139:L139"/>
    <mergeCell ref="I140:L140"/>
    <mergeCell ref="I141:L141"/>
    <mergeCell ref="I142:L142"/>
    <mergeCell ref="I143:L143"/>
    <mergeCell ref="I144:L144"/>
    <mergeCell ref="I145:L145"/>
    <mergeCell ref="I146:L146"/>
    <mergeCell ref="I147:L147"/>
    <mergeCell ref="I148:L148"/>
    <mergeCell ref="I149:L149"/>
    <mergeCell ref="I150:L150"/>
    <mergeCell ref="I151:L151"/>
    <mergeCell ref="I152:L152"/>
    <mergeCell ref="I153:L153"/>
    <mergeCell ref="I154:L154"/>
    <mergeCell ref="I155:L155"/>
    <mergeCell ref="I156:L156"/>
    <mergeCell ref="I157:L157"/>
    <mergeCell ref="I158:L158"/>
    <mergeCell ref="I159:L159"/>
    <mergeCell ref="I160:L160"/>
    <mergeCell ref="I161:L161"/>
    <mergeCell ref="I162:L162"/>
    <mergeCell ref="I163:L163"/>
    <mergeCell ref="I164:L164"/>
    <mergeCell ref="I165:L165"/>
    <mergeCell ref="I166:L166"/>
    <mergeCell ref="I167:L167"/>
    <mergeCell ref="I168:L168"/>
    <mergeCell ref="I169:L169"/>
    <mergeCell ref="I170:L170"/>
    <mergeCell ref="I171:L171"/>
    <mergeCell ref="I172:L172"/>
    <mergeCell ref="I173:L173"/>
    <mergeCell ref="I174:L174"/>
    <mergeCell ref="I175:L175"/>
    <mergeCell ref="I176:L176"/>
    <mergeCell ref="I177:L177"/>
    <mergeCell ref="I178:L178"/>
    <mergeCell ref="I179:L179"/>
    <mergeCell ref="I180:L180"/>
    <mergeCell ref="I181:L181"/>
    <mergeCell ref="I182:L182"/>
    <mergeCell ref="I183:L183"/>
    <mergeCell ref="I184:L184"/>
    <mergeCell ref="I185:L185"/>
    <mergeCell ref="I186:L186"/>
    <mergeCell ref="I187:L187"/>
    <mergeCell ref="I188:L188"/>
    <mergeCell ref="I189:L189"/>
    <mergeCell ref="I190:L190"/>
    <mergeCell ref="I191:L191"/>
    <mergeCell ref="I192:L192"/>
    <mergeCell ref="I193:L193"/>
    <mergeCell ref="I194:L194"/>
    <mergeCell ref="I195:L195"/>
    <mergeCell ref="I196:L196"/>
    <mergeCell ref="I197:L197"/>
    <mergeCell ref="I198:L198"/>
    <mergeCell ref="I199:L199"/>
    <mergeCell ref="I200:L200"/>
    <mergeCell ref="I201:L201"/>
    <mergeCell ref="I202:L202"/>
    <mergeCell ref="I203:L203"/>
    <mergeCell ref="I204:L204"/>
    <mergeCell ref="I205:L205"/>
    <mergeCell ref="I206:L206"/>
    <mergeCell ref="I207:L207"/>
    <mergeCell ref="I208:L208"/>
    <mergeCell ref="I209:L209"/>
    <mergeCell ref="I210:L210"/>
    <mergeCell ref="I211:L211"/>
    <mergeCell ref="I212:L212"/>
    <mergeCell ref="I213:L213"/>
    <mergeCell ref="I214:L214"/>
    <mergeCell ref="I215:L215"/>
    <mergeCell ref="I216:L216"/>
    <mergeCell ref="I217:L217"/>
    <mergeCell ref="I218:L218"/>
    <mergeCell ref="I219:L219"/>
    <mergeCell ref="I220:L220"/>
    <mergeCell ref="I221:L221"/>
    <mergeCell ref="I222:L222"/>
    <mergeCell ref="I223:L223"/>
    <mergeCell ref="I224:L224"/>
    <mergeCell ref="I225:L225"/>
    <mergeCell ref="I226:L226"/>
    <mergeCell ref="I227:L227"/>
    <mergeCell ref="I228:L228"/>
    <mergeCell ref="I229:L229"/>
    <mergeCell ref="I230:L230"/>
    <mergeCell ref="I231:L231"/>
    <mergeCell ref="I232:L232"/>
    <mergeCell ref="I233:L233"/>
    <mergeCell ref="I234:L234"/>
    <mergeCell ref="I235:L235"/>
    <mergeCell ref="I236:L236"/>
    <mergeCell ref="I237:L237"/>
    <mergeCell ref="I238:L238"/>
    <mergeCell ref="I239:L239"/>
    <mergeCell ref="I240:L240"/>
    <mergeCell ref="I241:L241"/>
    <mergeCell ref="I242:L242"/>
    <mergeCell ref="I243:L243"/>
    <mergeCell ref="I244:L244"/>
    <mergeCell ref="I245:L245"/>
    <mergeCell ref="I246:L246"/>
    <mergeCell ref="I247:L247"/>
    <mergeCell ref="I248:L248"/>
    <mergeCell ref="I249:L249"/>
    <mergeCell ref="I250:L250"/>
    <mergeCell ref="I251:L251"/>
    <mergeCell ref="I252:L252"/>
    <mergeCell ref="I253:L253"/>
    <mergeCell ref="I254:L254"/>
    <mergeCell ref="I255:L255"/>
    <mergeCell ref="I256:L256"/>
    <mergeCell ref="I257:L257"/>
    <mergeCell ref="I258:L258"/>
    <mergeCell ref="I259:L259"/>
    <mergeCell ref="I260:L260"/>
    <mergeCell ref="I261:L261"/>
    <mergeCell ref="I262:L262"/>
    <mergeCell ref="I263:L263"/>
    <mergeCell ref="I264:L264"/>
    <mergeCell ref="I265:L265"/>
    <mergeCell ref="I266:L266"/>
    <mergeCell ref="I267:L267"/>
    <mergeCell ref="I268:L268"/>
    <mergeCell ref="I269:L269"/>
    <mergeCell ref="I270:L270"/>
    <mergeCell ref="I271:L271"/>
    <mergeCell ref="I272:L272"/>
    <mergeCell ref="I273:L273"/>
    <mergeCell ref="I274:L274"/>
    <mergeCell ref="I275:L275"/>
    <mergeCell ref="I276:L276"/>
    <mergeCell ref="I277:L277"/>
    <mergeCell ref="I278:L278"/>
    <mergeCell ref="I279:L279"/>
    <mergeCell ref="I280:L280"/>
    <mergeCell ref="I281:L281"/>
    <mergeCell ref="I282:L282"/>
    <mergeCell ref="I283:L283"/>
    <mergeCell ref="I284:L284"/>
    <mergeCell ref="I285:L285"/>
    <mergeCell ref="I286:L286"/>
    <mergeCell ref="I287:L287"/>
    <mergeCell ref="I288:L288"/>
    <mergeCell ref="I289:L289"/>
    <mergeCell ref="I290:L290"/>
    <mergeCell ref="I291:L291"/>
    <mergeCell ref="I292:L292"/>
    <mergeCell ref="I293:L293"/>
    <mergeCell ref="I294:L294"/>
    <mergeCell ref="I295:L295"/>
    <mergeCell ref="I296:L296"/>
    <mergeCell ref="I297:L297"/>
    <mergeCell ref="I298:L298"/>
    <mergeCell ref="I299:L299"/>
    <mergeCell ref="I300:L300"/>
    <mergeCell ref="I350:L350"/>
    <mergeCell ref="I351:L351"/>
    <mergeCell ref="I352:L352"/>
    <mergeCell ref="I353:L353"/>
    <mergeCell ref="I354:L354"/>
    <mergeCell ref="I355:L355"/>
    <mergeCell ref="I356:L356"/>
    <mergeCell ref="I357:L357"/>
    <mergeCell ref="I358:L358"/>
    <mergeCell ref="I359:L359"/>
    <mergeCell ref="I360:L360"/>
    <mergeCell ref="I361:L361"/>
    <mergeCell ref="I362:L362"/>
    <mergeCell ref="I363:L363"/>
    <mergeCell ref="I371:L371"/>
    <mergeCell ref="I372:L372"/>
    <mergeCell ref="I373:L373"/>
    <mergeCell ref="I374:L374"/>
    <mergeCell ref="I375:L375"/>
    <mergeCell ref="I364:L364"/>
    <mergeCell ref="I365:L365"/>
    <mergeCell ref="I366:L366"/>
    <mergeCell ref="I367:L367"/>
    <mergeCell ref="I368:L368"/>
    <mergeCell ref="I369:L369"/>
    <mergeCell ref="I370:L370"/>
    <mergeCell ref="I301:L301"/>
    <mergeCell ref="I302:L302"/>
    <mergeCell ref="I303:L303"/>
    <mergeCell ref="I304:L304"/>
    <mergeCell ref="I305:L305"/>
    <mergeCell ref="I306:L306"/>
    <mergeCell ref="I307:L307"/>
    <mergeCell ref="I308:L308"/>
    <mergeCell ref="I309:L309"/>
    <mergeCell ref="I310:L310"/>
    <mergeCell ref="I311:L311"/>
    <mergeCell ref="I312:L312"/>
    <mergeCell ref="I313:L313"/>
    <mergeCell ref="I314:L314"/>
    <mergeCell ref="I315:L315"/>
    <mergeCell ref="I316:L316"/>
    <mergeCell ref="I317:L317"/>
    <mergeCell ref="I318:L318"/>
    <mergeCell ref="I319:L319"/>
    <mergeCell ref="I320:L320"/>
    <mergeCell ref="I321:L321"/>
    <mergeCell ref="I322:L322"/>
    <mergeCell ref="I323:L323"/>
    <mergeCell ref="I324:L324"/>
    <mergeCell ref="I325:L325"/>
    <mergeCell ref="I326:L326"/>
    <mergeCell ref="I327:L327"/>
    <mergeCell ref="I328:L328"/>
    <mergeCell ref="I329:L329"/>
    <mergeCell ref="I330:L330"/>
    <mergeCell ref="I331:L331"/>
    <mergeCell ref="I332:L332"/>
    <mergeCell ref="I333:L333"/>
    <mergeCell ref="I334:L334"/>
    <mergeCell ref="I335:L335"/>
    <mergeCell ref="I336:L336"/>
    <mergeCell ref="I337:L337"/>
    <mergeCell ref="I338:L338"/>
    <mergeCell ref="I339:L339"/>
    <mergeCell ref="I340:L340"/>
    <mergeCell ref="I341:L341"/>
    <mergeCell ref="I342:L342"/>
    <mergeCell ref="I343:L343"/>
    <mergeCell ref="I344:L344"/>
    <mergeCell ref="I345:L345"/>
    <mergeCell ref="I346:L346"/>
    <mergeCell ref="I347:L347"/>
    <mergeCell ref="I348:L348"/>
    <mergeCell ref="I349:L349"/>
    <mergeCell ref="N162:Q162"/>
    <mergeCell ref="N163:Q163"/>
    <mergeCell ref="N164:Q164"/>
    <mergeCell ref="N165:Q165"/>
    <mergeCell ref="N166:Q166"/>
    <mergeCell ref="N167:Q167"/>
    <mergeCell ref="N168:Q168"/>
    <mergeCell ref="N169:Q169"/>
    <mergeCell ref="N170:Q170"/>
    <mergeCell ref="N171:Q171"/>
    <mergeCell ref="N172:Q172"/>
    <mergeCell ref="N173:Q173"/>
    <mergeCell ref="N174:Q174"/>
    <mergeCell ref="N175:Q175"/>
    <mergeCell ref="N176:Q176"/>
    <mergeCell ref="N177:Q177"/>
    <mergeCell ref="N178:Q178"/>
    <mergeCell ref="N179:Q179"/>
    <mergeCell ref="N180:Q180"/>
    <mergeCell ref="N181:Q181"/>
    <mergeCell ref="N182:Q182"/>
    <mergeCell ref="N183:Q183"/>
    <mergeCell ref="N184:Q184"/>
    <mergeCell ref="N185:Q185"/>
    <mergeCell ref="N186:Q186"/>
    <mergeCell ref="N187:Q187"/>
    <mergeCell ref="N188:Q188"/>
    <mergeCell ref="N189:Q189"/>
    <mergeCell ref="N190:Q190"/>
    <mergeCell ref="N191:Q191"/>
    <mergeCell ref="N192:Q192"/>
    <mergeCell ref="N193:Q193"/>
    <mergeCell ref="N194:Q194"/>
    <mergeCell ref="N195:Q195"/>
    <mergeCell ref="N196:Q196"/>
    <mergeCell ref="N197:Q197"/>
    <mergeCell ref="N198:Q198"/>
    <mergeCell ref="N199:Q199"/>
    <mergeCell ref="N200:Q200"/>
    <mergeCell ref="N201:Q201"/>
    <mergeCell ref="N202:Q202"/>
    <mergeCell ref="N203:Q203"/>
    <mergeCell ref="N204:Q204"/>
    <mergeCell ref="N205:Q205"/>
    <mergeCell ref="N206:Q206"/>
    <mergeCell ref="N207:Q207"/>
    <mergeCell ref="N208:Q208"/>
    <mergeCell ref="N209:Q209"/>
    <mergeCell ref="N210:Q210"/>
    <mergeCell ref="N211:Q211"/>
    <mergeCell ref="N212:Q212"/>
    <mergeCell ref="N213:Q213"/>
    <mergeCell ref="N214:Q214"/>
    <mergeCell ref="N215:Q215"/>
    <mergeCell ref="N216:Q216"/>
    <mergeCell ref="N217:Q217"/>
    <mergeCell ref="N218:Q218"/>
    <mergeCell ref="N219:Q219"/>
    <mergeCell ref="N220:Q220"/>
    <mergeCell ref="N221:Q221"/>
    <mergeCell ref="N222:Q222"/>
    <mergeCell ref="N223:Q223"/>
    <mergeCell ref="N224:Q224"/>
    <mergeCell ref="N225:Q225"/>
    <mergeCell ref="N226:Q226"/>
    <mergeCell ref="N227:Q227"/>
    <mergeCell ref="N228:Q228"/>
    <mergeCell ref="N229:Q229"/>
    <mergeCell ref="N230:Q230"/>
    <mergeCell ref="N231:Q231"/>
    <mergeCell ref="N232:Q232"/>
    <mergeCell ref="N233:Q233"/>
    <mergeCell ref="N234:Q234"/>
    <mergeCell ref="N235:Q235"/>
    <mergeCell ref="N236:Q236"/>
    <mergeCell ref="N237:Q237"/>
    <mergeCell ref="N238:Q238"/>
    <mergeCell ref="N239:Q239"/>
    <mergeCell ref="N240:Q240"/>
    <mergeCell ref="N241:Q241"/>
    <mergeCell ref="N242:Q242"/>
    <mergeCell ref="N243:Q243"/>
    <mergeCell ref="N244:Q244"/>
    <mergeCell ref="N245:Q245"/>
    <mergeCell ref="N246:Q246"/>
    <mergeCell ref="N247:Q247"/>
    <mergeCell ref="N248:Q248"/>
    <mergeCell ref="N249:Q249"/>
    <mergeCell ref="N250:Q250"/>
    <mergeCell ref="N251:Q251"/>
    <mergeCell ref="N252:Q252"/>
    <mergeCell ref="N253:Q253"/>
    <mergeCell ref="N254:Q254"/>
    <mergeCell ref="N255:Q255"/>
    <mergeCell ref="N256:Q256"/>
    <mergeCell ref="N257:Q257"/>
    <mergeCell ref="N258:Q258"/>
    <mergeCell ref="N259:Q259"/>
    <mergeCell ref="N260:Q260"/>
    <mergeCell ref="N261:Q261"/>
    <mergeCell ref="N262:Q262"/>
    <mergeCell ref="N263:Q263"/>
    <mergeCell ref="N264:Q264"/>
    <mergeCell ref="N265:Q265"/>
    <mergeCell ref="N266:Q266"/>
    <mergeCell ref="N267:Q267"/>
    <mergeCell ref="N268:Q268"/>
    <mergeCell ref="N269:Q269"/>
    <mergeCell ref="N270:Q270"/>
    <mergeCell ref="N271:Q271"/>
    <mergeCell ref="N272:Q272"/>
    <mergeCell ref="N273:Q273"/>
    <mergeCell ref="N274:Q274"/>
    <mergeCell ref="N275:Q275"/>
    <mergeCell ref="N276:Q276"/>
    <mergeCell ref="N277:Q277"/>
    <mergeCell ref="N278:Q278"/>
    <mergeCell ref="N279:Q279"/>
    <mergeCell ref="N280:Q280"/>
    <mergeCell ref="N281:Q281"/>
    <mergeCell ref="N282:Q282"/>
    <mergeCell ref="N283:Q283"/>
    <mergeCell ref="N284:Q284"/>
    <mergeCell ref="N285:Q285"/>
    <mergeCell ref="N286:Q286"/>
    <mergeCell ref="N287:Q287"/>
    <mergeCell ref="N288:Q288"/>
    <mergeCell ref="N289:Q289"/>
    <mergeCell ref="N290:Q290"/>
    <mergeCell ref="N291:Q291"/>
    <mergeCell ref="N292:Q292"/>
    <mergeCell ref="N293:Q293"/>
    <mergeCell ref="N294:Q294"/>
    <mergeCell ref="N295:Q295"/>
    <mergeCell ref="N296:Q296"/>
    <mergeCell ref="N297:Q297"/>
    <mergeCell ref="N298:Q298"/>
    <mergeCell ref="N299:Q299"/>
    <mergeCell ref="N300:Q300"/>
    <mergeCell ref="N301:Q301"/>
    <mergeCell ref="N302:Q302"/>
    <mergeCell ref="N303:Q303"/>
    <mergeCell ref="N304:Q304"/>
    <mergeCell ref="N305:Q305"/>
    <mergeCell ref="N306:Q306"/>
    <mergeCell ref="N307:Q307"/>
    <mergeCell ref="N308:Q308"/>
    <mergeCell ref="N365:Q365"/>
    <mergeCell ref="N366:Q366"/>
    <mergeCell ref="N367:Q367"/>
    <mergeCell ref="N358:Q358"/>
    <mergeCell ref="N359:Q359"/>
    <mergeCell ref="N360:Q360"/>
    <mergeCell ref="N361:Q361"/>
    <mergeCell ref="N362:Q362"/>
    <mergeCell ref="N363:Q363"/>
    <mergeCell ref="N364:Q364"/>
    <mergeCell ref="N309:Q309"/>
    <mergeCell ref="N310:Q310"/>
    <mergeCell ref="N311:Q311"/>
    <mergeCell ref="N312:Q312"/>
    <mergeCell ref="N313:Q313"/>
    <mergeCell ref="N314:Q314"/>
    <mergeCell ref="N315:Q315"/>
    <mergeCell ref="N316:Q316"/>
    <mergeCell ref="N317:Q317"/>
    <mergeCell ref="N318:Q318"/>
    <mergeCell ref="N319:Q319"/>
    <mergeCell ref="N320:Q320"/>
    <mergeCell ref="N321:Q321"/>
    <mergeCell ref="N322:Q322"/>
    <mergeCell ref="N323:Q323"/>
    <mergeCell ref="N324:Q324"/>
    <mergeCell ref="N325:Q325"/>
    <mergeCell ref="N326:Q326"/>
    <mergeCell ref="N327:Q327"/>
    <mergeCell ref="N328:Q328"/>
    <mergeCell ref="N329:Q329"/>
    <mergeCell ref="N330:Q330"/>
    <mergeCell ref="N331:Q331"/>
    <mergeCell ref="N332:Q332"/>
    <mergeCell ref="N333:Q333"/>
    <mergeCell ref="N334:Q334"/>
    <mergeCell ref="N335:Q335"/>
    <mergeCell ref="N336:Q336"/>
    <mergeCell ref="N337:Q337"/>
    <mergeCell ref="N338:Q338"/>
    <mergeCell ref="N339:Q339"/>
    <mergeCell ref="N340:Q340"/>
    <mergeCell ref="N341:Q341"/>
    <mergeCell ref="N342:Q342"/>
    <mergeCell ref="N343:Q343"/>
    <mergeCell ref="N344:Q344"/>
    <mergeCell ref="N345:Q345"/>
    <mergeCell ref="N346:Q346"/>
    <mergeCell ref="N347:Q347"/>
    <mergeCell ref="N348:Q348"/>
    <mergeCell ref="N349:Q349"/>
    <mergeCell ref="N350:Q350"/>
    <mergeCell ref="N351:Q351"/>
    <mergeCell ref="N352:Q352"/>
    <mergeCell ref="N353:Q353"/>
    <mergeCell ref="N354:Q354"/>
    <mergeCell ref="N355:Q355"/>
    <mergeCell ref="N356:Q356"/>
    <mergeCell ref="N357:Q357"/>
    <mergeCell ref="N32:Q32"/>
    <mergeCell ref="N33:Q33"/>
    <mergeCell ref="N25:Q25"/>
    <mergeCell ref="N26:Q26"/>
    <mergeCell ref="N27:Q27"/>
    <mergeCell ref="N28:Q28"/>
    <mergeCell ref="N29:Q29"/>
    <mergeCell ref="N30:Q30"/>
    <mergeCell ref="N31:Q31"/>
    <mergeCell ref="N35:Q35"/>
    <mergeCell ref="N36:Q36"/>
    <mergeCell ref="I31:L31"/>
    <mergeCell ref="I32:L32"/>
    <mergeCell ref="I33:L33"/>
    <mergeCell ref="I34:L34"/>
    <mergeCell ref="N34:Q34"/>
    <mergeCell ref="I35:L35"/>
    <mergeCell ref="I36:L36"/>
    <mergeCell ref="N12:Q12"/>
    <mergeCell ref="N13:Q13"/>
    <mergeCell ref="N3:Q3"/>
    <mergeCell ref="N4:Q4"/>
    <mergeCell ref="C5:L10"/>
    <mergeCell ref="I11:L11"/>
    <mergeCell ref="N11:Q11"/>
    <mergeCell ref="I12:L12"/>
    <mergeCell ref="I13:L13"/>
    <mergeCell ref="I14:L14"/>
    <mergeCell ref="N14:Q14"/>
    <mergeCell ref="I15:L15"/>
    <mergeCell ref="N15:Q15"/>
    <mergeCell ref="I16:L16"/>
    <mergeCell ref="N16:Q16"/>
    <mergeCell ref="N17:Q17"/>
    <mergeCell ref="I17:L17"/>
    <mergeCell ref="I18:L18"/>
    <mergeCell ref="I19:L19"/>
    <mergeCell ref="I20:L20"/>
    <mergeCell ref="I21:L21"/>
    <mergeCell ref="I22:L22"/>
    <mergeCell ref="I23:L23"/>
    <mergeCell ref="N18:Q18"/>
    <mergeCell ref="N19:Q19"/>
    <mergeCell ref="N20:Q20"/>
    <mergeCell ref="N21:Q21"/>
    <mergeCell ref="N22:Q22"/>
    <mergeCell ref="N23:Q23"/>
    <mergeCell ref="N24:Q24"/>
    <mergeCell ref="I24:L24"/>
    <mergeCell ref="I25:L25"/>
    <mergeCell ref="I26:L26"/>
    <mergeCell ref="I27:L27"/>
    <mergeCell ref="I28:L28"/>
    <mergeCell ref="I29:L29"/>
    <mergeCell ref="I30:L30"/>
    <mergeCell ref="N41:Q41"/>
    <mergeCell ref="N42:Q42"/>
    <mergeCell ref="I37:L37"/>
    <mergeCell ref="N37:Q37"/>
    <mergeCell ref="I38:L38"/>
    <mergeCell ref="N38:Q38"/>
    <mergeCell ref="I39:L39"/>
    <mergeCell ref="N39:Q39"/>
    <mergeCell ref="N40:Q40"/>
    <mergeCell ref="N44:Q44"/>
    <mergeCell ref="N45:Q45"/>
    <mergeCell ref="I40:L40"/>
    <mergeCell ref="I41:L41"/>
    <mergeCell ref="I42:L42"/>
    <mergeCell ref="I43:L43"/>
    <mergeCell ref="N43:Q43"/>
    <mergeCell ref="I44:L44"/>
    <mergeCell ref="I45:L45"/>
    <mergeCell ref="I46:L46"/>
    <mergeCell ref="N46:Q46"/>
    <mergeCell ref="I47:L47"/>
    <mergeCell ref="N47:Q47"/>
    <mergeCell ref="I48:L48"/>
    <mergeCell ref="N48:Q48"/>
    <mergeCell ref="N49:Q49"/>
    <mergeCell ref="I49:L49"/>
    <mergeCell ref="I50:L50"/>
    <mergeCell ref="I51:L51"/>
    <mergeCell ref="I52:L52"/>
    <mergeCell ref="I53:L53"/>
    <mergeCell ref="I54:L54"/>
    <mergeCell ref="I55:L55"/>
    <mergeCell ref="N50:Q50"/>
    <mergeCell ref="N51:Q51"/>
    <mergeCell ref="N52:Q52"/>
    <mergeCell ref="N53:Q53"/>
    <mergeCell ref="N54:Q54"/>
    <mergeCell ref="N55:Q55"/>
    <mergeCell ref="N56:Q56"/>
    <mergeCell ref="N57:Q57"/>
    <mergeCell ref="N58:Q58"/>
    <mergeCell ref="N59:Q59"/>
    <mergeCell ref="N60:Q60"/>
    <mergeCell ref="N61:Q61"/>
    <mergeCell ref="N62:Q62"/>
    <mergeCell ref="N63:Q63"/>
    <mergeCell ref="I56:L56"/>
    <mergeCell ref="I57:L57"/>
    <mergeCell ref="I58:L58"/>
    <mergeCell ref="I59:L59"/>
    <mergeCell ref="I60:L60"/>
    <mergeCell ref="I61:L61"/>
    <mergeCell ref="I62:L62"/>
    <mergeCell ref="I63:L63"/>
    <mergeCell ref="I64:L64"/>
    <mergeCell ref="I65:L65"/>
    <mergeCell ref="I66:L66"/>
    <mergeCell ref="I67:L67"/>
    <mergeCell ref="I68:L68"/>
    <mergeCell ref="I69:L69"/>
    <mergeCell ref="I70:L70"/>
    <mergeCell ref="I71:L71"/>
    <mergeCell ref="I72:L72"/>
    <mergeCell ref="I73:L73"/>
    <mergeCell ref="I74:L74"/>
    <mergeCell ref="I75:L75"/>
    <mergeCell ref="I76:L76"/>
    <mergeCell ref="I77:L77"/>
    <mergeCell ref="I78:L78"/>
    <mergeCell ref="I79:L79"/>
    <mergeCell ref="I80:L80"/>
    <mergeCell ref="I81:L81"/>
    <mergeCell ref="I82:L82"/>
    <mergeCell ref="I83:L83"/>
    <mergeCell ref="I84:L84"/>
    <mergeCell ref="I85:L85"/>
    <mergeCell ref="I86:L86"/>
    <mergeCell ref="I87:L87"/>
    <mergeCell ref="I88:L88"/>
    <mergeCell ref="I89:L89"/>
    <mergeCell ref="I90:L90"/>
    <mergeCell ref="I91:L91"/>
    <mergeCell ref="I92:L92"/>
    <mergeCell ref="I93:L93"/>
    <mergeCell ref="I94:L94"/>
    <mergeCell ref="I95:L95"/>
    <mergeCell ref="I96:L96"/>
    <mergeCell ref="I97:L97"/>
    <mergeCell ref="I98:L98"/>
    <mergeCell ref="I99:L99"/>
    <mergeCell ref="I100:L100"/>
    <mergeCell ref="I101:L101"/>
    <mergeCell ref="I102:L102"/>
    <mergeCell ref="I103:L103"/>
    <mergeCell ref="I104:L104"/>
    <mergeCell ref="N64:Q64"/>
    <mergeCell ref="N65:Q65"/>
    <mergeCell ref="N66:Q66"/>
    <mergeCell ref="N67:Q67"/>
    <mergeCell ref="N68:Q68"/>
    <mergeCell ref="N69:Q69"/>
    <mergeCell ref="N70:Q70"/>
    <mergeCell ref="N71:Q71"/>
    <mergeCell ref="N72:Q72"/>
    <mergeCell ref="N73:Q73"/>
    <mergeCell ref="N74:Q74"/>
    <mergeCell ref="N75:Q75"/>
    <mergeCell ref="N76:Q76"/>
    <mergeCell ref="N77:Q77"/>
    <mergeCell ref="N78:Q78"/>
    <mergeCell ref="N79:Q79"/>
    <mergeCell ref="N80:Q80"/>
    <mergeCell ref="N81:Q81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2:Q92"/>
    <mergeCell ref="N93:Q93"/>
    <mergeCell ref="N94:Q94"/>
    <mergeCell ref="N95:Q95"/>
    <mergeCell ref="N96:Q96"/>
    <mergeCell ref="N97:Q97"/>
    <mergeCell ref="N98:Q98"/>
    <mergeCell ref="N99:Q99"/>
    <mergeCell ref="N100:Q100"/>
    <mergeCell ref="N101:Q101"/>
    <mergeCell ref="N102:Q102"/>
    <mergeCell ref="N103:Q103"/>
    <mergeCell ref="N104:Q104"/>
    <mergeCell ref="N105:Q105"/>
    <mergeCell ref="N106:Q106"/>
    <mergeCell ref="N107:Q107"/>
    <mergeCell ref="N108:Q108"/>
    <mergeCell ref="N109:Q109"/>
    <mergeCell ref="N110:Q110"/>
    <mergeCell ref="N111:Q111"/>
    <mergeCell ref="N112:Q112"/>
    <mergeCell ref="N113:Q113"/>
    <mergeCell ref="N114:Q114"/>
    <mergeCell ref="N115:Q115"/>
    <mergeCell ref="N116:Q116"/>
    <mergeCell ref="N117:Q117"/>
    <mergeCell ref="N118:Q118"/>
    <mergeCell ref="N119:Q119"/>
    <mergeCell ref="N120:Q120"/>
    <mergeCell ref="N121:Q121"/>
    <mergeCell ref="N122:Q122"/>
    <mergeCell ref="N123:Q123"/>
    <mergeCell ref="N124:Q124"/>
    <mergeCell ref="N125:Q125"/>
    <mergeCell ref="N126:Q126"/>
    <mergeCell ref="N127:Q127"/>
    <mergeCell ref="N128:Q128"/>
    <mergeCell ref="N129:Q129"/>
    <mergeCell ref="N130:Q130"/>
    <mergeCell ref="N131:Q131"/>
    <mergeCell ref="N132:Q132"/>
    <mergeCell ref="N133:Q133"/>
    <mergeCell ref="N134:Q134"/>
    <mergeCell ref="N135:Q135"/>
    <mergeCell ref="N136:Q136"/>
    <mergeCell ref="N137:Q137"/>
    <mergeCell ref="N138:Q138"/>
    <mergeCell ref="N139:Q139"/>
    <mergeCell ref="N140:Q140"/>
    <mergeCell ref="N141:Q141"/>
    <mergeCell ref="N142:Q142"/>
    <mergeCell ref="N143:Q143"/>
    <mergeCell ref="N144:Q144"/>
    <mergeCell ref="N145:Q145"/>
    <mergeCell ref="N146:Q146"/>
    <mergeCell ref="N147:Q147"/>
    <mergeCell ref="N148:Q148"/>
    <mergeCell ref="N149:Q149"/>
    <mergeCell ref="N150:Q150"/>
    <mergeCell ref="N151:Q151"/>
    <mergeCell ref="N152:Q152"/>
    <mergeCell ref="N153:Q153"/>
    <mergeCell ref="N154:Q154"/>
    <mergeCell ref="N155:Q155"/>
    <mergeCell ref="N156:Q156"/>
    <mergeCell ref="N157:Q157"/>
    <mergeCell ref="N158:Q158"/>
    <mergeCell ref="N159:Q159"/>
    <mergeCell ref="N160:Q160"/>
    <mergeCell ref="N161:Q16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447" t="s">
        <v>523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>
      <c r="C4" s="184"/>
    </row>
    <row r="5">
      <c r="C5" s="184"/>
    </row>
    <row r="6">
      <c r="C6" s="184"/>
    </row>
    <row r="7">
      <c r="C7" s="184"/>
    </row>
    <row r="8">
      <c r="C8" s="184"/>
    </row>
    <row r="9">
      <c r="C9" s="448" t="s">
        <v>489</v>
      </c>
    </row>
    <row r="10">
      <c r="C10" s="184"/>
    </row>
    <row r="11">
      <c r="C11" s="449" t="s">
        <v>524</v>
      </c>
      <c r="D11" s="41"/>
      <c r="E11" s="18"/>
      <c r="F11" s="39"/>
      <c r="G11" s="39"/>
      <c r="H11" s="41"/>
      <c r="I11" s="18"/>
      <c r="J11" s="39"/>
      <c r="K11" s="39"/>
      <c r="L11" s="41"/>
      <c r="M11" s="18"/>
      <c r="N11" s="39"/>
      <c r="O11" s="39"/>
      <c r="P11" s="41"/>
      <c r="Q11" s="18"/>
      <c r="R11" s="39"/>
      <c r="S11" s="39"/>
      <c r="T11" s="41"/>
      <c r="U11" s="18"/>
      <c r="V11" s="39"/>
      <c r="W11" s="39"/>
      <c r="X11" s="41"/>
      <c r="Y11" s="450" t="s">
        <v>481</v>
      </c>
      <c r="Z11" s="39"/>
      <c r="AA11" s="41"/>
      <c r="AB11" s="53"/>
    </row>
    <row r="12">
      <c r="C12" s="451" t="s">
        <v>525</v>
      </c>
      <c r="D12" s="59"/>
      <c r="E12" s="452" t="s">
        <v>526</v>
      </c>
      <c r="F12" s="453" t="s">
        <v>527</v>
      </c>
      <c r="G12" s="454" t="s">
        <v>528</v>
      </c>
      <c r="H12" s="455" t="s">
        <v>529</v>
      </c>
      <c r="I12" s="452" t="s">
        <v>526</v>
      </c>
      <c r="J12" s="453" t="s">
        <v>527</v>
      </c>
      <c r="K12" s="454" t="s">
        <v>528</v>
      </c>
      <c r="L12" s="455" t="s">
        <v>529</v>
      </c>
      <c r="M12" s="452" t="s">
        <v>526</v>
      </c>
      <c r="N12" s="453" t="s">
        <v>527</v>
      </c>
      <c r="O12" s="454" t="s">
        <v>528</v>
      </c>
      <c r="P12" s="455" t="s">
        <v>529</v>
      </c>
      <c r="Q12" s="452" t="s">
        <v>526</v>
      </c>
      <c r="R12" s="453" t="s">
        <v>527</v>
      </c>
      <c r="S12" s="454" t="s">
        <v>528</v>
      </c>
      <c r="T12" s="455" t="s">
        <v>529</v>
      </c>
      <c r="U12" s="452" t="s">
        <v>526</v>
      </c>
      <c r="V12" s="453" t="s">
        <v>527</v>
      </c>
      <c r="W12" s="454" t="s">
        <v>528</v>
      </c>
      <c r="X12" s="456" t="s">
        <v>529</v>
      </c>
      <c r="Y12" s="185"/>
      <c r="Z12" s="57"/>
      <c r="AA12" s="59"/>
      <c r="AB12" s="457"/>
    </row>
    <row r="13">
      <c r="C13" s="202" t="s">
        <v>510</v>
      </c>
      <c r="D13" s="49"/>
      <c r="E13" s="23"/>
      <c r="H13" s="28"/>
      <c r="I13" s="23"/>
      <c r="L13" s="28"/>
      <c r="M13" s="23"/>
      <c r="P13" s="28"/>
      <c r="Q13" s="23"/>
      <c r="T13" s="28"/>
      <c r="U13" s="23"/>
      <c r="Y13" s="458"/>
      <c r="AA13" s="49"/>
      <c r="AB13" s="53"/>
    </row>
    <row r="14">
      <c r="C14" s="202" t="s">
        <v>510</v>
      </c>
      <c r="D14" s="49"/>
      <c r="E14" s="23"/>
      <c r="H14" s="28"/>
      <c r="I14" s="23"/>
      <c r="L14" s="28"/>
      <c r="M14" s="23"/>
      <c r="P14" s="28"/>
      <c r="Q14" s="23"/>
      <c r="T14" s="28"/>
      <c r="U14" s="23"/>
      <c r="Y14" s="458"/>
      <c r="AA14" s="49"/>
      <c r="AB14" s="53"/>
    </row>
    <row r="15">
      <c r="C15" s="202" t="s">
        <v>510</v>
      </c>
      <c r="D15" s="49"/>
      <c r="E15" s="23"/>
      <c r="H15" s="28"/>
      <c r="I15" s="23"/>
      <c r="L15" s="28"/>
      <c r="M15" s="23"/>
      <c r="P15" s="28"/>
      <c r="Q15" s="23"/>
      <c r="T15" s="28"/>
      <c r="U15" s="23"/>
      <c r="Y15" s="458"/>
      <c r="AA15" s="49"/>
      <c r="AB15" s="53"/>
    </row>
    <row r="16">
      <c r="C16" s="202" t="s">
        <v>510</v>
      </c>
      <c r="D16" s="49"/>
      <c r="E16" s="23"/>
      <c r="H16" s="28"/>
      <c r="I16" s="23"/>
      <c r="L16" s="28"/>
      <c r="M16" s="23"/>
      <c r="P16" s="28"/>
      <c r="Q16" s="23"/>
      <c r="T16" s="28"/>
      <c r="U16" s="23"/>
      <c r="Y16" s="458"/>
      <c r="AA16" s="49"/>
      <c r="AB16" s="53"/>
    </row>
    <row r="17">
      <c r="C17" s="202" t="s">
        <v>510</v>
      </c>
      <c r="D17" s="49"/>
      <c r="E17" s="23"/>
      <c r="H17" s="28"/>
      <c r="I17" s="23"/>
      <c r="L17" s="28"/>
      <c r="M17" s="23"/>
      <c r="P17" s="28"/>
      <c r="Q17" s="23"/>
      <c r="T17" s="28"/>
      <c r="U17" s="23"/>
      <c r="Y17" s="458"/>
      <c r="AA17" s="49"/>
      <c r="AB17" s="53"/>
    </row>
    <row r="18">
      <c r="C18" s="202" t="s">
        <v>510</v>
      </c>
      <c r="D18" s="49"/>
      <c r="E18" s="23"/>
      <c r="H18" s="28"/>
      <c r="I18" s="23"/>
      <c r="L18" s="28"/>
      <c r="M18" s="23"/>
      <c r="P18" s="28"/>
      <c r="Q18" s="23"/>
      <c r="T18" s="28"/>
      <c r="U18" s="23"/>
      <c r="Y18" s="458"/>
      <c r="AA18" s="49"/>
      <c r="AB18" s="53"/>
    </row>
    <row r="19">
      <c r="C19" s="202" t="s">
        <v>510</v>
      </c>
      <c r="D19" s="49"/>
      <c r="E19" s="23"/>
      <c r="H19" s="28"/>
      <c r="I19" s="23"/>
      <c r="L19" s="28"/>
      <c r="M19" s="23"/>
      <c r="P19" s="28"/>
      <c r="Q19" s="23"/>
      <c r="T19" s="28"/>
      <c r="U19" s="23"/>
      <c r="Y19" s="458"/>
      <c r="AA19" s="49"/>
      <c r="AB19" s="53"/>
    </row>
    <row r="20">
      <c r="C20" s="202" t="s">
        <v>510</v>
      </c>
      <c r="D20" s="49"/>
      <c r="E20" s="23"/>
      <c r="H20" s="28"/>
      <c r="I20" s="23"/>
      <c r="L20" s="28"/>
      <c r="M20" s="23"/>
      <c r="P20" s="28"/>
      <c r="Q20" s="23"/>
      <c r="T20" s="28"/>
      <c r="U20" s="23"/>
      <c r="Y20" s="458"/>
      <c r="AA20" s="49"/>
      <c r="AB20" s="53"/>
    </row>
    <row r="21">
      <c r="C21" s="202" t="s">
        <v>510</v>
      </c>
      <c r="D21" s="49"/>
      <c r="E21" s="23"/>
      <c r="H21" s="28"/>
      <c r="I21" s="23"/>
      <c r="L21" s="28"/>
      <c r="M21" s="23"/>
      <c r="P21" s="28"/>
      <c r="Q21" s="23"/>
      <c r="T21" s="28"/>
      <c r="U21" s="23"/>
      <c r="Y21" s="458"/>
      <c r="AA21" s="49"/>
      <c r="AB21" s="53"/>
    </row>
    <row r="22">
      <c r="C22" s="202" t="s">
        <v>510</v>
      </c>
      <c r="D22" s="49"/>
      <c r="E22" s="23"/>
      <c r="H22" s="28"/>
      <c r="I22" s="23"/>
      <c r="L22" s="28"/>
      <c r="M22" s="23"/>
      <c r="P22" s="28"/>
      <c r="Q22" s="23"/>
      <c r="T22" s="28"/>
      <c r="U22" s="23"/>
      <c r="Y22" s="458"/>
      <c r="AA22" s="49"/>
      <c r="AB22" s="53"/>
    </row>
    <row r="23">
      <c r="C23" s="202" t="s">
        <v>510</v>
      </c>
      <c r="D23" s="49"/>
      <c r="E23" s="23"/>
      <c r="H23" s="28"/>
      <c r="I23" s="23"/>
      <c r="L23" s="28"/>
      <c r="M23" s="23"/>
      <c r="P23" s="28"/>
      <c r="Q23" s="23"/>
      <c r="T23" s="28"/>
      <c r="U23" s="23"/>
      <c r="Y23" s="458"/>
      <c r="AA23" s="49"/>
      <c r="AB23" s="53"/>
    </row>
    <row r="24">
      <c r="C24" s="202" t="s">
        <v>510</v>
      </c>
      <c r="D24" s="49"/>
      <c r="E24" s="23"/>
      <c r="H24" s="28"/>
      <c r="I24" s="23"/>
      <c r="L24" s="28"/>
      <c r="M24" s="23"/>
      <c r="P24" s="28"/>
      <c r="Q24" s="23"/>
      <c r="T24" s="28"/>
      <c r="U24" s="23"/>
      <c r="Y24" s="458"/>
      <c r="AA24" s="49"/>
      <c r="AB24" s="53"/>
    </row>
    <row r="25">
      <c r="C25" s="202" t="s">
        <v>510</v>
      </c>
      <c r="D25" s="49"/>
      <c r="E25" s="23"/>
      <c r="H25" s="28"/>
      <c r="I25" s="23"/>
      <c r="L25" s="28"/>
      <c r="M25" s="23"/>
      <c r="P25" s="28"/>
      <c r="Q25" s="23"/>
      <c r="T25" s="28"/>
      <c r="U25" s="23"/>
      <c r="Y25" s="458"/>
      <c r="AA25" s="49"/>
      <c r="AB25" s="53"/>
    </row>
    <row r="26">
      <c r="C26" s="202" t="s">
        <v>510</v>
      </c>
      <c r="D26" s="49"/>
      <c r="E26" s="23"/>
      <c r="H26" s="28"/>
      <c r="I26" s="23"/>
      <c r="L26" s="28"/>
      <c r="M26" s="23"/>
      <c r="P26" s="28"/>
      <c r="Q26" s="23"/>
      <c r="T26" s="28"/>
      <c r="U26" s="23"/>
      <c r="Y26" s="458"/>
      <c r="AA26" s="49"/>
      <c r="AB26" s="53"/>
    </row>
    <row r="27">
      <c r="C27" s="202" t="s">
        <v>510</v>
      </c>
      <c r="D27" s="49"/>
      <c r="E27" s="23"/>
      <c r="H27" s="28"/>
      <c r="I27" s="23"/>
      <c r="L27" s="28"/>
      <c r="M27" s="23"/>
      <c r="P27" s="28"/>
      <c r="Q27" s="23"/>
      <c r="T27" s="28"/>
      <c r="U27" s="23"/>
      <c r="Y27" s="458"/>
      <c r="AA27" s="49"/>
      <c r="AB27" s="53"/>
    </row>
    <row r="28">
      <c r="C28" s="202" t="s">
        <v>510</v>
      </c>
      <c r="D28" s="49"/>
      <c r="E28" s="23"/>
      <c r="H28" s="28"/>
      <c r="I28" s="23"/>
      <c r="L28" s="28"/>
      <c r="M28" s="23"/>
      <c r="P28" s="28"/>
      <c r="Q28" s="23"/>
      <c r="T28" s="28"/>
      <c r="U28" s="23"/>
      <c r="Y28" s="458"/>
      <c r="AA28" s="49"/>
      <c r="AB28" s="53"/>
    </row>
    <row r="29">
      <c r="C29" s="202" t="s">
        <v>510</v>
      </c>
      <c r="D29" s="49"/>
      <c r="E29" s="23"/>
      <c r="H29" s="28"/>
      <c r="I29" s="23"/>
      <c r="L29" s="28"/>
      <c r="M29" s="23"/>
      <c r="P29" s="28"/>
      <c r="Q29" s="23"/>
      <c r="T29" s="28"/>
      <c r="U29" s="23"/>
      <c r="Y29" s="458"/>
      <c r="AA29" s="49"/>
      <c r="AB29" s="53"/>
    </row>
    <row r="30">
      <c r="C30" s="202" t="s">
        <v>510</v>
      </c>
      <c r="D30" s="49"/>
      <c r="E30" s="23"/>
      <c r="H30" s="28"/>
      <c r="I30" s="23"/>
      <c r="L30" s="28"/>
      <c r="M30" s="23"/>
      <c r="P30" s="28"/>
      <c r="Q30" s="23"/>
      <c r="T30" s="28"/>
      <c r="U30" s="23"/>
      <c r="Y30" s="458"/>
      <c r="AA30" s="49"/>
      <c r="AB30" s="53"/>
    </row>
    <row r="31">
      <c r="C31" s="202" t="s">
        <v>510</v>
      </c>
      <c r="D31" s="49"/>
      <c r="E31" s="23"/>
      <c r="H31" s="28"/>
      <c r="I31" s="23"/>
      <c r="L31" s="28"/>
      <c r="M31" s="23"/>
      <c r="P31" s="28"/>
      <c r="Q31" s="23"/>
      <c r="T31" s="28"/>
      <c r="U31" s="23"/>
      <c r="Y31" s="458"/>
      <c r="AA31" s="49"/>
      <c r="AB31" s="53"/>
    </row>
    <row r="32">
      <c r="C32" s="278" t="s">
        <v>510</v>
      </c>
      <c r="D32" s="59"/>
      <c r="E32" s="375"/>
      <c r="F32" s="178"/>
      <c r="G32" s="178"/>
      <c r="H32" s="179"/>
      <c r="I32" s="375"/>
      <c r="J32" s="178"/>
      <c r="K32" s="178"/>
      <c r="L32" s="179"/>
      <c r="M32" s="375"/>
      <c r="N32" s="178"/>
      <c r="O32" s="178"/>
      <c r="P32" s="179"/>
      <c r="Q32" s="375"/>
      <c r="R32" s="178"/>
      <c r="S32" s="178"/>
      <c r="T32" s="179"/>
      <c r="U32" s="375"/>
      <c r="V32" s="178"/>
      <c r="W32" s="178"/>
      <c r="X32" s="178"/>
      <c r="Y32" s="459"/>
      <c r="Z32" s="57"/>
      <c r="AA32" s="59"/>
      <c r="AB32" s="53"/>
    </row>
    <row r="35">
      <c r="C35" s="460" t="s">
        <v>530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1"/>
    </row>
    <row r="36">
      <c r="C36" s="185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9"/>
    </row>
    <row r="37">
      <c r="C37" s="461" t="s">
        <v>531</v>
      </c>
      <c r="D37" s="41"/>
      <c r="E37" s="462" t="s">
        <v>532</v>
      </c>
      <c r="F37" s="463" t="s">
        <v>533</v>
      </c>
      <c r="G37" s="464" t="s">
        <v>534</v>
      </c>
      <c r="H37" s="462" t="s">
        <v>535</v>
      </c>
      <c r="I37" s="463" t="s">
        <v>536</v>
      </c>
      <c r="J37" s="464" t="s">
        <v>537</v>
      </c>
      <c r="K37" s="462" t="s">
        <v>538</v>
      </c>
      <c r="L37" s="463" t="s">
        <v>539</v>
      </c>
      <c r="M37" s="464" t="s">
        <v>540</v>
      </c>
      <c r="N37" s="462" t="s">
        <v>541</v>
      </c>
      <c r="O37" s="463" t="s">
        <v>542</v>
      </c>
      <c r="P37" s="464" t="s">
        <v>543</v>
      </c>
      <c r="Q37" s="462" t="s">
        <v>544</v>
      </c>
      <c r="R37" s="463" t="s">
        <v>545</v>
      </c>
      <c r="S37" s="464" t="s">
        <v>546</v>
      </c>
      <c r="T37" s="450" t="s">
        <v>481</v>
      </c>
      <c r="U37" s="39"/>
      <c r="V37" s="39"/>
      <c r="W37" s="39"/>
      <c r="X37" s="39"/>
      <c r="Y37" s="39"/>
      <c r="Z37" s="39"/>
      <c r="AA37" s="41"/>
    </row>
    <row r="38">
      <c r="C38" s="185"/>
      <c r="D38" s="59"/>
      <c r="E38" s="185"/>
      <c r="F38" s="57"/>
      <c r="G38" s="59"/>
      <c r="H38" s="185"/>
      <c r="I38" s="57"/>
      <c r="J38" s="59"/>
      <c r="K38" s="185"/>
      <c r="L38" s="57"/>
      <c r="M38" s="59"/>
      <c r="N38" s="185"/>
      <c r="O38" s="57"/>
      <c r="P38" s="59"/>
      <c r="Q38" s="185"/>
      <c r="R38" s="57"/>
      <c r="S38" s="59"/>
      <c r="T38" s="185"/>
      <c r="U38" s="57"/>
      <c r="V38" s="57"/>
      <c r="W38" s="57"/>
      <c r="X38" s="57"/>
      <c r="Y38" s="57"/>
      <c r="Z38" s="57"/>
      <c r="AA38" s="59"/>
    </row>
    <row r="39">
      <c r="C39" s="202" t="s">
        <v>510</v>
      </c>
      <c r="D39" s="49"/>
      <c r="E39" s="23"/>
      <c r="H39" s="23"/>
      <c r="K39" s="23"/>
      <c r="N39" s="23"/>
      <c r="Q39" s="23"/>
      <c r="S39" s="28"/>
      <c r="T39" s="274"/>
      <c r="AA39" s="49"/>
    </row>
    <row r="40">
      <c r="C40" s="202" t="s">
        <v>510</v>
      </c>
      <c r="D40" s="49"/>
      <c r="E40" s="23"/>
      <c r="H40" s="23"/>
      <c r="K40" s="23"/>
      <c r="N40" s="23"/>
      <c r="Q40" s="23"/>
      <c r="S40" s="28"/>
      <c r="T40" s="274"/>
      <c r="AA40" s="49"/>
    </row>
    <row r="41">
      <c r="C41" s="202" t="s">
        <v>510</v>
      </c>
      <c r="D41" s="49"/>
      <c r="E41" s="23"/>
      <c r="H41" s="23"/>
      <c r="K41" s="23"/>
      <c r="N41" s="23"/>
      <c r="Q41" s="23"/>
      <c r="S41" s="28"/>
      <c r="T41" s="274"/>
      <c r="AA41" s="49"/>
    </row>
    <row r="42">
      <c r="C42" s="202" t="s">
        <v>510</v>
      </c>
      <c r="D42" s="49"/>
      <c r="E42" s="23"/>
      <c r="H42" s="23"/>
      <c r="K42" s="23"/>
      <c r="N42" s="23"/>
      <c r="Q42" s="23"/>
      <c r="S42" s="28"/>
      <c r="T42" s="274"/>
      <c r="AA42" s="49"/>
    </row>
    <row r="43">
      <c r="C43" s="202" t="s">
        <v>510</v>
      </c>
      <c r="D43" s="49"/>
      <c r="E43" s="23"/>
      <c r="H43" s="23"/>
      <c r="K43" s="23"/>
      <c r="N43" s="23"/>
      <c r="Q43" s="23"/>
      <c r="S43" s="28"/>
      <c r="T43" s="274"/>
      <c r="AA43" s="49"/>
    </row>
    <row r="44">
      <c r="C44" s="202" t="s">
        <v>510</v>
      </c>
      <c r="D44" s="49"/>
      <c r="E44" s="23"/>
      <c r="H44" s="23"/>
      <c r="K44" s="23"/>
      <c r="N44" s="23"/>
      <c r="Q44" s="23"/>
      <c r="S44" s="28"/>
      <c r="T44" s="274"/>
      <c r="AA44" s="49"/>
    </row>
    <row r="45">
      <c r="C45" s="202" t="s">
        <v>510</v>
      </c>
      <c r="D45" s="49"/>
      <c r="E45" s="23"/>
      <c r="H45" s="23"/>
      <c r="K45" s="23"/>
      <c r="N45" s="23"/>
      <c r="Q45" s="23"/>
      <c r="S45" s="28"/>
      <c r="T45" s="274"/>
      <c r="AA45" s="49"/>
    </row>
    <row r="46">
      <c r="C46" s="202" t="s">
        <v>510</v>
      </c>
      <c r="D46" s="49"/>
      <c r="E46" s="23"/>
      <c r="H46" s="23"/>
      <c r="K46" s="23"/>
      <c r="N46" s="23"/>
      <c r="Q46" s="23"/>
      <c r="S46" s="28"/>
      <c r="T46" s="274"/>
      <c r="AA46" s="49"/>
    </row>
    <row r="47">
      <c r="C47" s="202" t="s">
        <v>510</v>
      </c>
      <c r="D47" s="49"/>
      <c r="E47" s="23"/>
      <c r="H47" s="23"/>
      <c r="K47" s="23"/>
      <c r="N47" s="23"/>
      <c r="Q47" s="23"/>
      <c r="S47" s="28"/>
      <c r="T47" s="274"/>
      <c r="AA47" s="49"/>
    </row>
    <row r="48">
      <c r="C48" s="202" t="s">
        <v>510</v>
      </c>
      <c r="D48" s="49"/>
      <c r="E48" s="23"/>
      <c r="H48" s="23"/>
      <c r="K48" s="23"/>
      <c r="N48" s="23"/>
      <c r="Q48" s="23"/>
      <c r="S48" s="28"/>
      <c r="T48" s="274"/>
      <c r="AA48" s="49"/>
    </row>
    <row r="49">
      <c r="C49" s="202" t="s">
        <v>510</v>
      </c>
      <c r="D49" s="49"/>
      <c r="E49" s="23"/>
      <c r="H49" s="23"/>
      <c r="K49" s="23"/>
      <c r="N49" s="23"/>
      <c r="Q49" s="23"/>
      <c r="S49" s="28"/>
      <c r="T49" s="274"/>
      <c r="AA49" s="49"/>
    </row>
    <row r="50">
      <c r="C50" s="202" t="s">
        <v>510</v>
      </c>
      <c r="D50" s="49"/>
      <c r="E50" s="23"/>
      <c r="H50" s="23"/>
      <c r="K50" s="23"/>
      <c r="N50" s="23"/>
      <c r="Q50" s="23"/>
      <c r="S50" s="28"/>
      <c r="T50" s="274"/>
      <c r="AA50" s="49"/>
    </row>
    <row r="51">
      <c r="C51" s="202" t="s">
        <v>510</v>
      </c>
      <c r="D51" s="49"/>
      <c r="E51" s="23"/>
      <c r="H51" s="23"/>
      <c r="K51" s="23"/>
      <c r="N51" s="23"/>
      <c r="Q51" s="23"/>
      <c r="S51" s="28"/>
      <c r="T51" s="274"/>
      <c r="AA51" s="49"/>
    </row>
    <row r="52">
      <c r="C52" s="202" t="s">
        <v>510</v>
      </c>
      <c r="D52" s="49"/>
      <c r="E52" s="23"/>
      <c r="H52" s="23"/>
      <c r="K52" s="23"/>
      <c r="N52" s="23"/>
      <c r="Q52" s="23"/>
      <c r="S52" s="28"/>
      <c r="T52" s="274"/>
      <c r="AA52" s="49"/>
    </row>
    <row r="53">
      <c r="C53" s="202" t="s">
        <v>510</v>
      </c>
      <c r="D53" s="49"/>
      <c r="E53" s="23"/>
      <c r="H53" s="23"/>
      <c r="K53" s="23"/>
      <c r="N53" s="23"/>
      <c r="Q53" s="23"/>
      <c r="S53" s="28"/>
      <c r="T53" s="274"/>
      <c r="AA53" s="49"/>
    </row>
    <row r="54">
      <c r="C54" s="202" t="s">
        <v>510</v>
      </c>
      <c r="D54" s="49"/>
      <c r="E54" s="23"/>
      <c r="H54" s="23"/>
      <c r="K54" s="23"/>
      <c r="N54" s="23"/>
      <c r="Q54" s="23"/>
      <c r="S54" s="28"/>
      <c r="T54" s="274"/>
      <c r="AA54" s="49"/>
    </row>
    <row r="55">
      <c r="C55" s="202" t="s">
        <v>510</v>
      </c>
      <c r="D55" s="49"/>
      <c r="E55" s="23"/>
      <c r="H55" s="23"/>
      <c r="K55" s="23"/>
      <c r="N55" s="23"/>
      <c r="Q55" s="23"/>
      <c r="S55" s="28"/>
      <c r="T55" s="274"/>
      <c r="AA55" s="49"/>
    </row>
    <row r="56">
      <c r="C56" s="202" t="s">
        <v>510</v>
      </c>
      <c r="D56" s="49"/>
      <c r="E56" s="23"/>
      <c r="H56" s="23"/>
      <c r="K56" s="23"/>
      <c r="N56" s="23"/>
      <c r="Q56" s="23"/>
      <c r="S56" s="28"/>
      <c r="T56" s="274"/>
      <c r="AA56" s="49"/>
    </row>
    <row r="57">
      <c r="C57" s="202" t="s">
        <v>510</v>
      </c>
      <c r="D57" s="49"/>
      <c r="E57" s="23"/>
      <c r="H57" s="23"/>
      <c r="K57" s="23"/>
      <c r="N57" s="23"/>
      <c r="Q57" s="23"/>
      <c r="S57" s="28"/>
      <c r="T57" s="274"/>
      <c r="AA57" s="49"/>
    </row>
    <row r="58">
      <c r="C58" s="278" t="s">
        <v>510</v>
      </c>
      <c r="D58" s="59"/>
      <c r="E58" s="375"/>
      <c r="F58" s="178"/>
      <c r="G58" s="178"/>
      <c r="H58" s="375"/>
      <c r="I58" s="178"/>
      <c r="J58" s="178"/>
      <c r="K58" s="375"/>
      <c r="L58" s="178"/>
      <c r="M58" s="178"/>
      <c r="N58" s="375"/>
      <c r="O58" s="178"/>
      <c r="P58" s="178"/>
      <c r="Q58" s="375"/>
      <c r="R58" s="178"/>
      <c r="S58" s="179"/>
      <c r="T58" s="178"/>
      <c r="U58" s="57"/>
      <c r="V58" s="57"/>
      <c r="W58" s="57"/>
      <c r="X58" s="57"/>
      <c r="Y58" s="57"/>
      <c r="Z58" s="57"/>
      <c r="AA58" s="59"/>
    </row>
    <row r="61">
      <c r="C61" s="460" t="s">
        <v>547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41"/>
    </row>
    <row r="62">
      <c r="C62" s="185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9"/>
    </row>
    <row r="63">
      <c r="C63" s="461" t="s">
        <v>531</v>
      </c>
      <c r="D63" s="41"/>
      <c r="E63" s="462" t="s">
        <v>532</v>
      </c>
      <c r="F63" s="463" t="s">
        <v>533</v>
      </c>
      <c r="G63" s="464" t="s">
        <v>534</v>
      </c>
      <c r="H63" s="462" t="s">
        <v>535</v>
      </c>
      <c r="I63" s="463" t="s">
        <v>536</v>
      </c>
      <c r="J63" s="464" t="s">
        <v>537</v>
      </c>
      <c r="K63" s="462" t="s">
        <v>538</v>
      </c>
      <c r="L63" s="463" t="s">
        <v>539</v>
      </c>
      <c r="M63" s="464" t="s">
        <v>540</v>
      </c>
      <c r="N63" s="462" t="s">
        <v>541</v>
      </c>
      <c r="O63" s="463" t="s">
        <v>542</v>
      </c>
      <c r="P63" s="464" t="s">
        <v>543</v>
      </c>
      <c r="Q63" s="462" t="s">
        <v>544</v>
      </c>
      <c r="R63" s="463" t="s">
        <v>545</v>
      </c>
      <c r="S63" s="464" t="s">
        <v>546</v>
      </c>
      <c r="T63" s="450" t="s">
        <v>481</v>
      </c>
      <c r="U63" s="39"/>
      <c r="V63" s="39"/>
      <c r="W63" s="39"/>
      <c r="X63" s="39"/>
      <c r="Y63" s="39"/>
      <c r="Z63" s="39"/>
      <c r="AA63" s="41"/>
    </row>
    <row r="64">
      <c r="C64" s="185"/>
      <c r="D64" s="59"/>
      <c r="E64" s="185"/>
      <c r="F64" s="57"/>
      <c r="G64" s="59"/>
      <c r="H64" s="185"/>
      <c r="I64" s="57"/>
      <c r="J64" s="59"/>
      <c r="K64" s="185"/>
      <c r="L64" s="57"/>
      <c r="M64" s="59"/>
      <c r="N64" s="185"/>
      <c r="O64" s="57"/>
      <c r="P64" s="59"/>
      <c r="Q64" s="185"/>
      <c r="R64" s="57"/>
      <c r="S64" s="59"/>
      <c r="T64" s="185"/>
      <c r="U64" s="57"/>
      <c r="V64" s="57"/>
      <c r="W64" s="57"/>
      <c r="X64" s="57"/>
      <c r="Y64" s="57"/>
      <c r="Z64" s="57"/>
      <c r="AA64" s="59"/>
    </row>
    <row r="65">
      <c r="C65" s="202" t="s">
        <v>510</v>
      </c>
      <c r="D65" s="49"/>
      <c r="E65" s="23"/>
      <c r="H65" s="23"/>
      <c r="K65" s="23"/>
      <c r="N65" s="23"/>
      <c r="Q65" s="23"/>
      <c r="S65" s="28"/>
      <c r="T65" s="274"/>
      <c r="AA65" s="49"/>
    </row>
    <row r="66">
      <c r="C66" s="202" t="s">
        <v>510</v>
      </c>
      <c r="D66" s="49"/>
      <c r="E66" s="23"/>
      <c r="H66" s="23"/>
      <c r="K66" s="23"/>
      <c r="N66" s="23"/>
      <c r="Q66" s="23"/>
      <c r="S66" s="28"/>
      <c r="T66" s="274"/>
      <c r="AA66" s="49"/>
    </row>
    <row r="67">
      <c r="C67" s="202" t="s">
        <v>510</v>
      </c>
      <c r="D67" s="49"/>
      <c r="E67" s="23"/>
      <c r="H67" s="23"/>
      <c r="K67" s="23"/>
      <c r="N67" s="23"/>
      <c r="Q67" s="23"/>
      <c r="S67" s="28"/>
      <c r="T67" s="274"/>
      <c r="AA67" s="49"/>
    </row>
    <row r="68">
      <c r="C68" s="202" t="s">
        <v>510</v>
      </c>
      <c r="D68" s="49"/>
      <c r="E68" s="23"/>
      <c r="H68" s="23"/>
      <c r="K68" s="23"/>
      <c r="N68" s="23"/>
      <c r="Q68" s="23"/>
      <c r="S68" s="28"/>
      <c r="T68" s="274"/>
      <c r="AA68" s="49"/>
    </row>
    <row r="69">
      <c r="C69" s="202" t="s">
        <v>510</v>
      </c>
      <c r="D69" s="49"/>
      <c r="E69" s="23"/>
      <c r="H69" s="23"/>
      <c r="K69" s="23"/>
      <c r="N69" s="23"/>
      <c r="Q69" s="23"/>
      <c r="S69" s="28"/>
      <c r="T69" s="274"/>
      <c r="AA69" s="49"/>
    </row>
    <row r="70">
      <c r="C70" s="202" t="s">
        <v>510</v>
      </c>
      <c r="D70" s="49"/>
      <c r="E70" s="23"/>
      <c r="H70" s="23"/>
      <c r="K70" s="23"/>
      <c r="N70" s="23"/>
      <c r="Q70" s="23"/>
      <c r="S70" s="28"/>
      <c r="T70" s="274"/>
      <c r="AA70" s="49"/>
    </row>
    <row r="71">
      <c r="C71" s="202" t="s">
        <v>510</v>
      </c>
      <c r="D71" s="49"/>
      <c r="E71" s="23"/>
      <c r="H71" s="23"/>
      <c r="K71" s="23"/>
      <c r="N71" s="23"/>
      <c r="Q71" s="23"/>
      <c r="S71" s="28"/>
      <c r="T71" s="274"/>
      <c r="AA71" s="49"/>
    </row>
    <row r="72">
      <c r="C72" s="202" t="s">
        <v>510</v>
      </c>
      <c r="D72" s="49"/>
      <c r="E72" s="23"/>
      <c r="H72" s="23"/>
      <c r="K72" s="23"/>
      <c r="N72" s="23"/>
      <c r="Q72" s="23"/>
      <c r="S72" s="28"/>
      <c r="T72" s="274"/>
      <c r="AA72" s="49"/>
    </row>
    <row r="73">
      <c r="C73" s="202" t="s">
        <v>510</v>
      </c>
      <c r="D73" s="49"/>
      <c r="E73" s="23"/>
      <c r="H73" s="23"/>
      <c r="K73" s="23"/>
      <c r="N73" s="23"/>
      <c r="Q73" s="23"/>
      <c r="S73" s="28"/>
      <c r="T73" s="274"/>
      <c r="AA73" s="49"/>
    </row>
    <row r="74">
      <c r="C74" s="202" t="s">
        <v>510</v>
      </c>
      <c r="D74" s="49"/>
      <c r="E74" s="23"/>
      <c r="H74" s="23"/>
      <c r="K74" s="23"/>
      <c r="N74" s="23"/>
      <c r="Q74" s="23"/>
      <c r="S74" s="28"/>
      <c r="T74" s="274"/>
      <c r="AA74" s="49"/>
    </row>
    <row r="75">
      <c r="C75" s="202" t="s">
        <v>510</v>
      </c>
      <c r="D75" s="49"/>
      <c r="E75" s="23"/>
      <c r="H75" s="23"/>
      <c r="K75" s="23"/>
      <c r="N75" s="23"/>
      <c r="Q75" s="23"/>
      <c r="S75" s="28"/>
      <c r="T75" s="274"/>
      <c r="AA75" s="49"/>
    </row>
    <row r="76">
      <c r="C76" s="202" t="s">
        <v>510</v>
      </c>
      <c r="D76" s="49"/>
      <c r="E76" s="23"/>
      <c r="H76" s="23"/>
      <c r="K76" s="23"/>
      <c r="N76" s="23"/>
      <c r="Q76" s="23"/>
      <c r="S76" s="28"/>
      <c r="T76" s="274"/>
      <c r="AA76" s="49"/>
    </row>
    <row r="77">
      <c r="C77" s="202" t="s">
        <v>510</v>
      </c>
      <c r="D77" s="49"/>
      <c r="E77" s="23"/>
      <c r="H77" s="23"/>
      <c r="K77" s="23"/>
      <c r="N77" s="23"/>
      <c r="Q77" s="23"/>
      <c r="S77" s="28"/>
      <c r="T77" s="274"/>
      <c r="AA77" s="49"/>
    </row>
    <row r="78">
      <c r="C78" s="202" t="s">
        <v>510</v>
      </c>
      <c r="D78" s="49"/>
      <c r="E78" s="23"/>
      <c r="H78" s="23"/>
      <c r="K78" s="23"/>
      <c r="N78" s="23"/>
      <c r="Q78" s="23"/>
      <c r="S78" s="28"/>
      <c r="T78" s="274"/>
      <c r="AA78" s="49"/>
    </row>
    <row r="79">
      <c r="C79" s="202" t="s">
        <v>510</v>
      </c>
      <c r="D79" s="49"/>
      <c r="E79" s="23"/>
      <c r="H79" s="23"/>
      <c r="K79" s="23"/>
      <c r="N79" s="23"/>
      <c r="Q79" s="23"/>
      <c r="S79" s="28"/>
      <c r="T79" s="274"/>
      <c r="AA79" s="49"/>
    </row>
    <row r="80">
      <c r="C80" s="202" t="s">
        <v>510</v>
      </c>
      <c r="D80" s="49"/>
      <c r="E80" s="23"/>
      <c r="H80" s="23"/>
      <c r="K80" s="23"/>
      <c r="N80" s="23"/>
      <c r="Q80" s="23"/>
      <c r="S80" s="28"/>
      <c r="T80" s="274"/>
      <c r="AA80" s="49"/>
    </row>
    <row r="81">
      <c r="C81" s="202" t="s">
        <v>510</v>
      </c>
      <c r="D81" s="49"/>
      <c r="E81" s="23"/>
      <c r="H81" s="23"/>
      <c r="K81" s="23"/>
      <c r="N81" s="23"/>
      <c r="Q81" s="23"/>
      <c r="S81" s="28"/>
      <c r="T81" s="274"/>
      <c r="AA81" s="49"/>
    </row>
    <row r="82">
      <c r="C82" s="202" t="s">
        <v>510</v>
      </c>
      <c r="D82" s="49"/>
      <c r="E82" s="23"/>
      <c r="H82" s="23"/>
      <c r="K82" s="23"/>
      <c r="N82" s="23"/>
      <c r="Q82" s="23"/>
      <c r="S82" s="28"/>
      <c r="T82" s="274"/>
      <c r="AA82" s="49"/>
    </row>
    <row r="83">
      <c r="C83" s="202" t="s">
        <v>510</v>
      </c>
      <c r="D83" s="49"/>
      <c r="E83" s="23"/>
      <c r="H83" s="23"/>
      <c r="K83" s="23"/>
      <c r="N83" s="23"/>
      <c r="Q83" s="23"/>
      <c r="S83" s="28"/>
      <c r="T83" s="274"/>
      <c r="AA83" s="49"/>
    </row>
    <row r="84">
      <c r="C84" s="278" t="s">
        <v>510</v>
      </c>
      <c r="D84" s="59"/>
      <c r="E84" s="375"/>
      <c r="F84" s="178"/>
      <c r="G84" s="178"/>
      <c r="H84" s="375"/>
      <c r="I84" s="178"/>
      <c r="J84" s="178"/>
      <c r="K84" s="375"/>
      <c r="L84" s="178"/>
      <c r="M84" s="178"/>
      <c r="N84" s="375"/>
      <c r="O84" s="178"/>
      <c r="P84" s="178"/>
      <c r="Q84" s="375"/>
      <c r="R84" s="178"/>
      <c r="S84" s="179"/>
      <c r="T84" s="178"/>
      <c r="U84" s="57"/>
      <c r="V84" s="57"/>
      <c r="W84" s="57"/>
      <c r="X84" s="57"/>
      <c r="Y84" s="57"/>
      <c r="Z84" s="57"/>
      <c r="AA84" s="59"/>
    </row>
    <row r="87">
      <c r="C87" s="460" t="s">
        <v>548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41"/>
    </row>
    <row r="88">
      <c r="C88" s="185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9"/>
    </row>
    <row r="89">
      <c r="C89" s="461" t="s">
        <v>531</v>
      </c>
      <c r="D89" s="41"/>
      <c r="E89" s="462" t="s">
        <v>549</v>
      </c>
      <c r="F89" s="39"/>
      <c r="G89" s="39"/>
      <c r="H89" s="39"/>
      <c r="I89" s="39"/>
      <c r="J89" s="41"/>
      <c r="K89" s="462" t="s">
        <v>550</v>
      </c>
      <c r="L89" s="39"/>
      <c r="M89" s="41"/>
      <c r="N89" s="462" t="s">
        <v>551</v>
      </c>
      <c r="O89" s="39"/>
      <c r="P89" s="41"/>
      <c r="Q89" s="462" t="s">
        <v>552</v>
      </c>
      <c r="R89" s="39"/>
      <c r="S89" s="41"/>
      <c r="T89" s="450" t="s">
        <v>481</v>
      </c>
      <c r="U89" s="39"/>
      <c r="V89" s="39"/>
      <c r="W89" s="39"/>
      <c r="X89" s="39"/>
      <c r="Y89" s="39"/>
      <c r="Z89" s="39"/>
      <c r="AA89" s="41"/>
    </row>
    <row r="90">
      <c r="C90" s="185"/>
      <c r="D90" s="59"/>
      <c r="E90" s="465" t="s">
        <v>553</v>
      </c>
      <c r="F90" s="466" t="s">
        <v>554</v>
      </c>
      <c r="G90" s="467" t="s">
        <v>555</v>
      </c>
      <c r="H90" s="466" t="s">
        <v>556</v>
      </c>
      <c r="I90" s="466" t="s">
        <v>557</v>
      </c>
      <c r="J90" s="466" t="s">
        <v>558</v>
      </c>
      <c r="K90" s="465" t="s">
        <v>556</v>
      </c>
      <c r="L90" s="466" t="s">
        <v>557</v>
      </c>
      <c r="M90" s="466" t="s">
        <v>558</v>
      </c>
      <c r="N90" s="465" t="s">
        <v>556</v>
      </c>
      <c r="O90" s="466" t="s">
        <v>557</v>
      </c>
      <c r="P90" s="466" t="s">
        <v>558</v>
      </c>
      <c r="Q90" s="465" t="s">
        <v>556</v>
      </c>
      <c r="R90" s="466" t="s">
        <v>557</v>
      </c>
      <c r="S90" s="466" t="s">
        <v>558</v>
      </c>
      <c r="T90" s="185"/>
      <c r="U90" s="57"/>
      <c r="V90" s="57"/>
      <c r="W90" s="57"/>
      <c r="X90" s="57"/>
      <c r="Y90" s="57"/>
      <c r="Z90" s="57"/>
      <c r="AA90" s="59"/>
    </row>
    <row r="91">
      <c r="C91" s="202" t="s">
        <v>510</v>
      </c>
      <c r="D91" s="49"/>
      <c r="E91" s="23"/>
      <c r="G91" s="19"/>
      <c r="K91" s="23"/>
      <c r="N91" s="23"/>
      <c r="Q91" s="23"/>
      <c r="S91" s="28"/>
      <c r="T91" s="274"/>
      <c r="AA91" s="49"/>
    </row>
    <row r="92">
      <c r="C92" s="202" t="s">
        <v>510</v>
      </c>
      <c r="D92" s="49"/>
      <c r="E92" s="23"/>
      <c r="K92" s="23"/>
      <c r="N92" s="23"/>
      <c r="Q92" s="23"/>
      <c r="S92" s="28"/>
      <c r="T92" s="274"/>
      <c r="AA92" s="49"/>
    </row>
    <row r="93">
      <c r="C93" s="202" t="s">
        <v>510</v>
      </c>
      <c r="D93" s="49"/>
      <c r="E93" s="23"/>
      <c r="K93" s="23"/>
      <c r="N93" s="23"/>
      <c r="Q93" s="23"/>
      <c r="S93" s="28"/>
      <c r="T93" s="274"/>
      <c r="AA93" s="49"/>
    </row>
    <row r="94">
      <c r="C94" s="202" t="s">
        <v>510</v>
      </c>
      <c r="D94" s="49"/>
      <c r="E94" s="23"/>
      <c r="K94" s="23"/>
      <c r="N94" s="23"/>
      <c r="Q94" s="23"/>
      <c r="S94" s="28"/>
      <c r="T94" s="274"/>
      <c r="AA94" s="49"/>
    </row>
    <row r="95">
      <c r="C95" s="202" t="s">
        <v>510</v>
      </c>
      <c r="D95" s="49"/>
      <c r="E95" s="23"/>
      <c r="K95" s="23"/>
      <c r="N95" s="23"/>
      <c r="Q95" s="23"/>
      <c r="S95" s="28"/>
      <c r="T95" s="274"/>
      <c r="AA95" s="49"/>
    </row>
    <row r="96">
      <c r="C96" s="202" t="s">
        <v>510</v>
      </c>
      <c r="D96" s="49"/>
      <c r="E96" s="23"/>
      <c r="K96" s="23"/>
      <c r="N96" s="23"/>
      <c r="Q96" s="23"/>
      <c r="S96" s="28"/>
      <c r="T96" s="274"/>
      <c r="AA96" s="49"/>
    </row>
    <row r="97">
      <c r="C97" s="202" t="s">
        <v>510</v>
      </c>
      <c r="D97" s="49"/>
      <c r="E97" s="23"/>
      <c r="K97" s="23"/>
      <c r="N97" s="23"/>
      <c r="Q97" s="23"/>
      <c r="S97" s="28"/>
      <c r="T97" s="274"/>
      <c r="AA97" s="49"/>
    </row>
    <row r="98">
      <c r="C98" s="202" t="s">
        <v>510</v>
      </c>
      <c r="D98" s="49"/>
      <c r="E98" s="23"/>
      <c r="K98" s="23"/>
      <c r="N98" s="23"/>
      <c r="Q98" s="23"/>
      <c r="S98" s="28"/>
      <c r="T98" s="274"/>
      <c r="AA98" s="49"/>
    </row>
    <row r="99">
      <c r="C99" s="202" t="s">
        <v>510</v>
      </c>
      <c r="D99" s="49"/>
      <c r="E99" s="23"/>
      <c r="K99" s="23"/>
      <c r="N99" s="23"/>
      <c r="Q99" s="23"/>
      <c r="S99" s="28"/>
      <c r="T99" s="274"/>
      <c r="AA99" s="49"/>
    </row>
    <row r="100">
      <c r="C100" s="202" t="s">
        <v>510</v>
      </c>
      <c r="D100" s="49"/>
      <c r="E100" s="23"/>
      <c r="K100" s="23"/>
      <c r="N100" s="23"/>
      <c r="Q100" s="23"/>
      <c r="S100" s="28"/>
      <c r="T100" s="274"/>
      <c r="AA100" s="49"/>
    </row>
    <row r="101">
      <c r="C101" s="202" t="s">
        <v>510</v>
      </c>
      <c r="D101" s="49"/>
      <c r="E101" s="23"/>
      <c r="K101" s="23"/>
      <c r="N101" s="23"/>
      <c r="Q101" s="23"/>
      <c r="S101" s="28"/>
      <c r="T101" s="274"/>
      <c r="AA101" s="49"/>
    </row>
    <row r="102">
      <c r="C102" s="202" t="s">
        <v>510</v>
      </c>
      <c r="D102" s="49"/>
      <c r="E102" s="23"/>
      <c r="K102" s="23"/>
      <c r="N102" s="23"/>
      <c r="Q102" s="23"/>
      <c r="S102" s="28"/>
      <c r="T102" s="274"/>
      <c r="AA102" s="49"/>
    </row>
    <row r="103">
      <c r="C103" s="202" t="s">
        <v>510</v>
      </c>
      <c r="D103" s="49"/>
      <c r="E103" s="23"/>
      <c r="K103" s="23"/>
      <c r="N103" s="23"/>
      <c r="Q103" s="23"/>
      <c r="S103" s="28"/>
      <c r="T103" s="274"/>
      <c r="AA103" s="49"/>
    </row>
    <row r="104">
      <c r="C104" s="202" t="s">
        <v>510</v>
      </c>
      <c r="D104" s="49"/>
      <c r="E104" s="23"/>
      <c r="K104" s="23"/>
      <c r="N104" s="23"/>
      <c r="Q104" s="23"/>
      <c r="S104" s="28"/>
      <c r="T104" s="274"/>
      <c r="AA104" s="49"/>
    </row>
    <row r="105">
      <c r="C105" s="202" t="s">
        <v>510</v>
      </c>
      <c r="D105" s="49"/>
      <c r="E105" s="23"/>
      <c r="K105" s="23"/>
      <c r="N105" s="23"/>
      <c r="Q105" s="23"/>
      <c r="S105" s="28"/>
      <c r="T105" s="274"/>
      <c r="AA105" s="49"/>
    </row>
    <row r="106">
      <c r="C106" s="202" t="s">
        <v>510</v>
      </c>
      <c r="D106" s="49"/>
      <c r="E106" s="23"/>
      <c r="K106" s="23"/>
      <c r="N106" s="23"/>
      <c r="Q106" s="23"/>
      <c r="S106" s="28"/>
      <c r="T106" s="274"/>
      <c r="AA106" s="49"/>
    </row>
    <row r="107">
      <c r="C107" s="202" t="s">
        <v>510</v>
      </c>
      <c r="D107" s="49"/>
      <c r="E107" s="23"/>
      <c r="K107" s="23"/>
      <c r="N107" s="23"/>
      <c r="Q107" s="23"/>
      <c r="S107" s="28"/>
      <c r="T107" s="274"/>
      <c r="AA107" s="49"/>
    </row>
    <row r="108">
      <c r="C108" s="202" t="s">
        <v>510</v>
      </c>
      <c r="D108" s="49"/>
      <c r="E108" s="23"/>
      <c r="K108" s="23"/>
      <c r="N108" s="23"/>
      <c r="Q108" s="23"/>
      <c r="S108" s="28"/>
      <c r="T108" s="274"/>
      <c r="AA108" s="49"/>
    </row>
    <row r="109">
      <c r="C109" s="202" t="s">
        <v>510</v>
      </c>
      <c r="D109" s="49"/>
      <c r="E109" s="23"/>
      <c r="K109" s="23"/>
      <c r="N109" s="23"/>
      <c r="Q109" s="23"/>
      <c r="S109" s="28"/>
      <c r="T109" s="274"/>
      <c r="AA109" s="49"/>
    </row>
    <row r="110">
      <c r="C110" s="278" t="s">
        <v>510</v>
      </c>
      <c r="D110" s="59"/>
      <c r="E110" s="375"/>
      <c r="F110" s="178"/>
      <c r="G110" s="178"/>
      <c r="H110" s="178"/>
      <c r="I110" s="178"/>
      <c r="J110" s="178"/>
      <c r="K110" s="375"/>
      <c r="L110" s="178"/>
      <c r="M110" s="178"/>
      <c r="N110" s="375"/>
      <c r="O110" s="178"/>
      <c r="P110" s="178"/>
      <c r="Q110" s="375"/>
      <c r="R110" s="178"/>
      <c r="S110" s="179"/>
      <c r="T110" s="178"/>
      <c r="U110" s="57"/>
      <c r="V110" s="57"/>
      <c r="W110" s="57"/>
      <c r="X110" s="57"/>
      <c r="Y110" s="57"/>
      <c r="Z110" s="57"/>
      <c r="AA110" s="59"/>
    </row>
  </sheetData>
  <mergeCells count="213">
    <mergeCell ref="C3:AA8"/>
    <mergeCell ref="C9:AA10"/>
    <mergeCell ref="C11:D11"/>
    <mergeCell ref="E11:H11"/>
    <mergeCell ref="I11:L11"/>
    <mergeCell ref="M11:P11"/>
    <mergeCell ref="Q11:T11"/>
    <mergeCell ref="U11:X11"/>
    <mergeCell ref="Y11:AA12"/>
    <mergeCell ref="Y13:AA13"/>
    <mergeCell ref="Y14:AA14"/>
    <mergeCell ref="Y15:AA15"/>
    <mergeCell ref="Y16:AA16"/>
    <mergeCell ref="Y17:AA17"/>
    <mergeCell ref="C12:D12"/>
    <mergeCell ref="C13:D13"/>
    <mergeCell ref="C14:D14"/>
    <mergeCell ref="C15:D15"/>
    <mergeCell ref="C16:D16"/>
    <mergeCell ref="C17:D17"/>
    <mergeCell ref="C18:D18"/>
    <mergeCell ref="Y25:AA25"/>
    <mergeCell ref="Y26:AA26"/>
    <mergeCell ref="Y27:AA27"/>
    <mergeCell ref="Y28:AA28"/>
    <mergeCell ref="Y29:AA29"/>
    <mergeCell ref="Y30:AA30"/>
    <mergeCell ref="Y31:AA31"/>
    <mergeCell ref="Y32:AA32"/>
    <mergeCell ref="Y18:AA18"/>
    <mergeCell ref="Y19:AA19"/>
    <mergeCell ref="Y20:AA20"/>
    <mergeCell ref="Y21:AA21"/>
    <mergeCell ref="Y22:AA22"/>
    <mergeCell ref="Y23:AA23"/>
    <mergeCell ref="Y24:AA24"/>
    <mergeCell ref="C26:D26"/>
    <mergeCell ref="C27:D27"/>
    <mergeCell ref="C28:D28"/>
    <mergeCell ref="C29:D29"/>
    <mergeCell ref="C30:D30"/>
    <mergeCell ref="C31:D31"/>
    <mergeCell ref="C32:D32"/>
    <mergeCell ref="C35:AA36"/>
    <mergeCell ref="C19:D19"/>
    <mergeCell ref="C20:D20"/>
    <mergeCell ref="C21:D21"/>
    <mergeCell ref="C22:D22"/>
    <mergeCell ref="C23:D23"/>
    <mergeCell ref="C24:D24"/>
    <mergeCell ref="C25:D25"/>
    <mergeCell ref="T57:AA57"/>
    <mergeCell ref="T58:AA58"/>
    <mergeCell ref="T50:AA50"/>
    <mergeCell ref="T51:AA51"/>
    <mergeCell ref="T52:AA52"/>
    <mergeCell ref="T53:AA53"/>
    <mergeCell ref="T54:AA54"/>
    <mergeCell ref="T55:AA55"/>
    <mergeCell ref="T56:AA56"/>
    <mergeCell ref="K37:K38"/>
    <mergeCell ref="L37:L38"/>
    <mergeCell ref="M37:M38"/>
    <mergeCell ref="N37:N38"/>
    <mergeCell ref="O37:O38"/>
    <mergeCell ref="P37:P38"/>
    <mergeCell ref="Q37:Q38"/>
    <mergeCell ref="C37:D38"/>
    <mergeCell ref="E37:E38"/>
    <mergeCell ref="F37:F38"/>
    <mergeCell ref="G37:G38"/>
    <mergeCell ref="H37:H38"/>
    <mergeCell ref="I37:I38"/>
    <mergeCell ref="J37:J38"/>
    <mergeCell ref="R37:R38"/>
    <mergeCell ref="S37:S38"/>
    <mergeCell ref="T37:AA38"/>
    <mergeCell ref="T39:AA39"/>
    <mergeCell ref="T40:AA40"/>
    <mergeCell ref="T41:AA41"/>
    <mergeCell ref="T42:AA42"/>
    <mergeCell ref="C39:D39"/>
    <mergeCell ref="C40:D40"/>
    <mergeCell ref="C41:D41"/>
    <mergeCell ref="C42:D42"/>
    <mergeCell ref="C43:D43"/>
    <mergeCell ref="C44:D44"/>
    <mergeCell ref="C45:D45"/>
    <mergeCell ref="T43:AA43"/>
    <mergeCell ref="T44:AA44"/>
    <mergeCell ref="T45:AA45"/>
    <mergeCell ref="T46:AA46"/>
    <mergeCell ref="T47:AA47"/>
    <mergeCell ref="T48:AA48"/>
    <mergeCell ref="T49:AA49"/>
    <mergeCell ref="C53:D53"/>
    <mergeCell ref="C54:D54"/>
    <mergeCell ref="C55:D55"/>
    <mergeCell ref="C56:D56"/>
    <mergeCell ref="C57:D57"/>
    <mergeCell ref="C58:D58"/>
    <mergeCell ref="C61:AA62"/>
    <mergeCell ref="C46:D46"/>
    <mergeCell ref="C47:D47"/>
    <mergeCell ref="C48:D48"/>
    <mergeCell ref="C49:D49"/>
    <mergeCell ref="C50:D50"/>
    <mergeCell ref="C51:D51"/>
    <mergeCell ref="C52:D52"/>
    <mergeCell ref="T83:AA83"/>
    <mergeCell ref="T84:AA84"/>
    <mergeCell ref="T76:AA76"/>
    <mergeCell ref="T77:AA77"/>
    <mergeCell ref="T78:AA78"/>
    <mergeCell ref="T79:AA79"/>
    <mergeCell ref="T80:AA80"/>
    <mergeCell ref="T81:AA81"/>
    <mergeCell ref="T82:AA82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89:D90"/>
    <mergeCell ref="C91:D91"/>
    <mergeCell ref="C92:D92"/>
    <mergeCell ref="C93:D93"/>
    <mergeCell ref="C94:D94"/>
    <mergeCell ref="C95:D95"/>
    <mergeCell ref="C96:D96"/>
    <mergeCell ref="C104:D104"/>
    <mergeCell ref="C105:D105"/>
    <mergeCell ref="C106:D106"/>
    <mergeCell ref="C107:D107"/>
    <mergeCell ref="C108:D108"/>
    <mergeCell ref="C109:D109"/>
    <mergeCell ref="C110:D110"/>
    <mergeCell ref="C97:D97"/>
    <mergeCell ref="C98:D98"/>
    <mergeCell ref="C99:D99"/>
    <mergeCell ref="C100:D100"/>
    <mergeCell ref="C101:D101"/>
    <mergeCell ref="C102:D102"/>
    <mergeCell ref="C103:D103"/>
    <mergeCell ref="T107:AA107"/>
    <mergeCell ref="T108:AA108"/>
    <mergeCell ref="T109:AA109"/>
    <mergeCell ref="T110:AA110"/>
    <mergeCell ref="T100:AA100"/>
    <mergeCell ref="T101:AA101"/>
    <mergeCell ref="T102:AA102"/>
    <mergeCell ref="T103:AA103"/>
    <mergeCell ref="T104:AA104"/>
    <mergeCell ref="T105:AA105"/>
    <mergeCell ref="T106:AA106"/>
    <mergeCell ref="K63:K64"/>
    <mergeCell ref="L63:L64"/>
    <mergeCell ref="M63:M64"/>
    <mergeCell ref="N63:N64"/>
    <mergeCell ref="O63:O64"/>
    <mergeCell ref="P63:P64"/>
    <mergeCell ref="Q63:Q64"/>
    <mergeCell ref="C63:D64"/>
    <mergeCell ref="E63:E64"/>
    <mergeCell ref="F63:F64"/>
    <mergeCell ref="G63:G64"/>
    <mergeCell ref="H63:H64"/>
    <mergeCell ref="I63:I64"/>
    <mergeCell ref="J63:J64"/>
    <mergeCell ref="R63:R64"/>
    <mergeCell ref="S63:S64"/>
    <mergeCell ref="T63:AA64"/>
    <mergeCell ref="T65:AA65"/>
    <mergeCell ref="T66:AA66"/>
    <mergeCell ref="T67:AA67"/>
    <mergeCell ref="T68:AA68"/>
    <mergeCell ref="T69:AA69"/>
    <mergeCell ref="T70:AA70"/>
    <mergeCell ref="T71:AA71"/>
    <mergeCell ref="T72:AA72"/>
    <mergeCell ref="T73:AA73"/>
    <mergeCell ref="T74:AA74"/>
    <mergeCell ref="T75:AA75"/>
    <mergeCell ref="C79:D79"/>
    <mergeCell ref="C80:D80"/>
    <mergeCell ref="C81:D81"/>
    <mergeCell ref="C82:D82"/>
    <mergeCell ref="C83:D83"/>
    <mergeCell ref="C84:D84"/>
    <mergeCell ref="C87:AA88"/>
    <mergeCell ref="E89:J89"/>
    <mergeCell ref="K89:M89"/>
    <mergeCell ref="N89:P89"/>
    <mergeCell ref="Q89:S89"/>
    <mergeCell ref="T89:AA90"/>
    <mergeCell ref="T91:AA91"/>
    <mergeCell ref="T92:AA92"/>
    <mergeCell ref="T93:AA93"/>
    <mergeCell ref="T94:AA94"/>
    <mergeCell ref="T95:AA95"/>
    <mergeCell ref="T96:AA96"/>
    <mergeCell ref="T97:AA97"/>
    <mergeCell ref="T98:AA98"/>
    <mergeCell ref="T99:AA99"/>
  </mergeCells>
  <dataValidations>
    <dataValidation type="list" allowBlank="1" showErrorMessage="1" sqref="E11 I11 M11 Q11 U11">
      <formula1>"Option 1,Option 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34.0"/>
    <col customWidth="1" min="5" max="5" width="15.25"/>
    <col customWidth="1" min="6" max="6" width="15.63"/>
    <col customWidth="1" min="7" max="7" width="20.38"/>
    <col customWidth="1" min="8" max="8" width="14.0"/>
    <col customWidth="1" min="20" max="20" width="20.38"/>
    <col customWidth="1" min="21" max="21" width="41.0"/>
    <col customWidth="1" min="23" max="23" width="19.38"/>
    <col customWidth="1" min="24" max="24" width="17.0"/>
  </cols>
  <sheetData>
    <row r="2">
      <c r="C2" s="1" t="s">
        <v>123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1"/>
      <c r="T2" s="1" t="s">
        <v>124</v>
      </c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41"/>
      <c r="AI2" s="4"/>
      <c r="AJ2" s="4"/>
      <c r="AK2" s="4"/>
      <c r="AL2" s="4"/>
      <c r="AM2" s="4"/>
      <c r="AN2" s="4"/>
      <c r="AO2" s="4"/>
      <c r="AP2" s="4"/>
      <c r="AQ2" s="4"/>
      <c r="AR2" s="4"/>
    </row>
    <row r="3">
      <c r="C3" s="184"/>
      <c r="R3" s="49"/>
      <c r="T3" s="184"/>
      <c r="AH3" s="49"/>
      <c r="AI3" s="4"/>
      <c r="AJ3" s="4"/>
      <c r="AK3" s="4"/>
      <c r="AL3" s="4"/>
      <c r="AM3" s="4"/>
      <c r="AN3" s="4"/>
      <c r="AO3" s="4"/>
      <c r="AP3" s="4"/>
      <c r="AQ3" s="4"/>
      <c r="AR3" s="4"/>
    </row>
    <row r="4">
      <c r="C4" s="184"/>
      <c r="R4" s="49"/>
      <c r="T4" s="184"/>
      <c r="AH4" s="49"/>
      <c r="AI4" s="4"/>
      <c r="AJ4" s="4"/>
      <c r="AK4" s="4"/>
      <c r="AL4" s="4"/>
      <c r="AM4" s="4"/>
      <c r="AN4" s="4"/>
      <c r="AO4" s="4"/>
      <c r="AP4" s="4"/>
      <c r="AQ4" s="4"/>
      <c r="AR4" s="4"/>
    </row>
    <row r="5">
      <c r="C5" s="184"/>
      <c r="R5" s="49"/>
      <c r="T5" s="184"/>
      <c r="AH5" s="49"/>
      <c r="AI5" s="4"/>
      <c r="AJ5" s="4"/>
      <c r="AK5" s="4"/>
      <c r="AL5" s="4"/>
      <c r="AM5" s="4"/>
      <c r="AN5" s="4"/>
      <c r="AO5" s="4"/>
      <c r="AP5" s="4"/>
      <c r="AQ5" s="4"/>
      <c r="AR5" s="4"/>
    </row>
    <row r="6">
      <c r="C6" s="184"/>
      <c r="R6" s="49"/>
      <c r="T6" s="184"/>
      <c r="AH6" s="49"/>
      <c r="AI6" s="4"/>
      <c r="AJ6" s="4"/>
      <c r="AK6" s="4"/>
      <c r="AL6" s="4"/>
      <c r="AM6" s="4"/>
      <c r="AN6" s="4"/>
      <c r="AO6" s="4"/>
      <c r="AP6" s="4"/>
      <c r="AQ6" s="4"/>
      <c r="AR6" s="4"/>
    </row>
    <row r="7">
      <c r="C7" s="185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9"/>
      <c r="T7" s="185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9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ht="31.5" customHeight="1">
      <c r="C8" s="186" t="s">
        <v>125</v>
      </c>
      <c r="D8" s="27"/>
      <c r="E8" s="187" t="s">
        <v>126</v>
      </c>
      <c r="F8" s="187" t="s">
        <v>127</v>
      </c>
      <c r="G8" s="187" t="s">
        <v>128</v>
      </c>
      <c r="H8" s="187" t="s">
        <v>129</v>
      </c>
      <c r="I8" s="188" t="s">
        <v>130</v>
      </c>
      <c r="J8" s="187" t="s">
        <v>131</v>
      </c>
      <c r="K8" s="186" t="s">
        <v>132</v>
      </c>
      <c r="L8" s="26"/>
      <c r="M8" s="26"/>
      <c r="N8" s="26"/>
      <c r="O8" s="26"/>
      <c r="P8" s="26"/>
      <c r="Q8" s="26"/>
      <c r="R8" s="27"/>
      <c r="T8" s="189" t="s">
        <v>133</v>
      </c>
      <c r="U8" s="190" t="s">
        <v>134</v>
      </c>
      <c r="V8" s="190" t="s">
        <v>135</v>
      </c>
      <c r="W8" s="190" t="s">
        <v>136</v>
      </c>
      <c r="X8" s="190" t="s">
        <v>129</v>
      </c>
      <c r="Y8" s="191" t="s">
        <v>132</v>
      </c>
      <c r="Z8" s="26"/>
      <c r="AA8" s="26"/>
      <c r="AB8" s="26"/>
      <c r="AC8" s="26"/>
      <c r="AD8" s="26"/>
      <c r="AE8" s="26"/>
      <c r="AF8" s="26"/>
      <c r="AG8" s="26"/>
      <c r="AH8" s="27"/>
    </row>
    <row r="9" ht="25.5" customHeight="1">
      <c r="A9" s="192"/>
      <c r="B9" s="192"/>
      <c r="C9" s="193" t="s">
        <v>137</v>
      </c>
      <c r="D9" s="41"/>
      <c r="E9" s="194"/>
      <c r="F9" s="195"/>
      <c r="G9" s="195"/>
      <c r="H9" s="195"/>
      <c r="I9" s="195"/>
      <c r="J9" s="196"/>
      <c r="K9" s="194"/>
      <c r="L9" s="39"/>
      <c r="M9" s="39"/>
      <c r="N9" s="39"/>
      <c r="O9" s="39"/>
      <c r="P9" s="39"/>
      <c r="Q9" s="39"/>
      <c r="R9" s="41"/>
      <c r="S9" s="192"/>
      <c r="T9" s="197" t="s">
        <v>138</v>
      </c>
      <c r="U9" s="198"/>
      <c r="V9" s="198"/>
      <c r="W9" s="198"/>
      <c r="X9" s="198"/>
      <c r="Y9" s="199"/>
      <c r="Z9" s="198"/>
      <c r="AA9" s="198"/>
      <c r="AB9" s="198"/>
      <c r="AC9" s="198"/>
      <c r="AD9" s="198"/>
      <c r="AE9" s="26"/>
      <c r="AF9" s="26"/>
      <c r="AG9" s="26"/>
      <c r="AH9" s="27"/>
      <c r="AI9" s="192"/>
      <c r="AJ9" s="192"/>
      <c r="AK9" s="192"/>
      <c r="AL9" s="192"/>
      <c r="AM9" s="192"/>
      <c r="AN9" s="192"/>
      <c r="AO9" s="192"/>
      <c r="AP9" s="192"/>
      <c r="AQ9" s="192"/>
      <c r="AR9" s="192"/>
    </row>
    <row r="10">
      <c r="C10" s="200" t="s">
        <v>20</v>
      </c>
      <c r="D10" s="201" t="s">
        <v>139</v>
      </c>
      <c r="E10" s="202" t="b">
        <v>0</v>
      </c>
      <c r="F10" s="37" t="b">
        <v>1</v>
      </c>
      <c r="G10" s="37" t="b">
        <v>0</v>
      </c>
      <c r="H10" s="37" t="b">
        <v>0</v>
      </c>
      <c r="I10" s="203"/>
      <c r="J10" s="201">
        <f>Sum(S10:S11)</f>
        <v>0.75</v>
      </c>
      <c r="K10" s="202" t="s">
        <v>140</v>
      </c>
      <c r="R10" s="49"/>
      <c r="S10" s="204">
        <f t="shared" ref="S10:S17" si="1">IF(E10=TRUE, 0.5, IF(F10=TRUE, 0.375, IF(G10=TRUE, 0.25, IF(H10=TRUE, 0.125, ""))))</f>
        <v>0.375</v>
      </c>
      <c r="T10" s="205"/>
      <c r="U10" s="206" t="s">
        <v>141</v>
      </c>
      <c r="V10" s="207" t="b">
        <v>0</v>
      </c>
      <c r="W10" s="207" t="b">
        <v>0</v>
      </c>
      <c r="X10" s="208" t="b">
        <v>0</v>
      </c>
      <c r="Y10" s="209"/>
      <c r="AH10" s="49"/>
    </row>
    <row r="11">
      <c r="C11" s="184"/>
      <c r="D11" s="201" t="s">
        <v>142</v>
      </c>
      <c r="E11" s="202" t="b">
        <v>0</v>
      </c>
      <c r="F11" s="37" t="b">
        <v>1</v>
      </c>
      <c r="G11" s="37" t="b">
        <v>0</v>
      </c>
      <c r="H11" s="37" t="b">
        <v>0</v>
      </c>
      <c r="J11" s="49"/>
      <c r="K11" s="184"/>
      <c r="R11" s="49"/>
      <c r="S11" s="204">
        <f t="shared" si="1"/>
        <v>0.375</v>
      </c>
      <c r="T11" s="205"/>
      <c r="U11" s="210" t="s">
        <v>143</v>
      </c>
      <c r="V11" s="211" t="b">
        <v>0</v>
      </c>
      <c r="W11" s="211" t="b">
        <v>0</v>
      </c>
      <c r="X11" s="212" t="b">
        <v>0</v>
      </c>
      <c r="Y11" s="209"/>
      <c r="AH11" s="49"/>
    </row>
    <row r="12">
      <c r="C12" s="200" t="s">
        <v>22</v>
      </c>
      <c r="D12" s="201" t="s">
        <v>139</v>
      </c>
      <c r="E12" s="202" t="b">
        <v>0</v>
      </c>
      <c r="F12" s="37" t="b">
        <v>1</v>
      </c>
      <c r="G12" s="37" t="b">
        <v>0</v>
      </c>
      <c r="H12" s="37" t="b">
        <v>0</v>
      </c>
      <c r="I12" s="203"/>
      <c r="J12" s="201">
        <f>Sum(S12:S13)</f>
        <v>0.75</v>
      </c>
      <c r="K12" s="202" t="s">
        <v>144</v>
      </c>
      <c r="R12" s="49"/>
      <c r="S12" s="204">
        <f t="shared" si="1"/>
        <v>0.375</v>
      </c>
      <c r="T12" s="197" t="s">
        <v>145</v>
      </c>
      <c r="U12" s="213"/>
      <c r="V12" s="214"/>
      <c r="W12" s="214"/>
      <c r="X12" s="215"/>
      <c r="Y12" s="213"/>
      <c r="AH12" s="49"/>
    </row>
    <row r="13">
      <c r="C13" s="184"/>
      <c r="D13" s="201" t="s">
        <v>142</v>
      </c>
      <c r="E13" s="202" t="b">
        <v>0</v>
      </c>
      <c r="F13" s="37" t="b">
        <v>1</v>
      </c>
      <c r="G13" s="37" t="b">
        <v>0</v>
      </c>
      <c r="H13" s="37" t="b">
        <v>0</v>
      </c>
      <c r="J13" s="49"/>
      <c r="K13" s="184"/>
      <c r="R13" s="49"/>
      <c r="S13" s="204">
        <f t="shared" si="1"/>
        <v>0.375</v>
      </c>
      <c r="T13" s="205"/>
      <c r="U13" s="210" t="s">
        <v>146</v>
      </c>
      <c r="V13" s="211" t="b">
        <v>0</v>
      </c>
      <c r="W13" s="211" t="b">
        <v>0</v>
      </c>
      <c r="X13" s="216" t="b">
        <v>0</v>
      </c>
      <c r="Y13" s="209"/>
      <c r="AH13" s="49"/>
    </row>
    <row r="14">
      <c r="C14" s="200" t="s">
        <v>24</v>
      </c>
      <c r="D14" s="201" t="s">
        <v>139</v>
      </c>
      <c r="E14" s="202" t="b">
        <v>0</v>
      </c>
      <c r="F14" s="37" t="b">
        <v>1</v>
      </c>
      <c r="G14" s="37" t="b">
        <v>0</v>
      </c>
      <c r="H14" s="37" t="b">
        <v>0</v>
      </c>
      <c r="I14" s="203"/>
      <c r="J14" s="201">
        <f>Sum(S14:S15)</f>
        <v>0.75</v>
      </c>
      <c r="K14" s="23"/>
      <c r="R14" s="49"/>
      <c r="S14" s="204">
        <f t="shared" si="1"/>
        <v>0.375</v>
      </c>
      <c r="T14" s="205"/>
      <c r="U14" s="210" t="s">
        <v>147</v>
      </c>
      <c r="V14" s="211" t="b">
        <v>0</v>
      </c>
      <c r="W14" s="211" t="b">
        <v>0</v>
      </c>
      <c r="X14" s="216" t="b">
        <v>0</v>
      </c>
      <c r="Y14" s="209"/>
      <c r="AH14" s="49"/>
    </row>
    <row r="15">
      <c r="C15" s="184"/>
      <c r="D15" s="201" t="s">
        <v>142</v>
      </c>
      <c r="E15" s="202" t="b">
        <v>0</v>
      </c>
      <c r="F15" s="37" t="b">
        <v>1</v>
      </c>
      <c r="G15" s="37" t="b">
        <v>0</v>
      </c>
      <c r="H15" s="37" t="b">
        <v>0</v>
      </c>
      <c r="J15" s="49"/>
      <c r="K15" s="184"/>
      <c r="R15" s="49"/>
      <c r="S15" s="204">
        <f t="shared" si="1"/>
        <v>0.375</v>
      </c>
      <c r="T15" s="205"/>
      <c r="U15" s="210" t="s">
        <v>148</v>
      </c>
      <c r="V15" s="211" t="b">
        <v>0</v>
      </c>
      <c r="W15" s="211" t="b">
        <v>0</v>
      </c>
      <c r="X15" s="216" t="b">
        <v>0</v>
      </c>
      <c r="Y15" s="209"/>
      <c r="AH15" s="49"/>
    </row>
    <row r="16" ht="25.5" customHeight="1">
      <c r="A16" s="192"/>
      <c r="B16" s="192"/>
      <c r="C16" s="217" t="s">
        <v>27</v>
      </c>
      <c r="D16" s="218" t="s">
        <v>139</v>
      </c>
      <c r="E16" s="202" t="b">
        <v>0</v>
      </c>
      <c r="F16" s="37" t="b">
        <v>1</v>
      </c>
      <c r="G16" s="37" t="b">
        <v>0</v>
      </c>
      <c r="H16" s="37" t="b">
        <v>0</v>
      </c>
      <c r="I16" s="219"/>
      <c r="J16" s="201">
        <f>Sum(S16:S17)</f>
        <v>0.75</v>
      </c>
      <c r="K16" s="220" t="s">
        <v>149</v>
      </c>
      <c r="R16" s="49"/>
      <c r="S16" s="204">
        <f t="shared" si="1"/>
        <v>0.375</v>
      </c>
      <c r="T16" s="205"/>
      <c r="U16" s="210" t="s">
        <v>150</v>
      </c>
      <c r="V16" s="211" t="b">
        <v>0</v>
      </c>
      <c r="W16" s="211" t="b">
        <v>0</v>
      </c>
      <c r="X16" s="216" t="b">
        <v>0</v>
      </c>
      <c r="Y16" s="209"/>
      <c r="AH16" s="49"/>
    </row>
    <row r="17">
      <c r="C17" s="184"/>
      <c r="D17" s="165" t="s">
        <v>142</v>
      </c>
      <c r="E17" s="202" t="b">
        <v>0</v>
      </c>
      <c r="F17" s="37" t="b">
        <v>1</v>
      </c>
      <c r="G17" s="37" t="b">
        <v>0</v>
      </c>
      <c r="H17" s="37" t="b">
        <v>0</v>
      </c>
      <c r="J17" s="49"/>
      <c r="K17" s="184"/>
      <c r="R17" s="49"/>
      <c r="S17" s="204">
        <f t="shared" si="1"/>
        <v>0.375</v>
      </c>
      <c r="T17" s="205"/>
      <c r="U17" s="210" t="s">
        <v>151</v>
      </c>
      <c r="V17" s="211" t="b">
        <v>0</v>
      </c>
      <c r="W17" s="211" t="b">
        <v>0</v>
      </c>
      <c r="X17" s="216" t="b">
        <v>0</v>
      </c>
      <c r="Y17" s="209"/>
      <c r="AH17" s="49"/>
    </row>
    <row r="18">
      <c r="C18" s="221" t="s">
        <v>152</v>
      </c>
      <c r="D18" s="49"/>
      <c r="E18" s="222" t="b">
        <v>0</v>
      </c>
      <c r="F18" s="223" t="b">
        <v>0</v>
      </c>
      <c r="G18" s="223" t="b">
        <v>0</v>
      </c>
      <c r="H18" s="223" t="b">
        <v>0</v>
      </c>
      <c r="I18" s="224"/>
      <c r="J18" s="225"/>
      <c r="K18" s="226"/>
      <c r="R18" s="49"/>
      <c r="S18" s="204"/>
      <c r="T18" s="205"/>
      <c r="U18" s="210" t="s">
        <v>153</v>
      </c>
      <c r="V18" s="211" t="b">
        <v>0</v>
      </c>
      <c r="W18" s="211" t="b">
        <v>0</v>
      </c>
      <c r="X18" s="216" t="b">
        <v>0</v>
      </c>
      <c r="Y18" s="209"/>
      <c r="AH18" s="49"/>
    </row>
    <row r="19">
      <c r="C19" s="227" t="s">
        <v>28</v>
      </c>
      <c r="D19" s="228" t="s">
        <v>139</v>
      </c>
      <c r="E19" s="229" t="b">
        <v>0</v>
      </c>
      <c r="F19" s="230" t="b">
        <v>0</v>
      </c>
      <c r="G19" s="230" t="b">
        <v>1</v>
      </c>
      <c r="H19" s="230" t="b">
        <v>0</v>
      </c>
      <c r="I19" s="181"/>
      <c r="J19" s="201">
        <f>Sum(S19:S20)</f>
        <v>0.5</v>
      </c>
      <c r="K19" s="231" t="s">
        <v>154</v>
      </c>
      <c r="R19" s="49"/>
      <c r="S19" s="204">
        <f t="shared" ref="S19:S28" si="2">IF(E19=TRUE, 0.5, IF(F19=TRUE, 0.375, IF(G19=TRUE, 0.25, IF(H19=TRUE, 0.125, ""))))</f>
        <v>0.25</v>
      </c>
      <c r="T19" s="205"/>
      <c r="U19" s="210" t="s">
        <v>155</v>
      </c>
      <c r="V19" s="211" t="b">
        <v>0</v>
      </c>
      <c r="W19" s="211" t="b">
        <v>0</v>
      </c>
      <c r="X19" s="216" t="b">
        <v>0</v>
      </c>
      <c r="Y19" s="209"/>
      <c r="AH19" s="49"/>
    </row>
    <row r="20">
      <c r="C20" s="184"/>
      <c r="D20" s="228" t="s">
        <v>142</v>
      </c>
      <c r="E20" s="229" t="b">
        <v>0</v>
      </c>
      <c r="F20" s="230" t="b">
        <v>0</v>
      </c>
      <c r="G20" s="230" t="b">
        <v>1</v>
      </c>
      <c r="H20" s="230" t="b">
        <v>0</v>
      </c>
      <c r="J20" s="49"/>
      <c r="K20" s="184"/>
      <c r="R20" s="49"/>
      <c r="S20" s="204">
        <f t="shared" si="2"/>
        <v>0.25</v>
      </c>
      <c r="T20" s="205"/>
      <c r="U20" s="210" t="s">
        <v>156</v>
      </c>
      <c r="V20" s="211" t="b">
        <v>0</v>
      </c>
      <c r="W20" s="211" t="b">
        <v>0</v>
      </c>
      <c r="X20" s="216" t="b">
        <v>0</v>
      </c>
      <c r="Y20" s="209"/>
      <c r="AH20" s="49"/>
    </row>
    <row r="21">
      <c r="C21" s="227" t="s">
        <v>29</v>
      </c>
      <c r="D21" s="228" t="s">
        <v>139</v>
      </c>
      <c r="E21" s="229" t="b">
        <v>0</v>
      </c>
      <c r="F21" s="230" t="b">
        <v>0</v>
      </c>
      <c r="G21" s="230" t="b">
        <v>1</v>
      </c>
      <c r="H21" s="230" t="b">
        <v>0</v>
      </c>
      <c r="I21" s="181"/>
      <c r="J21" s="201">
        <f>Sum(S21:S22)</f>
        <v>0.5</v>
      </c>
      <c r="K21" s="232"/>
      <c r="R21" s="49"/>
      <c r="S21" s="204">
        <f t="shared" si="2"/>
        <v>0.25</v>
      </c>
      <c r="T21" s="205"/>
      <c r="U21" s="210" t="s">
        <v>157</v>
      </c>
      <c r="V21" s="211" t="b">
        <v>0</v>
      </c>
      <c r="W21" s="211" t="b">
        <v>0</v>
      </c>
      <c r="X21" s="216" t="b">
        <v>0</v>
      </c>
      <c r="Y21" s="209"/>
      <c r="AH21" s="49"/>
    </row>
    <row r="22">
      <c r="C22" s="184"/>
      <c r="D22" s="228" t="s">
        <v>142</v>
      </c>
      <c r="E22" s="229" t="b">
        <v>0</v>
      </c>
      <c r="F22" s="230" t="b">
        <v>0</v>
      </c>
      <c r="G22" s="230" t="b">
        <v>1</v>
      </c>
      <c r="H22" s="230" t="b">
        <v>0</v>
      </c>
      <c r="J22" s="49"/>
      <c r="K22" s="184"/>
      <c r="R22" s="49"/>
      <c r="S22" s="204">
        <f t="shared" si="2"/>
        <v>0.25</v>
      </c>
      <c r="T22" s="197" t="s">
        <v>158</v>
      </c>
      <c r="U22" s="213"/>
      <c r="V22" s="214"/>
      <c r="W22" s="214"/>
      <c r="X22" s="215"/>
      <c r="Y22" s="213"/>
      <c r="AH22" s="49"/>
    </row>
    <row r="23">
      <c r="C23" s="227" t="s">
        <v>32</v>
      </c>
      <c r="D23" s="228" t="s">
        <v>139</v>
      </c>
      <c r="E23" s="229" t="b">
        <v>0</v>
      </c>
      <c r="F23" s="230" t="b">
        <v>0</v>
      </c>
      <c r="G23" s="230" t="b">
        <v>1</v>
      </c>
      <c r="H23" s="230" t="b">
        <v>0</v>
      </c>
      <c r="I23" s="181"/>
      <c r="J23" s="201">
        <f>Sum(S23:S24)</f>
        <v>0.5</v>
      </c>
      <c r="K23" s="231" t="s">
        <v>159</v>
      </c>
      <c r="R23" s="49"/>
      <c r="S23" s="204">
        <f t="shared" si="2"/>
        <v>0.25</v>
      </c>
      <c r="T23" s="205"/>
      <c r="U23" s="210" t="s">
        <v>160</v>
      </c>
      <c r="V23" s="211" t="b">
        <v>0</v>
      </c>
      <c r="W23" s="211" t="b">
        <v>0</v>
      </c>
      <c r="X23" s="216" t="b">
        <v>0</v>
      </c>
      <c r="Y23" s="209"/>
      <c r="AH23" s="49"/>
    </row>
    <row r="24">
      <c r="C24" s="184"/>
      <c r="D24" s="228" t="s">
        <v>142</v>
      </c>
      <c r="E24" s="229" t="b">
        <v>0</v>
      </c>
      <c r="F24" s="230" t="b">
        <v>0</v>
      </c>
      <c r="G24" s="230" t="b">
        <v>1</v>
      </c>
      <c r="H24" s="230" t="b">
        <v>0</v>
      </c>
      <c r="J24" s="49"/>
      <c r="K24" s="184"/>
      <c r="R24" s="49"/>
      <c r="S24" s="204">
        <f t="shared" si="2"/>
        <v>0.25</v>
      </c>
      <c r="T24" s="205"/>
      <c r="U24" s="210" t="s">
        <v>161</v>
      </c>
      <c r="V24" s="211" t="b">
        <v>0</v>
      </c>
      <c r="W24" s="211" t="b">
        <v>0</v>
      </c>
      <c r="X24" s="216" t="b">
        <v>0</v>
      </c>
      <c r="Y24" s="209"/>
      <c r="AH24" s="49"/>
    </row>
    <row r="25">
      <c r="C25" s="227" t="s">
        <v>33</v>
      </c>
      <c r="D25" s="228" t="s">
        <v>139</v>
      </c>
      <c r="E25" s="229" t="b">
        <v>0</v>
      </c>
      <c r="F25" s="230" t="b">
        <v>0</v>
      </c>
      <c r="G25" s="230" t="b">
        <v>1</v>
      </c>
      <c r="H25" s="230" t="b">
        <v>0</v>
      </c>
      <c r="I25" s="181"/>
      <c r="J25" s="201">
        <f>Sum(S25:S26)</f>
        <v>0.5</v>
      </c>
      <c r="K25" s="231" t="s">
        <v>162</v>
      </c>
      <c r="R25" s="49"/>
      <c r="S25" s="204">
        <f t="shared" si="2"/>
        <v>0.25</v>
      </c>
      <c r="T25" s="205"/>
      <c r="U25" s="210" t="s">
        <v>163</v>
      </c>
      <c r="V25" s="211" t="b">
        <v>0</v>
      </c>
      <c r="W25" s="211" t="b">
        <v>0</v>
      </c>
      <c r="X25" s="216" t="b">
        <v>0</v>
      </c>
      <c r="Y25" s="209"/>
      <c r="AH25" s="49"/>
    </row>
    <row r="26">
      <c r="C26" s="184"/>
      <c r="D26" s="228" t="s">
        <v>142</v>
      </c>
      <c r="E26" s="229" t="b">
        <v>0</v>
      </c>
      <c r="F26" s="230" t="b">
        <v>0</v>
      </c>
      <c r="G26" s="230" t="b">
        <v>1</v>
      </c>
      <c r="H26" s="230" t="b">
        <v>0</v>
      </c>
      <c r="J26" s="49"/>
      <c r="K26" s="184"/>
      <c r="R26" s="49"/>
      <c r="S26" s="204">
        <f t="shared" si="2"/>
        <v>0.25</v>
      </c>
      <c r="T26" s="197" t="s">
        <v>164</v>
      </c>
      <c r="U26" s="213"/>
      <c r="V26" s="214"/>
      <c r="W26" s="214"/>
      <c r="X26" s="215"/>
      <c r="Y26" s="213"/>
      <c r="AH26" s="49"/>
    </row>
    <row r="27" ht="25.5" customHeight="1">
      <c r="A27" s="192"/>
      <c r="B27" s="192"/>
      <c r="C27" s="227" t="s">
        <v>34</v>
      </c>
      <c r="D27" s="228" t="s">
        <v>139</v>
      </c>
      <c r="E27" s="229" t="b">
        <v>0</v>
      </c>
      <c r="F27" s="230" t="b">
        <v>0</v>
      </c>
      <c r="G27" s="230" t="b">
        <v>1</v>
      </c>
      <c r="H27" s="230" t="b">
        <v>0</v>
      </c>
      <c r="I27" s="181"/>
      <c r="J27" s="201">
        <f>Sum(S27:S28)</f>
        <v>0.5</v>
      </c>
      <c r="K27" s="232"/>
      <c r="R27" s="49"/>
      <c r="S27" s="204">
        <f t="shared" si="2"/>
        <v>0.25</v>
      </c>
      <c r="T27" s="205"/>
      <c r="U27" s="210" t="s">
        <v>165</v>
      </c>
      <c r="V27" s="211" t="b">
        <v>0</v>
      </c>
      <c r="W27" s="211" t="b">
        <v>0</v>
      </c>
      <c r="X27" s="216" t="b">
        <v>0</v>
      </c>
      <c r="Y27" s="209"/>
      <c r="AH27" s="49"/>
    </row>
    <row r="28">
      <c r="C28" s="184"/>
      <c r="D28" s="228" t="s">
        <v>142</v>
      </c>
      <c r="E28" s="229" t="b">
        <v>0</v>
      </c>
      <c r="F28" s="230" t="b">
        <v>0</v>
      </c>
      <c r="G28" s="230" t="b">
        <v>1</v>
      </c>
      <c r="H28" s="230" t="b">
        <v>0</v>
      </c>
      <c r="J28" s="49"/>
      <c r="K28" s="184"/>
      <c r="R28" s="49"/>
      <c r="S28" s="204">
        <f t="shared" si="2"/>
        <v>0.25</v>
      </c>
      <c r="T28" s="205"/>
      <c r="U28" s="210" t="s">
        <v>166</v>
      </c>
      <c r="V28" s="211" t="b">
        <v>0</v>
      </c>
      <c r="W28" s="211" t="b">
        <v>0</v>
      </c>
      <c r="X28" s="216" t="b">
        <v>0</v>
      </c>
      <c r="Y28" s="209"/>
      <c r="AH28" s="49"/>
    </row>
    <row r="29">
      <c r="C29" s="221" t="s">
        <v>167</v>
      </c>
      <c r="D29" s="49"/>
      <c r="E29" s="222" t="b">
        <v>0</v>
      </c>
      <c r="F29" s="223" t="b">
        <v>0</v>
      </c>
      <c r="G29" s="223" t="b">
        <v>0</v>
      </c>
      <c r="H29" s="223" t="b">
        <v>0</v>
      </c>
      <c r="I29" s="224"/>
      <c r="J29" s="225"/>
      <c r="K29" s="226"/>
      <c r="R29" s="49"/>
      <c r="S29" s="204"/>
      <c r="T29" s="205"/>
      <c r="U29" s="210" t="s">
        <v>168</v>
      </c>
      <c r="V29" s="211" t="b">
        <v>0</v>
      </c>
      <c r="W29" s="211" t="b">
        <v>0</v>
      </c>
      <c r="X29" s="216" t="b">
        <v>0</v>
      </c>
      <c r="Y29" s="209"/>
      <c r="AH29" s="49"/>
    </row>
    <row r="30">
      <c r="C30" s="227" t="s">
        <v>35</v>
      </c>
      <c r="D30" s="228" t="s">
        <v>139</v>
      </c>
      <c r="E30" s="229" t="b">
        <v>0</v>
      </c>
      <c r="F30" s="230" t="b">
        <v>1</v>
      </c>
      <c r="G30" s="230" t="b">
        <v>0</v>
      </c>
      <c r="H30" s="230" t="b">
        <v>0</v>
      </c>
      <c r="I30" s="181"/>
      <c r="J30" s="201">
        <f>Sum(S30:S31)</f>
        <v>0.75</v>
      </c>
      <c r="K30" s="231" t="s">
        <v>169</v>
      </c>
      <c r="R30" s="49"/>
      <c r="S30" s="204">
        <f t="shared" ref="S30:S37" si="3">IF(E30=TRUE, 0.5, IF(F30=TRUE, 0.375, IF(G30=TRUE, 0.25, IF(H30=TRUE, 0.125, ""))))</f>
        <v>0.375</v>
      </c>
      <c r="T30" s="205"/>
      <c r="U30" s="210" t="s">
        <v>170</v>
      </c>
      <c r="V30" s="211" t="b">
        <v>0</v>
      </c>
      <c r="W30" s="211" t="b">
        <v>0</v>
      </c>
      <c r="X30" s="216" t="b">
        <v>0</v>
      </c>
      <c r="Y30" s="209"/>
      <c r="AH30" s="49"/>
    </row>
    <row r="31">
      <c r="C31" s="184"/>
      <c r="D31" s="228" t="s">
        <v>142</v>
      </c>
      <c r="E31" s="229" t="b">
        <v>0</v>
      </c>
      <c r="F31" s="230" t="b">
        <v>1</v>
      </c>
      <c r="G31" s="230" t="b">
        <v>0</v>
      </c>
      <c r="H31" s="230" t="b">
        <v>0</v>
      </c>
      <c r="J31" s="49"/>
      <c r="K31" s="184"/>
      <c r="R31" s="49"/>
      <c r="S31" s="204">
        <f t="shared" si="3"/>
        <v>0.375</v>
      </c>
      <c r="T31" s="205"/>
      <c r="U31" s="210" t="s">
        <v>171</v>
      </c>
      <c r="V31" s="211" t="b">
        <v>0</v>
      </c>
      <c r="W31" s="211" t="b">
        <v>0</v>
      </c>
      <c r="X31" s="216" t="b">
        <v>0</v>
      </c>
      <c r="Y31" s="209"/>
      <c r="AH31" s="49"/>
    </row>
    <row r="32">
      <c r="C32" s="227" t="s">
        <v>36</v>
      </c>
      <c r="D32" s="228" t="s">
        <v>139</v>
      </c>
      <c r="E32" s="229" t="b">
        <v>0</v>
      </c>
      <c r="F32" s="230" t="b">
        <v>1</v>
      </c>
      <c r="G32" s="230" t="b">
        <v>0</v>
      </c>
      <c r="H32" s="230" t="b">
        <v>0</v>
      </c>
      <c r="I32" s="181"/>
      <c r="J32" s="201">
        <f>Sum(S32:S33)</f>
        <v>0.75</v>
      </c>
      <c r="K32" s="231"/>
      <c r="R32" s="49"/>
      <c r="S32" s="204">
        <f t="shared" si="3"/>
        <v>0.375</v>
      </c>
      <c r="T32" s="205"/>
      <c r="U32" s="210" t="s">
        <v>172</v>
      </c>
      <c r="V32" s="211" t="b">
        <v>0</v>
      </c>
      <c r="W32" s="211" t="b">
        <v>0</v>
      </c>
      <c r="X32" s="216" t="b">
        <v>0</v>
      </c>
      <c r="Y32" s="209"/>
      <c r="AH32" s="49"/>
    </row>
    <row r="33">
      <c r="C33" s="184"/>
      <c r="D33" s="228" t="s">
        <v>142</v>
      </c>
      <c r="E33" s="229" t="b">
        <v>0</v>
      </c>
      <c r="F33" s="230" t="b">
        <v>1</v>
      </c>
      <c r="G33" s="230" t="b">
        <v>0</v>
      </c>
      <c r="H33" s="230" t="b">
        <v>0</v>
      </c>
      <c r="J33" s="49"/>
      <c r="K33" s="184"/>
      <c r="R33" s="49"/>
      <c r="S33" s="204">
        <f t="shared" si="3"/>
        <v>0.375</v>
      </c>
      <c r="T33" s="205"/>
      <c r="U33" s="210" t="s">
        <v>173</v>
      </c>
      <c r="V33" s="211" t="b">
        <v>0</v>
      </c>
      <c r="W33" s="211" t="b">
        <v>0</v>
      </c>
      <c r="X33" s="216" t="b">
        <v>0</v>
      </c>
      <c r="Y33" s="209"/>
      <c r="AH33" s="49"/>
    </row>
    <row r="34">
      <c r="C34" s="227" t="s">
        <v>37</v>
      </c>
      <c r="D34" s="228" t="s">
        <v>139</v>
      </c>
      <c r="E34" s="229" t="b">
        <v>0</v>
      </c>
      <c r="F34" s="230" t="b">
        <v>1</v>
      </c>
      <c r="G34" s="230" t="b">
        <v>0</v>
      </c>
      <c r="H34" s="230" t="b">
        <v>0</v>
      </c>
      <c r="I34" s="181"/>
      <c r="J34" s="201">
        <f>Sum(S34:S35)</f>
        <v>0.75</v>
      </c>
      <c r="K34" s="231" t="s">
        <v>174</v>
      </c>
      <c r="R34" s="49"/>
      <c r="S34" s="204">
        <f t="shared" si="3"/>
        <v>0.375</v>
      </c>
      <c r="T34" s="205"/>
      <c r="U34" s="210" t="s">
        <v>175</v>
      </c>
      <c r="V34" s="211" t="b">
        <v>0</v>
      </c>
      <c r="W34" s="211" t="b">
        <v>0</v>
      </c>
      <c r="X34" s="216" t="b">
        <v>0</v>
      </c>
      <c r="Y34" s="209"/>
      <c r="AH34" s="49"/>
    </row>
    <row r="35">
      <c r="C35" s="184"/>
      <c r="D35" s="228" t="s">
        <v>142</v>
      </c>
      <c r="E35" s="229" t="b">
        <v>0</v>
      </c>
      <c r="F35" s="230" t="b">
        <v>1</v>
      </c>
      <c r="G35" s="230" t="b">
        <v>0</v>
      </c>
      <c r="H35" s="230" t="b">
        <v>0</v>
      </c>
      <c r="J35" s="49"/>
      <c r="K35" s="184"/>
      <c r="R35" s="49"/>
      <c r="S35" s="204">
        <f t="shared" si="3"/>
        <v>0.375</v>
      </c>
      <c r="T35" s="205"/>
      <c r="U35" s="210" t="s">
        <v>176</v>
      </c>
      <c r="V35" s="211" t="b">
        <v>0</v>
      </c>
      <c r="W35" s="211" t="b">
        <v>0</v>
      </c>
      <c r="X35" s="212" t="b">
        <v>0</v>
      </c>
      <c r="Y35" s="209"/>
      <c r="AH35" s="49"/>
    </row>
    <row r="36" ht="25.5" customHeight="1">
      <c r="A36" s="192"/>
      <c r="B36" s="192"/>
      <c r="C36" s="227" t="s">
        <v>38</v>
      </c>
      <c r="D36" s="228" t="s">
        <v>139</v>
      </c>
      <c r="E36" s="229" t="b">
        <v>0</v>
      </c>
      <c r="F36" s="230" t="b">
        <v>1</v>
      </c>
      <c r="G36" s="230" t="b">
        <v>0</v>
      </c>
      <c r="H36" s="230" t="b">
        <v>0</v>
      </c>
      <c r="I36" s="181"/>
      <c r="J36" s="201">
        <f>Sum(S36:S37)</f>
        <v>0.75</v>
      </c>
      <c r="K36" s="232"/>
      <c r="R36" s="49"/>
      <c r="S36" s="204">
        <f t="shared" si="3"/>
        <v>0.375</v>
      </c>
      <c r="T36" s="205"/>
      <c r="U36" s="210" t="s">
        <v>177</v>
      </c>
      <c r="V36" s="211" t="b">
        <v>0</v>
      </c>
      <c r="W36" s="211" t="b">
        <v>0</v>
      </c>
      <c r="X36" s="212" t="b">
        <v>0</v>
      </c>
      <c r="Y36" s="209"/>
      <c r="AH36" s="49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</row>
    <row r="37">
      <c r="C37" s="184"/>
      <c r="D37" s="228" t="s">
        <v>142</v>
      </c>
      <c r="E37" s="229" t="b">
        <v>0</v>
      </c>
      <c r="F37" s="230" t="b">
        <v>1</v>
      </c>
      <c r="G37" s="230" t="b">
        <v>0</v>
      </c>
      <c r="H37" s="230" t="b">
        <v>0</v>
      </c>
      <c r="J37" s="49"/>
      <c r="K37" s="184"/>
      <c r="R37" s="49"/>
      <c r="S37" s="204">
        <f t="shared" si="3"/>
        <v>0.375</v>
      </c>
      <c r="T37" s="197" t="s">
        <v>178</v>
      </c>
      <c r="U37" s="213"/>
      <c r="V37" s="214"/>
      <c r="W37" s="214"/>
      <c r="X37" s="215"/>
      <c r="Y37" s="213"/>
      <c r="AH37" s="49"/>
    </row>
    <row r="38">
      <c r="C38" s="221" t="s">
        <v>179</v>
      </c>
      <c r="D38" s="49"/>
      <c r="E38" s="222" t="b">
        <v>0</v>
      </c>
      <c r="F38" s="223" t="b">
        <v>0</v>
      </c>
      <c r="G38" s="223" t="b">
        <v>0</v>
      </c>
      <c r="H38" s="223" t="b">
        <v>0</v>
      </c>
      <c r="I38" s="224"/>
      <c r="J38" s="225"/>
      <c r="K38" s="226"/>
      <c r="R38" s="49"/>
      <c r="S38" s="204"/>
      <c r="T38" s="205"/>
      <c r="U38" s="210" t="s">
        <v>180</v>
      </c>
      <c r="V38" s="211" t="b">
        <v>0</v>
      </c>
      <c r="W38" s="211" t="b">
        <v>0</v>
      </c>
      <c r="X38" s="212" t="b">
        <v>0</v>
      </c>
      <c r="Y38" s="209"/>
      <c r="AH38" s="49"/>
    </row>
    <row r="39">
      <c r="C39" s="227" t="s">
        <v>39</v>
      </c>
      <c r="D39" s="233" t="s">
        <v>139</v>
      </c>
      <c r="E39" s="229" t="b">
        <v>0</v>
      </c>
      <c r="F39" s="230" t="b">
        <v>0</v>
      </c>
      <c r="G39" s="230" t="b">
        <v>1</v>
      </c>
      <c r="H39" s="230" t="b">
        <v>0</v>
      </c>
      <c r="I39" s="181"/>
      <c r="J39" s="201">
        <f>Sum(S39:S40)</f>
        <v>0.5</v>
      </c>
      <c r="K39" s="232"/>
      <c r="R39" s="49"/>
      <c r="S39" s="204">
        <f t="shared" ref="S39:S52" si="4">IF(E39=TRUE, 0.5, IF(F39=TRUE, 0.375, IF(G39=TRUE, 0.25, IF(H39=TRUE, 0.125, ""))))</f>
        <v>0.25</v>
      </c>
      <c r="T39" s="205"/>
      <c r="U39" s="210" t="s">
        <v>181</v>
      </c>
      <c r="V39" s="211" t="b">
        <v>0</v>
      </c>
      <c r="W39" s="211" t="b">
        <v>0</v>
      </c>
      <c r="X39" s="212" t="b">
        <v>0</v>
      </c>
      <c r="Y39" s="209"/>
      <c r="AH39" s="49"/>
    </row>
    <row r="40">
      <c r="C40" s="184"/>
      <c r="D40" s="233" t="s">
        <v>142</v>
      </c>
      <c r="E40" s="229" t="b">
        <v>0</v>
      </c>
      <c r="F40" s="230" t="b">
        <v>0</v>
      </c>
      <c r="G40" s="230" t="b">
        <v>1</v>
      </c>
      <c r="H40" s="230" t="b">
        <v>0</v>
      </c>
      <c r="J40" s="49"/>
      <c r="K40" s="184"/>
      <c r="R40" s="49"/>
      <c r="S40" s="204">
        <f t="shared" si="4"/>
        <v>0.25</v>
      </c>
      <c r="T40" s="205"/>
      <c r="U40" s="210" t="s">
        <v>182</v>
      </c>
      <c r="V40" s="211" t="b">
        <v>0</v>
      </c>
      <c r="W40" s="211" t="b">
        <v>0</v>
      </c>
      <c r="X40" s="212" t="b">
        <v>0</v>
      </c>
      <c r="Y40" s="209"/>
      <c r="AH40" s="49"/>
    </row>
    <row r="41">
      <c r="C41" s="227" t="s">
        <v>41</v>
      </c>
      <c r="D41" s="233" t="s">
        <v>139</v>
      </c>
      <c r="E41" s="229" t="b">
        <v>0</v>
      </c>
      <c r="F41" s="230" t="b">
        <v>0</v>
      </c>
      <c r="G41" s="230" t="b">
        <v>1</v>
      </c>
      <c r="H41" s="230" t="b">
        <v>0</v>
      </c>
      <c r="I41" s="181"/>
      <c r="J41" s="201">
        <f>Sum(S41:S42)</f>
        <v>0.5</v>
      </c>
      <c r="K41" s="231" t="s">
        <v>183</v>
      </c>
      <c r="R41" s="49"/>
      <c r="S41" s="204">
        <f t="shared" si="4"/>
        <v>0.25</v>
      </c>
      <c r="T41" s="205"/>
      <c r="U41" s="210" t="s">
        <v>184</v>
      </c>
      <c r="V41" s="211" t="b">
        <v>0</v>
      </c>
      <c r="W41" s="211" t="b">
        <v>0</v>
      </c>
      <c r="X41" s="212" t="b">
        <v>0</v>
      </c>
      <c r="Y41" s="209"/>
      <c r="AH41" s="49"/>
    </row>
    <row r="42">
      <c r="C42" s="184"/>
      <c r="D42" s="233" t="s">
        <v>142</v>
      </c>
      <c r="E42" s="229" t="b">
        <v>0</v>
      </c>
      <c r="F42" s="230" t="b">
        <v>0</v>
      </c>
      <c r="G42" s="230" t="b">
        <v>1</v>
      </c>
      <c r="H42" s="230" t="b">
        <v>0</v>
      </c>
      <c r="J42" s="49"/>
      <c r="K42" s="184"/>
      <c r="R42" s="49"/>
      <c r="S42" s="204">
        <f t="shared" si="4"/>
        <v>0.25</v>
      </c>
      <c r="T42" s="205"/>
      <c r="U42" s="210" t="s">
        <v>185</v>
      </c>
      <c r="V42" s="211" t="b">
        <v>0</v>
      </c>
      <c r="W42" s="211" t="b">
        <v>0</v>
      </c>
      <c r="X42" s="212" t="b">
        <v>0</v>
      </c>
      <c r="Y42" s="209"/>
      <c r="AH42" s="49"/>
    </row>
    <row r="43">
      <c r="C43" s="227" t="s">
        <v>42</v>
      </c>
      <c r="D43" s="233" t="s">
        <v>139</v>
      </c>
      <c r="E43" s="229" t="b">
        <v>0</v>
      </c>
      <c r="F43" s="230" t="b">
        <v>0</v>
      </c>
      <c r="G43" s="230" t="b">
        <v>1</v>
      </c>
      <c r="H43" s="230" t="b">
        <v>0</v>
      </c>
      <c r="I43" s="181"/>
      <c r="J43" s="201">
        <f>Sum(S43:S44)</f>
        <v>0.5</v>
      </c>
      <c r="K43" s="232"/>
      <c r="R43" s="49"/>
      <c r="S43" s="204">
        <f t="shared" si="4"/>
        <v>0.25</v>
      </c>
      <c r="T43" s="205"/>
      <c r="U43" s="210" t="s">
        <v>186</v>
      </c>
      <c r="V43" s="211" t="b">
        <v>0</v>
      </c>
      <c r="W43" s="211" t="b">
        <v>0</v>
      </c>
      <c r="X43" s="212" t="b">
        <v>0</v>
      </c>
      <c r="Y43" s="209"/>
      <c r="AH43" s="49"/>
    </row>
    <row r="44">
      <c r="C44" s="184"/>
      <c r="D44" s="233" t="s">
        <v>142</v>
      </c>
      <c r="E44" s="229" t="b">
        <v>0</v>
      </c>
      <c r="F44" s="230" t="b">
        <v>0</v>
      </c>
      <c r="G44" s="230" t="b">
        <v>1</v>
      </c>
      <c r="H44" s="230" t="b">
        <v>0</v>
      </c>
      <c r="J44" s="49"/>
      <c r="K44" s="184"/>
      <c r="R44" s="49"/>
      <c r="S44" s="204">
        <f t="shared" si="4"/>
        <v>0.25</v>
      </c>
      <c r="T44" s="205"/>
      <c r="U44" s="210" t="s">
        <v>187</v>
      </c>
      <c r="V44" s="211" t="b">
        <v>0</v>
      </c>
      <c r="W44" s="211" t="b">
        <v>0</v>
      </c>
      <c r="X44" s="234" t="b">
        <v>0</v>
      </c>
      <c r="Y44" s="209"/>
      <c r="AH44" s="49"/>
    </row>
    <row r="45" ht="25.5" customHeight="1">
      <c r="A45" s="192"/>
      <c r="B45" s="192"/>
      <c r="C45" s="227" t="s">
        <v>188</v>
      </c>
      <c r="D45" s="233" t="s">
        <v>139</v>
      </c>
      <c r="E45" s="229" t="b">
        <v>0</v>
      </c>
      <c r="F45" s="230" t="b">
        <v>0</v>
      </c>
      <c r="G45" s="230" t="b">
        <v>1</v>
      </c>
      <c r="H45" s="230" t="b">
        <v>0</v>
      </c>
      <c r="I45" s="181"/>
      <c r="J45" s="201">
        <f>Sum(S45:S46)</f>
        <v>0.5</v>
      </c>
      <c r="K45" s="232"/>
      <c r="R45" s="49"/>
      <c r="S45" s="204">
        <f t="shared" si="4"/>
        <v>0.25</v>
      </c>
      <c r="T45" s="205"/>
      <c r="U45" s="210" t="s">
        <v>189</v>
      </c>
      <c r="V45" s="211" t="b">
        <v>0</v>
      </c>
      <c r="W45" s="211" t="b">
        <v>0</v>
      </c>
      <c r="X45" s="234" t="b">
        <v>0</v>
      </c>
      <c r="Y45" s="209"/>
      <c r="AH45" s="49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</row>
    <row r="46">
      <c r="C46" s="184"/>
      <c r="D46" s="233" t="s">
        <v>142</v>
      </c>
      <c r="E46" s="229" t="b">
        <v>0</v>
      </c>
      <c r="F46" s="230" t="b">
        <v>0</v>
      </c>
      <c r="G46" s="230" t="b">
        <v>1</v>
      </c>
      <c r="H46" s="230" t="b">
        <v>0</v>
      </c>
      <c r="J46" s="49"/>
      <c r="K46" s="184"/>
      <c r="R46" s="49"/>
      <c r="S46" s="204">
        <f t="shared" si="4"/>
        <v>0.25</v>
      </c>
      <c r="T46" s="205"/>
      <c r="U46" s="210" t="s">
        <v>190</v>
      </c>
      <c r="V46" s="211" t="b">
        <v>0</v>
      </c>
      <c r="W46" s="211" t="b">
        <v>0</v>
      </c>
      <c r="X46" s="234" t="b">
        <v>0</v>
      </c>
      <c r="Y46" s="209"/>
      <c r="AH46" s="49"/>
    </row>
    <row r="47">
      <c r="C47" s="227" t="s">
        <v>45</v>
      </c>
      <c r="D47" s="233" t="s">
        <v>139</v>
      </c>
      <c r="E47" s="229" t="b">
        <v>0</v>
      </c>
      <c r="F47" s="230" t="b">
        <v>0</v>
      </c>
      <c r="G47" s="230" t="b">
        <v>1</v>
      </c>
      <c r="H47" s="230" t="b">
        <v>0</v>
      </c>
      <c r="I47" s="103"/>
      <c r="J47" s="201">
        <f>Sum(S47:S48)</f>
        <v>0.5</v>
      </c>
      <c r="K47" s="235" t="s">
        <v>191</v>
      </c>
      <c r="R47" s="49"/>
      <c r="S47" s="204">
        <f t="shared" si="4"/>
        <v>0.25</v>
      </c>
      <c r="T47" s="205"/>
      <c r="U47" s="210" t="s">
        <v>192</v>
      </c>
      <c r="V47" s="211" t="b">
        <v>0</v>
      </c>
      <c r="W47" s="211" t="b">
        <v>0</v>
      </c>
      <c r="X47" s="234" t="b">
        <v>0</v>
      </c>
      <c r="Y47" s="209"/>
      <c r="AH47" s="49"/>
    </row>
    <row r="48">
      <c r="C48" s="184"/>
      <c r="D48" s="233" t="s">
        <v>142</v>
      </c>
      <c r="E48" s="229" t="b">
        <v>0</v>
      </c>
      <c r="F48" s="230" t="b">
        <v>0</v>
      </c>
      <c r="G48" s="230" t="b">
        <v>1</v>
      </c>
      <c r="H48" s="230" t="b">
        <v>0</v>
      </c>
      <c r="J48" s="49"/>
      <c r="R48" s="49"/>
      <c r="S48" s="204">
        <f t="shared" si="4"/>
        <v>0.25</v>
      </c>
      <c r="T48" s="205"/>
      <c r="U48" s="210" t="s">
        <v>193</v>
      </c>
      <c r="V48" s="211" t="b">
        <v>0</v>
      </c>
      <c r="W48" s="211" t="b">
        <v>0</v>
      </c>
      <c r="X48" s="234" t="b">
        <v>0</v>
      </c>
      <c r="Y48" s="209"/>
      <c r="AH48" s="49"/>
    </row>
    <row r="49">
      <c r="C49" s="227" t="s">
        <v>46</v>
      </c>
      <c r="D49" s="233" t="s">
        <v>139</v>
      </c>
      <c r="E49" s="229" t="b">
        <v>0</v>
      </c>
      <c r="F49" s="230" t="b">
        <v>0</v>
      </c>
      <c r="G49" s="230" t="b">
        <v>1</v>
      </c>
      <c r="H49" s="230" t="b">
        <v>0</v>
      </c>
      <c r="I49" s="103"/>
      <c r="J49" s="201">
        <f>Sum(S49:S50)</f>
        <v>0.5</v>
      </c>
      <c r="K49" s="103"/>
      <c r="L49" s="103"/>
      <c r="M49" s="103"/>
      <c r="N49" s="103"/>
      <c r="O49" s="103"/>
      <c r="P49" s="103"/>
      <c r="Q49" s="103"/>
      <c r="R49" s="236"/>
      <c r="S49" s="204">
        <f t="shared" si="4"/>
        <v>0.25</v>
      </c>
      <c r="T49" s="205"/>
      <c r="U49" s="210" t="s">
        <v>194</v>
      </c>
      <c r="V49" s="211" t="b">
        <v>0</v>
      </c>
      <c r="W49" s="211" t="b">
        <v>0</v>
      </c>
      <c r="X49" s="234" t="b">
        <v>0</v>
      </c>
      <c r="Y49" s="209"/>
      <c r="AH49" s="49"/>
    </row>
    <row r="50">
      <c r="C50" s="184"/>
      <c r="D50" s="233" t="s">
        <v>142</v>
      </c>
      <c r="E50" s="229" t="b">
        <v>0</v>
      </c>
      <c r="F50" s="230" t="b">
        <v>0</v>
      </c>
      <c r="G50" s="230" t="b">
        <v>1</v>
      </c>
      <c r="H50" s="230" t="b">
        <v>0</v>
      </c>
      <c r="J50" s="49"/>
      <c r="L50" s="103"/>
      <c r="M50" s="103"/>
      <c r="N50" s="103"/>
      <c r="O50" s="103"/>
      <c r="P50" s="103"/>
      <c r="Q50" s="103"/>
      <c r="R50" s="236"/>
      <c r="S50" s="204">
        <f t="shared" si="4"/>
        <v>0.25</v>
      </c>
      <c r="T50" s="197" t="s">
        <v>195</v>
      </c>
      <c r="U50" s="213"/>
      <c r="V50" s="214"/>
      <c r="W50" s="214"/>
      <c r="X50" s="237"/>
      <c r="Y50" s="213"/>
      <c r="AH50" s="49"/>
    </row>
    <row r="51">
      <c r="C51" s="227" t="s">
        <v>47</v>
      </c>
      <c r="D51" s="233" t="s">
        <v>139</v>
      </c>
      <c r="E51" s="229" t="b">
        <v>0</v>
      </c>
      <c r="F51" s="230" t="b">
        <v>0</v>
      </c>
      <c r="G51" s="230" t="b">
        <v>1</v>
      </c>
      <c r="H51" s="230" t="b">
        <v>0</v>
      </c>
      <c r="I51" s="103"/>
      <c r="J51" s="201">
        <f>Sum(S51:S52)</f>
        <v>0.5</v>
      </c>
      <c r="K51" s="103"/>
      <c r="L51" s="103"/>
      <c r="M51" s="103"/>
      <c r="N51" s="103"/>
      <c r="O51" s="103"/>
      <c r="P51" s="103"/>
      <c r="Q51" s="103"/>
      <c r="R51" s="236"/>
      <c r="S51" s="204">
        <f t="shared" si="4"/>
        <v>0.25</v>
      </c>
      <c r="T51" s="205"/>
      <c r="U51" s="210" t="s">
        <v>196</v>
      </c>
      <c r="V51" s="211" t="b">
        <v>0</v>
      </c>
      <c r="W51" s="211" t="b">
        <v>0</v>
      </c>
      <c r="X51" s="234" t="b">
        <v>0</v>
      </c>
      <c r="Y51" s="209"/>
      <c r="AH51" s="49"/>
    </row>
    <row r="52">
      <c r="C52" s="184"/>
      <c r="D52" s="238" t="s">
        <v>142</v>
      </c>
      <c r="E52" s="229" t="b">
        <v>0</v>
      </c>
      <c r="F52" s="230" t="b">
        <v>0</v>
      </c>
      <c r="G52" s="230" t="b">
        <v>1</v>
      </c>
      <c r="H52" s="230" t="b">
        <v>0</v>
      </c>
      <c r="J52" s="49"/>
      <c r="L52" s="103"/>
      <c r="M52" s="103"/>
      <c r="N52" s="103"/>
      <c r="O52" s="103"/>
      <c r="P52" s="103"/>
      <c r="Q52" s="103"/>
      <c r="R52" s="236"/>
      <c r="S52" s="204">
        <f t="shared" si="4"/>
        <v>0.25</v>
      </c>
      <c r="T52" s="205"/>
      <c r="U52" s="210" t="s">
        <v>197</v>
      </c>
      <c r="V52" s="211" t="b">
        <v>0</v>
      </c>
      <c r="W52" s="211" t="b">
        <v>0</v>
      </c>
      <c r="X52" s="234" t="b">
        <v>0</v>
      </c>
      <c r="Y52" s="209"/>
      <c r="AH52" s="49"/>
    </row>
    <row r="53">
      <c r="C53" s="221" t="s">
        <v>198</v>
      </c>
      <c r="D53" s="49"/>
      <c r="E53" s="222" t="b">
        <v>0</v>
      </c>
      <c r="F53" s="223" t="b">
        <v>0</v>
      </c>
      <c r="G53" s="223" t="b">
        <v>0</v>
      </c>
      <c r="H53" s="223" t="b">
        <v>0</v>
      </c>
      <c r="I53" s="224"/>
      <c r="J53" s="225"/>
      <c r="K53" s="226"/>
      <c r="R53" s="49"/>
      <c r="S53" s="204"/>
      <c r="T53" s="205"/>
      <c r="U53" s="210" t="s">
        <v>199</v>
      </c>
      <c r="V53" s="211" t="b">
        <v>0</v>
      </c>
      <c r="W53" s="211" t="b">
        <v>0</v>
      </c>
      <c r="X53" s="234" t="b">
        <v>0</v>
      </c>
      <c r="Y53" s="209"/>
      <c r="AH53" s="49"/>
    </row>
    <row r="54">
      <c r="C54" s="239" t="s">
        <v>48</v>
      </c>
      <c r="D54" s="240" t="s">
        <v>139</v>
      </c>
      <c r="E54" s="229" t="b">
        <v>0</v>
      </c>
      <c r="F54" s="230" t="b">
        <v>0</v>
      </c>
      <c r="G54" s="230" t="b">
        <v>1</v>
      </c>
      <c r="H54" s="230" t="b">
        <v>0</v>
      </c>
      <c r="I54" s="181"/>
      <c r="J54" s="201">
        <f>Sum(S54:S55)</f>
        <v>0.5</v>
      </c>
      <c r="K54" s="231">
        <v>6.0</v>
      </c>
      <c r="R54" s="49"/>
      <c r="S54" s="204">
        <f t="shared" ref="S54:S59" si="5">IF(E54=TRUE, 0.5, IF(F54=TRUE, 0.375, IF(G54=TRUE, 0.25, IF(H54=TRUE, 0.125, ""))))</f>
        <v>0.25</v>
      </c>
      <c r="T54" s="205"/>
      <c r="U54" s="210" t="s">
        <v>200</v>
      </c>
      <c r="V54" s="211" t="b">
        <v>0</v>
      </c>
      <c r="W54" s="211" t="b">
        <v>0</v>
      </c>
      <c r="X54" s="212" t="b">
        <v>0</v>
      </c>
      <c r="Y54" s="209"/>
      <c r="AH54" s="49"/>
    </row>
    <row r="55">
      <c r="C55" s="184"/>
      <c r="D55" s="240" t="s">
        <v>142</v>
      </c>
      <c r="E55" s="229" t="b">
        <v>0</v>
      </c>
      <c r="F55" s="230" t="b">
        <v>0</v>
      </c>
      <c r="G55" s="230" t="b">
        <v>1</v>
      </c>
      <c r="H55" s="230" t="b">
        <v>0</v>
      </c>
      <c r="J55" s="49"/>
      <c r="K55" s="184"/>
      <c r="R55" s="49"/>
      <c r="S55" s="204">
        <f t="shared" si="5"/>
        <v>0.25</v>
      </c>
      <c r="T55" s="197" t="s">
        <v>201</v>
      </c>
      <c r="U55" s="213"/>
      <c r="V55" s="214"/>
      <c r="W55" s="214"/>
      <c r="X55" s="241"/>
      <c r="Y55" s="213"/>
      <c r="AH55" s="49"/>
    </row>
    <row r="56">
      <c r="C56" s="239" t="s">
        <v>49</v>
      </c>
      <c r="D56" s="242" t="s">
        <v>139</v>
      </c>
      <c r="E56" s="229" t="b">
        <v>0</v>
      </c>
      <c r="F56" s="230" t="b">
        <v>0</v>
      </c>
      <c r="G56" s="230" t="b">
        <v>1</v>
      </c>
      <c r="H56" s="230" t="b">
        <v>0</v>
      </c>
      <c r="I56" s="181"/>
      <c r="J56" s="201">
        <f>Sum(S56:S57)</f>
        <v>0.5</v>
      </c>
      <c r="K56" s="231">
        <v>3.0</v>
      </c>
      <c r="R56" s="49"/>
      <c r="S56" s="204">
        <f t="shared" si="5"/>
        <v>0.25</v>
      </c>
      <c r="T56" s="205"/>
      <c r="U56" s="210" t="s">
        <v>202</v>
      </c>
      <c r="V56" s="211" t="b">
        <v>0</v>
      </c>
      <c r="W56" s="211" t="b">
        <v>0</v>
      </c>
      <c r="X56" s="212" t="b">
        <v>0</v>
      </c>
      <c r="Y56" s="209"/>
      <c r="AH56" s="49"/>
    </row>
    <row r="57">
      <c r="C57" s="184"/>
      <c r="D57" s="242" t="s">
        <v>142</v>
      </c>
      <c r="E57" s="229" t="b">
        <v>0</v>
      </c>
      <c r="F57" s="230" t="b">
        <v>0</v>
      </c>
      <c r="G57" s="230" t="b">
        <v>1</v>
      </c>
      <c r="H57" s="230" t="b">
        <v>0</v>
      </c>
      <c r="J57" s="49"/>
      <c r="K57" s="184"/>
      <c r="R57" s="49"/>
      <c r="S57" s="204">
        <f t="shared" si="5"/>
        <v>0.25</v>
      </c>
      <c r="T57" s="205"/>
      <c r="U57" s="210" t="s">
        <v>203</v>
      </c>
      <c r="V57" s="211" t="b">
        <v>0</v>
      </c>
      <c r="W57" s="211" t="b">
        <v>0</v>
      </c>
      <c r="X57" s="212" t="b">
        <v>0</v>
      </c>
      <c r="Y57" s="209"/>
      <c r="AH57" s="49"/>
    </row>
    <row r="58">
      <c r="C58" s="227" t="s">
        <v>51</v>
      </c>
      <c r="D58" s="242" t="s">
        <v>139</v>
      </c>
      <c r="E58" s="229" t="b">
        <v>0</v>
      </c>
      <c r="F58" s="230" t="b">
        <v>0</v>
      </c>
      <c r="G58" s="230" t="b">
        <v>1</v>
      </c>
      <c r="H58" s="230" t="b">
        <v>0</v>
      </c>
      <c r="I58" s="243"/>
      <c r="J58" s="201">
        <f>Sum(S58:S59)</f>
        <v>0.5</v>
      </c>
      <c r="K58" s="231">
        <v>8.0</v>
      </c>
      <c r="R58" s="49"/>
      <c r="S58" s="204">
        <f t="shared" si="5"/>
        <v>0.25</v>
      </c>
      <c r="T58" s="205"/>
      <c r="U58" s="210" t="s">
        <v>204</v>
      </c>
      <c r="V58" s="211" t="b">
        <v>0</v>
      </c>
      <c r="W58" s="211" t="b">
        <v>0</v>
      </c>
      <c r="X58" s="212" t="b">
        <v>0</v>
      </c>
      <c r="Y58" s="209"/>
      <c r="AH58" s="49"/>
    </row>
    <row r="59">
      <c r="C59" s="185"/>
      <c r="D59" s="244" t="s">
        <v>142</v>
      </c>
      <c r="E59" s="245" t="b">
        <v>0</v>
      </c>
      <c r="F59" s="246" t="b">
        <v>0</v>
      </c>
      <c r="G59" s="246" t="b">
        <v>1</v>
      </c>
      <c r="H59" s="246" t="b">
        <v>0</v>
      </c>
      <c r="I59" s="57"/>
      <c r="J59" s="59"/>
      <c r="K59" s="185"/>
      <c r="L59" s="57"/>
      <c r="M59" s="57"/>
      <c r="N59" s="57"/>
      <c r="O59" s="57"/>
      <c r="P59" s="57"/>
      <c r="Q59" s="57"/>
      <c r="R59" s="59"/>
      <c r="S59" s="204">
        <f t="shared" si="5"/>
        <v>0.25</v>
      </c>
      <c r="T59" s="205"/>
      <c r="U59" s="210" t="s">
        <v>205</v>
      </c>
      <c r="V59" s="211" t="b">
        <v>0</v>
      </c>
      <c r="W59" s="211" t="b">
        <v>0</v>
      </c>
      <c r="X59" s="212" t="b">
        <v>0</v>
      </c>
      <c r="Y59" s="209"/>
      <c r="Z59" s="247"/>
      <c r="AA59" s="247"/>
      <c r="AB59" s="247"/>
      <c r="AC59" s="247"/>
      <c r="AD59" s="247"/>
      <c r="AH59" s="49"/>
    </row>
    <row r="60">
      <c r="C60" s="243"/>
      <c r="D60" s="243"/>
      <c r="E60" s="243"/>
      <c r="F60" s="243"/>
      <c r="G60" s="243"/>
      <c r="H60" s="243"/>
      <c r="I60" s="243"/>
      <c r="J60" s="248">
        <f>SUM(S10:S52)</f>
        <v>12</v>
      </c>
      <c r="K60" s="243"/>
      <c r="L60" s="243"/>
      <c r="M60" s="243"/>
      <c r="N60" s="243"/>
      <c r="O60" s="243"/>
      <c r="P60" s="243"/>
      <c r="Q60" s="243"/>
      <c r="R60" s="243"/>
      <c r="T60" s="205"/>
      <c r="U60" s="210" t="s">
        <v>206</v>
      </c>
      <c r="V60" s="211" t="b">
        <v>0</v>
      </c>
      <c r="W60" s="211" t="b">
        <v>0</v>
      </c>
      <c r="X60" s="212" t="b">
        <v>0</v>
      </c>
      <c r="Y60" s="209"/>
      <c r="AH60" s="49"/>
    </row>
    <row r="61">
      <c r="C61" s="243"/>
      <c r="D61" s="243"/>
      <c r="E61" s="243"/>
      <c r="F61" s="243"/>
      <c r="G61" s="243"/>
      <c r="H61" s="243"/>
      <c r="I61" s="243"/>
      <c r="J61" s="249">
        <v>20.0</v>
      </c>
      <c r="K61" s="250"/>
      <c r="L61" s="243"/>
      <c r="M61" s="243"/>
      <c r="N61" s="243"/>
      <c r="O61" s="243"/>
      <c r="P61" s="243"/>
      <c r="Q61" s="243"/>
      <c r="R61" s="243"/>
      <c r="T61" s="197" t="s">
        <v>207</v>
      </c>
      <c r="U61" s="213"/>
      <c r="V61" s="214"/>
      <c r="W61" s="214"/>
      <c r="X61" s="215"/>
      <c r="Y61" s="213"/>
      <c r="AH61" s="49"/>
    </row>
    <row r="62" ht="32.25" customHeight="1"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T62" s="205"/>
      <c r="U62" s="210" t="s">
        <v>208</v>
      </c>
      <c r="V62" s="211" t="b">
        <v>0</v>
      </c>
      <c r="W62" s="211" t="b">
        <v>0</v>
      </c>
      <c r="X62" s="212" t="b">
        <v>0</v>
      </c>
      <c r="Y62" s="209"/>
      <c r="AH62" s="49"/>
    </row>
    <row r="63"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T63" s="205"/>
      <c r="U63" s="210" t="s">
        <v>209</v>
      </c>
      <c r="V63" s="211" t="b">
        <v>0</v>
      </c>
      <c r="W63" s="211" t="b">
        <v>0</v>
      </c>
      <c r="X63" s="212" t="b">
        <v>0</v>
      </c>
      <c r="Y63" s="209"/>
      <c r="AH63" s="49"/>
    </row>
    <row r="64">
      <c r="C64" s="1" t="s">
        <v>210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1"/>
      <c r="T64" s="205"/>
      <c r="U64" s="210" t="s">
        <v>211</v>
      </c>
      <c r="V64" s="211" t="b">
        <v>0</v>
      </c>
      <c r="W64" s="211" t="b">
        <v>0</v>
      </c>
      <c r="X64" s="212" t="b">
        <v>0</v>
      </c>
      <c r="Y64" s="209"/>
      <c r="AH64" s="49"/>
    </row>
    <row r="65">
      <c r="C65" s="184"/>
      <c r="R65" s="49"/>
      <c r="T65" s="205"/>
      <c r="U65" s="210" t="s">
        <v>212</v>
      </c>
      <c r="V65" s="211" t="b">
        <v>0</v>
      </c>
      <c r="W65" s="211" t="b">
        <v>0</v>
      </c>
      <c r="X65" s="212" t="b">
        <v>0</v>
      </c>
      <c r="Y65" s="209"/>
      <c r="AH65" s="49"/>
    </row>
    <row r="66">
      <c r="C66" s="184"/>
      <c r="R66" s="49"/>
      <c r="T66" s="205"/>
      <c r="U66" s="210" t="s">
        <v>213</v>
      </c>
      <c r="V66" s="211" t="b">
        <v>0</v>
      </c>
      <c r="W66" s="211" t="b">
        <v>0</v>
      </c>
      <c r="X66" s="212" t="b">
        <v>0</v>
      </c>
      <c r="Y66" s="209"/>
      <c r="AH66" s="49"/>
    </row>
    <row r="67">
      <c r="C67" s="184"/>
      <c r="R67" s="49"/>
      <c r="T67" s="197" t="s">
        <v>214</v>
      </c>
      <c r="U67" s="213"/>
      <c r="V67" s="214"/>
      <c r="W67" s="214"/>
      <c r="X67" s="215"/>
      <c r="Y67" s="213"/>
      <c r="AH67" s="49"/>
    </row>
    <row r="68">
      <c r="C68" s="184"/>
      <c r="R68" s="49"/>
      <c r="T68" s="205"/>
      <c r="U68" s="210" t="s">
        <v>215</v>
      </c>
      <c r="V68" s="211" t="b">
        <v>0</v>
      </c>
      <c r="W68" s="211" t="b">
        <v>0</v>
      </c>
      <c r="X68" s="212" t="b">
        <v>0</v>
      </c>
      <c r="Y68" s="209"/>
      <c r="AH68" s="49"/>
    </row>
    <row r="69">
      <c r="C69" s="185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9"/>
      <c r="T69" s="205"/>
      <c r="U69" s="210" t="s">
        <v>216</v>
      </c>
      <c r="V69" s="211" t="b">
        <v>0</v>
      </c>
      <c r="W69" s="211" t="b">
        <v>0</v>
      </c>
      <c r="X69" s="212" t="b">
        <v>0</v>
      </c>
      <c r="Y69" s="209"/>
      <c r="AH69" s="49"/>
    </row>
    <row r="70">
      <c r="C70" s="251" t="s">
        <v>125</v>
      </c>
      <c r="D70" s="27"/>
      <c r="E70" s="252" t="s">
        <v>126</v>
      </c>
      <c r="F70" s="252" t="s">
        <v>127</v>
      </c>
      <c r="G70" s="252" t="s">
        <v>128</v>
      </c>
      <c r="H70" s="252" t="s">
        <v>129</v>
      </c>
      <c r="I70" s="252" t="s">
        <v>130</v>
      </c>
      <c r="J70" s="253" t="s">
        <v>131</v>
      </c>
      <c r="K70" s="251" t="s">
        <v>132</v>
      </c>
      <c r="L70" s="26"/>
      <c r="M70" s="26"/>
      <c r="N70" s="26"/>
      <c r="O70" s="26"/>
      <c r="P70" s="26"/>
      <c r="Q70" s="26"/>
      <c r="R70" s="27"/>
      <c r="T70" s="205"/>
      <c r="U70" s="210" t="s">
        <v>217</v>
      </c>
      <c r="V70" s="211" t="b">
        <v>0</v>
      </c>
      <c r="W70" s="211" t="b">
        <v>0</v>
      </c>
      <c r="X70" s="212" t="b">
        <v>0</v>
      </c>
      <c r="Y70" s="209"/>
      <c r="AH70" s="49"/>
    </row>
    <row r="71">
      <c r="C71" s="227" t="s">
        <v>58</v>
      </c>
      <c r="E71" s="254" t="b">
        <v>0</v>
      </c>
      <c r="F71" s="255" t="b">
        <v>1</v>
      </c>
      <c r="G71" s="255" t="b">
        <v>0</v>
      </c>
      <c r="H71" s="255" t="b">
        <v>0</v>
      </c>
      <c r="I71" s="256">
        <v>180.0</v>
      </c>
      <c r="J71" s="257">
        <f>IF(E71=TRUE, 5, IF(F71=TRUE, 3.75, IF(G71=TRUE, 2.5, IF(H71=TRUE, 1.25, ""))))</f>
        <v>3.75</v>
      </c>
      <c r="K71" s="231" t="s">
        <v>218</v>
      </c>
      <c r="R71" s="49"/>
      <c r="T71" s="258"/>
      <c r="U71" s="259" t="s">
        <v>219</v>
      </c>
      <c r="V71" s="260" t="b">
        <v>0</v>
      </c>
      <c r="W71" s="260" t="b">
        <v>0</v>
      </c>
      <c r="X71" s="261" t="b">
        <v>0</v>
      </c>
      <c r="Y71" s="262"/>
      <c r="Z71" s="57"/>
      <c r="AA71" s="57"/>
      <c r="AB71" s="57"/>
      <c r="AC71" s="57"/>
      <c r="AD71" s="57"/>
      <c r="AE71" s="57"/>
      <c r="AF71" s="57"/>
      <c r="AG71" s="57"/>
      <c r="AH71" s="59"/>
    </row>
    <row r="72">
      <c r="C72" s="184"/>
      <c r="E72" s="184"/>
      <c r="J72" s="49"/>
      <c r="K72" s="184"/>
      <c r="R72" s="49"/>
    </row>
    <row r="73">
      <c r="C73" s="227" t="s">
        <v>60</v>
      </c>
      <c r="E73" s="229" t="b">
        <v>1</v>
      </c>
      <c r="F73" s="230" t="b">
        <v>0</v>
      </c>
      <c r="G73" s="230" t="b">
        <v>0</v>
      </c>
      <c r="H73" s="230" t="b">
        <v>0</v>
      </c>
      <c r="I73" s="256">
        <v>125.0</v>
      </c>
      <c r="J73" s="257">
        <f>IF(E73=TRUE, 5, IF(F73=TRUE, 3.75, IF(G73=TRUE, 2.5, IF(H73=TRUE, 1.25, ""))))</f>
        <v>5</v>
      </c>
      <c r="K73" s="231" t="s">
        <v>220</v>
      </c>
      <c r="R73" s="49"/>
    </row>
    <row r="74">
      <c r="C74" s="184"/>
      <c r="E74" s="184"/>
      <c r="J74" s="49"/>
      <c r="K74" s="184"/>
      <c r="R74" s="49"/>
    </row>
    <row r="75">
      <c r="C75" s="227" t="s">
        <v>62</v>
      </c>
      <c r="E75" s="229" t="b">
        <v>1</v>
      </c>
      <c r="F75" s="230" t="b">
        <v>0</v>
      </c>
      <c r="G75" s="230" t="b">
        <v>0</v>
      </c>
      <c r="H75" s="230" t="b">
        <v>0</v>
      </c>
      <c r="I75" s="256">
        <v>110.0</v>
      </c>
      <c r="J75" s="257">
        <f>IF(E75=TRUE, 5, IF(F75=TRUE, 3.75, IF(G75=TRUE, 2.5, IF(H75=TRUE, 1.25, ""))))</f>
        <v>5</v>
      </c>
      <c r="K75" s="232"/>
      <c r="R75" s="49"/>
    </row>
    <row r="76">
      <c r="C76" s="184"/>
      <c r="E76" s="184"/>
      <c r="J76" s="49"/>
      <c r="K76" s="184"/>
      <c r="R76" s="49"/>
    </row>
    <row r="77">
      <c r="C77" s="239" t="s">
        <v>65</v>
      </c>
      <c r="E77" s="229" t="b">
        <v>1</v>
      </c>
      <c r="F77" s="230" t="b">
        <v>0</v>
      </c>
      <c r="G77" s="230" t="b">
        <v>0</v>
      </c>
      <c r="H77" s="230" t="b">
        <v>0</v>
      </c>
      <c r="I77" s="256">
        <v>100.0</v>
      </c>
      <c r="J77" s="257">
        <f>IF(E77=TRUE, 5, IF(F77=TRUE, 3.75, IF(G77=TRUE, 2.5, IF(H77=TRUE, 1.25, ""))))</f>
        <v>5</v>
      </c>
      <c r="K77" s="232"/>
      <c r="R77" s="49"/>
    </row>
    <row r="78">
      <c r="C78" s="184"/>
      <c r="E78" s="184"/>
      <c r="J78" s="49"/>
      <c r="K78" s="184"/>
      <c r="R78" s="49"/>
    </row>
    <row r="79">
      <c r="C79" s="227" t="s">
        <v>66</v>
      </c>
      <c r="E79" s="263" t="b">
        <v>0</v>
      </c>
      <c r="F79" s="230" t="b">
        <v>1</v>
      </c>
      <c r="G79" s="230" t="b">
        <v>0</v>
      </c>
      <c r="H79" s="230" t="b">
        <v>0</v>
      </c>
      <c r="I79" s="256">
        <v>10.0</v>
      </c>
      <c r="J79" s="257">
        <f>IF(E79=TRUE, 5, IF(F79=TRUE, 3.75, IF(G79=TRUE, 2.5, IF(H79=TRUE, 1.25, ""))))</f>
        <v>3.75</v>
      </c>
      <c r="K79" s="264"/>
      <c r="R79" s="49"/>
    </row>
    <row r="80">
      <c r="C80" s="185"/>
      <c r="D80" s="57"/>
      <c r="E80" s="185"/>
      <c r="F80" s="57"/>
      <c r="G80" s="57"/>
      <c r="H80" s="57"/>
      <c r="J80" s="59"/>
      <c r="K80" s="185"/>
      <c r="L80" s="57"/>
      <c r="M80" s="57"/>
      <c r="N80" s="57"/>
      <c r="O80" s="57"/>
      <c r="P80" s="57"/>
      <c r="Q80" s="57"/>
      <c r="R80" s="59"/>
    </row>
    <row r="81">
      <c r="C81" s="243"/>
      <c r="D81" s="243"/>
      <c r="E81" s="243"/>
      <c r="F81" s="243"/>
      <c r="G81" s="243"/>
      <c r="H81" s="243"/>
      <c r="I81" s="243"/>
      <c r="J81" s="265">
        <f>SUM(J71:J80)</f>
        <v>22.5</v>
      </c>
      <c r="K81" s="243"/>
      <c r="L81" s="243"/>
      <c r="M81" s="243"/>
      <c r="N81" s="243"/>
      <c r="O81" s="243"/>
      <c r="P81" s="243"/>
      <c r="Q81" s="243"/>
      <c r="R81" s="243"/>
    </row>
    <row r="82">
      <c r="C82" s="243"/>
      <c r="D82" s="243"/>
      <c r="E82" s="243"/>
      <c r="F82" s="243"/>
      <c r="G82" s="243"/>
      <c r="H82" s="243"/>
      <c r="I82" s="243"/>
      <c r="J82" s="266">
        <v>25.0</v>
      </c>
      <c r="K82" s="243"/>
      <c r="L82" s="250"/>
      <c r="M82" s="243"/>
      <c r="N82" s="243"/>
      <c r="O82" s="243"/>
      <c r="P82" s="243"/>
      <c r="Q82" s="243"/>
      <c r="R82" s="243"/>
    </row>
    <row r="83"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</row>
    <row r="84">
      <c r="C84" s="243"/>
      <c r="D84" s="243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</row>
    <row r="85">
      <c r="C85" s="1" t="s">
        <v>221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41"/>
      <c r="T85" s="267" t="s">
        <v>8</v>
      </c>
      <c r="U85" s="39"/>
      <c r="V85" s="41"/>
    </row>
    <row r="86">
      <c r="C86" s="184"/>
      <c r="R86" s="49"/>
      <c r="T86" s="184"/>
      <c r="V86" s="49"/>
    </row>
    <row r="87">
      <c r="C87" s="184"/>
      <c r="R87" s="49"/>
      <c r="T87" s="184"/>
      <c r="V87" s="49"/>
    </row>
    <row r="88">
      <c r="C88" s="184"/>
      <c r="R88" s="49"/>
      <c r="T88" s="184"/>
      <c r="V88" s="49"/>
    </row>
    <row r="89">
      <c r="C89" s="184"/>
      <c r="R89" s="49"/>
      <c r="T89" s="184"/>
      <c r="V89" s="49"/>
    </row>
    <row r="90">
      <c r="C90" s="185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9"/>
      <c r="T90" s="185"/>
      <c r="U90" s="57"/>
      <c r="V90" s="59"/>
    </row>
    <row r="91">
      <c r="C91" s="251" t="s">
        <v>125</v>
      </c>
      <c r="D91" s="27"/>
      <c r="E91" s="253" t="s">
        <v>126</v>
      </c>
      <c r="F91" s="253" t="s">
        <v>127</v>
      </c>
      <c r="G91" s="253" t="s">
        <v>128</v>
      </c>
      <c r="H91" s="253" t="s">
        <v>129</v>
      </c>
      <c r="I91" s="252" t="s">
        <v>130</v>
      </c>
      <c r="J91" s="253" t="s">
        <v>131</v>
      </c>
      <c r="K91" s="251" t="s">
        <v>132</v>
      </c>
      <c r="L91" s="26"/>
      <c r="M91" s="26"/>
      <c r="N91" s="26"/>
      <c r="O91" s="26"/>
      <c r="P91" s="26"/>
      <c r="Q91" s="26"/>
      <c r="R91" s="27"/>
      <c r="T91" s="86" t="s">
        <v>52</v>
      </c>
      <c r="U91" s="268" t="s">
        <v>53</v>
      </c>
      <c r="V91" s="268" t="s">
        <v>54</v>
      </c>
      <c r="W91" s="269"/>
      <c r="X91" s="204"/>
    </row>
    <row r="92">
      <c r="C92" s="270" t="s">
        <v>70</v>
      </c>
      <c r="D92" s="41"/>
      <c r="E92" s="254" t="b">
        <v>1</v>
      </c>
      <c r="F92" s="255" t="b">
        <v>0</v>
      </c>
      <c r="G92" s="255" t="b">
        <v>0</v>
      </c>
      <c r="H92" s="255" t="b">
        <v>0</v>
      </c>
      <c r="I92" s="256">
        <v>50.0</v>
      </c>
      <c r="J92" s="257">
        <f>IF(E92=TRUE, 4, IF(F92=TRUE, 3, IF(G92=TRUE, 2, IF(H92=TRUE, 1, ""))))</f>
        <v>4</v>
      </c>
      <c r="K92" s="271" t="s">
        <v>222</v>
      </c>
      <c r="L92" s="39"/>
      <c r="M92" s="39"/>
      <c r="N92" s="39"/>
      <c r="O92" s="39"/>
      <c r="P92" s="39"/>
      <c r="Q92" s="39"/>
      <c r="R92" s="41"/>
      <c r="T92" s="272" t="s">
        <v>55</v>
      </c>
      <c r="U92" s="19">
        <f>J60</f>
        <v>12</v>
      </c>
      <c r="V92" s="19">
        <f>J61</f>
        <v>20</v>
      </c>
      <c r="W92" s="273" t="s">
        <v>55</v>
      </c>
      <c r="X92" s="204">
        <f>U92*90</f>
        <v>1080</v>
      </c>
    </row>
    <row r="93">
      <c r="C93" s="184"/>
      <c r="D93" s="49"/>
      <c r="E93" s="184"/>
      <c r="J93" s="49"/>
      <c r="K93" s="184"/>
      <c r="R93" s="49"/>
      <c r="T93" s="202" t="s">
        <v>57</v>
      </c>
      <c r="U93" s="274">
        <f>J81</f>
        <v>22.5</v>
      </c>
      <c r="V93" s="274">
        <f>J82</f>
        <v>25</v>
      </c>
      <c r="W93" s="273" t="s">
        <v>57</v>
      </c>
      <c r="X93" s="204">
        <f>U93*72</f>
        <v>1620</v>
      </c>
    </row>
    <row r="94">
      <c r="C94" s="227" t="s">
        <v>71</v>
      </c>
      <c r="D94" s="49"/>
      <c r="E94" s="229" t="b">
        <v>0</v>
      </c>
      <c r="F94" s="230" t="b">
        <v>1</v>
      </c>
      <c r="G94" s="230" t="b">
        <v>0</v>
      </c>
      <c r="H94" s="230" t="b">
        <v>0</v>
      </c>
      <c r="I94" s="256">
        <v>35.0</v>
      </c>
      <c r="J94" s="257">
        <f>IF(E94=TRUE, 4, IF(F94=TRUE, 3, IF(G94=TRUE, 2, IF(H94=TRUE, 1, ""))))</f>
        <v>3</v>
      </c>
      <c r="K94" s="231" t="s">
        <v>223</v>
      </c>
      <c r="R94" s="49"/>
      <c r="T94" s="202" t="s">
        <v>59</v>
      </c>
      <c r="U94" s="274">
        <f>J104</f>
        <v>17</v>
      </c>
      <c r="V94" s="274">
        <f>J105</f>
        <v>24</v>
      </c>
      <c r="W94" s="273" t="s">
        <v>59</v>
      </c>
      <c r="X94" s="204">
        <f>U94*75</f>
        <v>1275</v>
      </c>
    </row>
    <row r="95">
      <c r="C95" s="184"/>
      <c r="D95" s="49"/>
      <c r="E95" s="184"/>
      <c r="J95" s="49"/>
      <c r="K95" s="184"/>
      <c r="R95" s="49"/>
      <c r="T95" s="202" t="s">
        <v>61</v>
      </c>
      <c r="U95" s="274">
        <f>J121</f>
        <v>12</v>
      </c>
      <c r="V95" s="274">
        <f>J122</f>
        <v>18</v>
      </c>
      <c r="W95" s="273" t="s">
        <v>61</v>
      </c>
      <c r="X95" s="204">
        <f t="shared" ref="X95:X96" si="6">U95*100</f>
        <v>1200</v>
      </c>
    </row>
    <row r="96">
      <c r="C96" s="227" t="s">
        <v>72</v>
      </c>
      <c r="D96" s="49"/>
      <c r="E96" s="229" t="b">
        <v>0</v>
      </c>
      <c r="F96" s="230" t="b">
        <v>0</v>
      </c>
      <c r="G96" s="230" t="b">
        <v>1</v>
      </c>
      <c r="H96" s="230" t="b">
        <v>0</v>
      </c>
      <c r="I96" s="256">
        <v>40.0</v>
      </c>
      <c r="J96" s="257">
        <f>IF(E96=TRUE, 4, IF(F96=TRUE, 3, IF(G96=TRUE, 2, IF(H96=TRUE, 1, ""))))</f>
        <v>2</v>
      </c>
      <c r="K96" s="231" t="s">
        <v>224</v>
      </c>
      <c r="R96" s="49"/>
      <c r="T96" s="275" t="s">
        <v>64</v>
      </c>
      <c r="U96" s="276">
        <f>J150</f>
        <v>13.5</v>
      </c>
      <c r="V96" s="276">
        <f>J151</f>
        <v>18</v>
      </c>
      <c r="W96" s="273" t="s">
        <v>64</v>
      </c>
      <c r="X96" s="204">
        <f t="shared" si="6"/>
        <v>1350</v>
      </c>
    </row>
    <row r="97">
      <c r="C97" s="184"/>
      <c r="D97" s="49"/>
      <c r="E97" s="184"/>
      <c r="J97" s="49"/>
      <c r="K97" s="184"/>
      <c r="R97" s="49"/>
      <c r="T97" s="23"/>
      <c r="W97" s="269"/>
      <c r="X97" s="204"/>
    </row>
    <row r="98">
      <c r="C98" s="227" t="s">
        <v>73</v>
      </c>
      <c r="D98" s="49"/>
      <c r="E98" s="229" t="b">
        <v>0</v>
      </c>
      <c r="F98" s="230" t="b">
        <v>1</v>
      </c>
      <c r="G98" s="230" t="b">
        <v>0</v>
      </c>
      <c r="H98" s="230" t="b">
        <v>0</v>
      </c>
      <c r="I98" s="256">
        <v>15.0</v>
      </c>
      <c r="J98" s="257">
        <f>IF(E98=TRUE, 4, IF(F98=TRUE, 3, IF(G98=TRUE, 2, IF(H98=TRUE, 1, ""))))</f>
        <v>3</v>
      </c>
      <c r="K98" s="277">
        <v>14.0</v>
      </c>
      <c r="R98" s="49"/>
      <c r="T98" s="278" t="s">
        <v>68</v>
      </c>
      <c r="U98" s="178">
        <f t="shared" ref="U98:V98" si="7">SUM(U92:U96)</f>
        <v>77</v>
      </c>
      <c r="V98" s="178">
        <f t="shared" si="7"/>
        <v>105</v>
      </c>
      <c r="W98" s="269"/>
      <c r="X98" s="204"/>
    </row>
    <row r="99">
      <c r="C99" s="184"/>
      <c r="D99" s="49"/>
      <c r="E99" s="184"/>
      <c r="J99" s="49"/>
      <c r="K99" s="184"/>
      <c r="R99" s="49"/>
    </row>
    <row r="100">
      <c r="C100" s="239" t="s">
        <v>74</v>
      </c>
      <c r="D100" s="49"/>
      <c r="E100" s="229" t="b">
        <v>0</v>
      </c>
      <c r="F100" s="230" t="b">
        <v>0</v>
      </c>
      <c r="G100" s="230" t="b">
        <v>1</v>
      </c>
      <c r="H100" s="230" t="b">
        <v>0</v>
      </c>
      <c r="I100" s="250">
        <v>20.0</v>
      </c>
      <c r="J100" s="257">
        <f>IF(E100=TRUE, 4, IF(F100=TRUE, 3, IF(G100=TRUE, 2, IF(H100=TRUE, 1, ""))))</f>
        <v>2</v>
      </c>
      <c r="K100" s="277">
        <v>12.0</v>
      </c>
      <c r="R100" s="49"/>
    </row>
    <row r="101">
      <c r="C101" s="184"/>
      <c r="D101" s="49"/>
      <c r="E101" s="184"/>
      <c r="J101" s="49"/>
      <c r="K101" s="184"/>
      <c r="R101" s="49"/>
    </row>
    <row r="102">
      <c r="C102" s="227" t="s">
        <v>75</v>
      </c>
      <c r="D102" s="49"/>
      <c r="E102" s="263" t="b">
        <v>0</v>
      </c>
      <c r="F102" s="230" t="b">
        <v>1</v>
      </c>
      <c r="G102" s="230" t="b">
        <v>0</v>
      </c>
      <c r="H102" s="230" t="b">
        <v>0</v>
      </c>
      <c r="I102" s="250">
        <v>30.0</v>
      </c>
      <c r="J102" s="257">
        <f>IF(E102=TRUE, 4, IF(F102=TRUE, 3, IF(G102=TRUE, 2, IF(H102=TRUE, 1, ""))))</f>
        <v>3</v>
      </c>
      <c r="K102" s="231" t="s">
        <v>225</v>
      </c>
      <c r="R102" s="49"/>
    </row>
    <row r="103">
      <c r="C103" s="185"/>
      <c r="D103" s="59"/>
      <c r="E103" s="185"/>
      <c r="F103" s="57"/>
      <c r="G103" s="57"/>
      <c r="H103" s="57"/>
      <c r="I103" s="57"/>
      <c r="J103" s="59"/>
      <c r="K103" s="185"/>
      <c r="L103" s="57"/>
      <c r="M103" s="57"/>
      <c r="N103" s="57"/>
      <c r="O103" s="57"/>
      <c r="P103" s="57"/>
      <c r="Q103" s="57"/>
      <c r="R103" s="59"/>
    </row>
    <row r="104">
      <c r="C104" s="243"/>
      <c r="D104" s="243"/>
      <c r="E104" s="243"/>
      <c r="F104" s="243"/>
      <c r="G104" s="243"/>
      <c r="H104" s="243"/>
      <c r="I104" s="243"/>
      <c r="J104" s="279">
        <f>SUM(J92:J103)</f>
        <v>17</v>
      </c>
      <c r="K104" s="243"/>
      <c r="L104" s="243"/>
      <c r="M104" s="243"/>
      <c r="N104" s="243"/>
      <c r="O104" s="243"/>
      <c r="P104" s="243"/>
      <c r="Q104" s="243"/>
      <c r="R104" s="243"/>
    </row>
    <row r="105">
      <c r="C105" s="243"/>
      <c r="D105" s="243"/>
      <c r="E105" s="243"/>
      <c r="F105" s="243"/>
      <c r="G105" s="243"/>
      <c r="H105" s="243"/>
      <c r="I105" s="243"/>
      <c r="J105" s="280">
        <v>24.0</v>
      </c>
      <c r="K105" s="243"/>
      <c r="L105" s="243"/>
      <c r="M105" s="243"/>
      <c r="N105" s="243"/>
      <c r="O105" s="243"/>
      <c r="P105" s="243"/>
      <c r="Q105" s="243"/>
      <c r="R105" s="243"/>
      <c r="W105" s="202"/>
    </row>
    <row r="106"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</row>
    <row r="107"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</row>
    <row r="108">
      <c r="C108" s="1" t="s">
        <v>226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41"/>
    </row>
    <row r="109">
      <c r="C109" s="184"/>
      <c r="R109" s="49"/>
    </row>
    <row r="110">
      <c r="C110" s="184"/>
      <c r="R110" s="49"/>
    </row>
    <row r="111">
      <c r="C111" s="184"/>
      <c r="R111" s="49"/>
    </row>
    <row r="112">
      <c r="C112" s="184"/>
      <c r="R112" s="49"/>
    </row>
    <row r="113">
      <c r="C113" s="185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9"/>
    </row>
    <row r="114">
      <c r="C114" s="251" t="s">
        <v>125</v>
      </c>
      <c r="D114" s="27"/>
      <c r="E114" s="253" t="s">
        <v>126</v>
      </c>
      <c r="F114" s="253" t="s">
        <v>127</v>
      </c>
      <c r="G114" s="253" t="s">
        <v>128</v>
      </c>
      <c r="H114" s="253" t="s">
        <v>129</v>
      </c>
      <c r="I114" s="252" t="s">
        <v>130</v>
      </c>
      <c r="J114" s="253" t="s">
        <v>131</v>
      </c>
      <c r="K114" s="251" t="s">
        <v>132</v>
      </c>
      <c r="L114" s="26"/>
      <c r="M114" s="26"/>
      <c r="N114" s="26"/>
      <c r="O114" s="26"/>
      <c r="P114" s="26"/>
      <c r="Q114" s="26"/>
      <c r="R114" s="27"/>
    </row>
    <row r="115">
      <c r="C115" s="281" t="s">
        <v>78</v>
      </c>
      <c r="D115" s="41"/>
      <c r="E115" s="254" t="b">
        <v>0</v>
      </c>
      <c r="F115" s="255" t="b">
        <v>1</v>
      </c>
      <c r="G115" s="255" t="b">
        <v>0</v>
      </c>
      <c r="H115" s="255" t="b">
        <v>0</v>
      </c>
      <c r="I115" s="256">
        <v>50.0</v>
      </c>
      <c r="J115" s="257">
        <f>IF(E115=TRUE, 6, IF(F115=TRUE, 4.5, IF(G115=TRUE, 3, IF(H115=TRUE, 1.5, ""))))</f>
        <v>4.5</v>
      </c>
      <c r="K115" s="271"/>
      <c r="L115" s="39"/>
      <c r="M115" s="39"/>
      <c r="N115" s="39"/>
      <c r="O115" s="39"/>
      <c r="P115" s="39"/>
      <c r="Q115" s="39"/>
      <c r="R115" s="41"/>
    </row>
    <row r="116">
      <c r="C116" s="184"/>
      <c r="D116" s="49"/>
      <c r="E116" s="184"/>
      <c r="J116" s="49"/>
      <c r="K116" s="184"/>
      <c r="R116" s="49"/>
    </row>
    <row r="117">
      <c r="C117" s="282" t="s">
        <v>79</v>
      </c>
      <c r="D117" s="49"/>
      <c r="E117" s="229" t="b">
        <v>0</v>
      </c>
      <c r="F117" s="230" t="b">
        <v>0</v>
      </c>
      <c r="G117" s="230" t="b">
        <v>1</v>
      </c>
      <c r="H117" s="230" t="b">
        <v>0</v>
      </c>
      <c r="I117" s="250">
        <v>60.0</v>
      </c>
      <c r="J117" s="257">
        <f>IF(E117=TRUE, 6, IF(F117=TRUE, 4.5, IF(G117=TRUE, 3, IF(H117=TRUE, 1.5, ""))))</f>
        <v>3</v>
      </c>
      <c r="K117" s="232"/>
      <c r="R117" s="49"/>
    </row>
    <row r="118">
      <c r="C118" s="184"/>
      <c r="D118" s="49"/>
      <c r="E118" s="184"/>
      <c r="J118" s="49"/>
      <c r="K118" s="184"/>
      <c r="R118" s="49"/>
    </row>
    <row r="119">
      <c r="C119" s="282" t="s">
        <v>227</v>
      </c>
      <c r="D119" s="49"/>
      <c r="E119" s="263" t="b">
        <v>0</v>
      </c>
      <c r="F119" s="230" t="b">
        <v>1</v>
      </c>
      <c r="G119" s="230" t="b">
        <v>0</v>
      </c>
      <c r="H119" s="230" t="b">
        <v>0</v>
      </c>
      <c r="I119" s="250">
        <v>30.0</v>
      </c>
      <c r="J119" s="257">
        <f>IF(E119=TRUE, 6, IF(F119=TRUE, 4.5, IF(G119=TRUE, 3, IF(H119=TRUE, 1.5, ""))))</f>
        <v>4.5</v>
      </c>
      <c r="K119" s="232"/>
      <c r="R119" s="49"/>
    </row>
    <row r="120">
      <c r="C120" s="185"/>
      <c r="D120" s="59"/>
      <c r="E120" s="185"/>
      <c r="F120" s="57"/>
      <c r="G120" s="57"/>
      <c r="H120" s="57"/>
      <c r="I120" s="57"/>
      <c r="J120" s="59"/>
      <c r="K120" s="185"/>
      <c r="L120" s="57"/>
      <c r="M120" s="57"/>
      <c r="N120" s="57"/>
      <c r="O120" s="57"/>
      <c r="P120" s="57"/>
      <c r="Q120" s="57"/>
      <c r="R120" s="59"/>
    </row>
    <row r="121">
      <c r="C121" s="243"/>
      <c r="D121" s="243"/>
      <c r="E121" s="243"/>
      <c r="F121" s="243"/>
      <c r="G121" s="243"/>
      <c r="H121" s="243"/>
      <c r="I121" s="243"/>
      <c r="J121" s="279">
        <f>SUM(J115:J120)</f>
        <v>12</v>
      </c>
      <c r="K121" s="243"/>
    </row>
    <row r="122">
      <c r="C122" s="243"/>
      <c r="D122" s="243"/>
      <c r="J122" s="280">
        <v>18.0</v>
      </c>
    </row>
    <row r="123">
      <c r="C123" s="243"/>
      <c r="D123" s="243"/>
      <c r="E123" s="243"/>
      <c r="F123" s="243"/>
      <c r="G123" s="243"/>
      <c r="H123" s="243"/>
      <c r="I123" s="243"/>
      <c r="J123" s="243"/>
      <c r="K123" s="243"/>
    </row>
    <row r="124">
      <c r="C124" s="243"/>
      <c r="D124" s="243"/>
      <c r="J124" s="243"/>
    </row>
    <row r="125">
      <c r="C125" s="1" t="s">
        <v>228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41"/>
    </row>
    <row r="126">
      <c r="C126" s="184"/>
      <c r="R126" s="49"/>
    </row>
    <row r="127">
      <c r="C127" s="184"/>
      <c r="R127" s="49"/>
    </row>
    <row r="128">
      <c r="C128" s="184"/>
      <c r="R128" s="49"/>
    </row>
    <row r="129">
      <c r="C129" s="184"/>
      <c r="R129" s="49"/>
    </row>
    <row r="130">
      <c r="C130" s="185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9"/>
    </row>
    <row r="131">
      <c r="C131" s="283" t="s">
        <v>125</v>
      </c>
      <c r="D131" s="41"/>
      <c r="E131" s="252" t="s">
        <v>126</v>
      </c>
      <c r="F131" s="252" t="s">
        <v>127</v>
      </c>
      <c r="G131" s="252" t="s">
        <v>128</v>
      </c>
      <c r="H131" s="252" t="s">
        <v>129</v>
      </c>
      <c r="I131" s="252" t="s">
        <v>130</v>
      </c>
      <c r="J131" s="252" t="s">
        <v>131</v>
      </c>
      <c r="K131" s="283" t="s">
        <v>132</v>
      </c>
      <c r="L131" s="39"/>
      <c r="M131" s="39"/>
      <c r="N131" s="39"/>
      <c r="O131" s="39"/>
      <c r="P131" s="39"/>
      <c r="Q131" s="39"/>
      <c r="R131" s="41"/>
    </row>
    <row r="132">
      <c r="C132" s="281" t="s">
        <v>82</v>
      </c>
      <c r="D132" s="41"/>
      <c r="E132" s="254" t="b">
        <v>0</v>
      </c>
      <c r="F132" s="255" t="b">
        <v>1</v>
      </c>
      <c r="G132" s="255" t="b">
        <v>0</v>
      </c>
      <c r="H132" s="255" t="b">
        <v>0</v>
      </c>
      <c r="I132" s="256"/>
      <c r="J132" s="284">
        <f>IF(E132=TRUE, 2, IF(F132=TRUE, 1.5, IF(G132=TRUE, 1, IF(H132=TRUE, 0.5, ""))))</f>
        <v>1.5</v>
      </c>
      <c r="K132" s="256"/>
      <c r="L132" s="39"/>
      <c r="M132" s="39"/>
      <c r="N132" s="39"/>
      <c r="O132" s="39"/>
      <c r="P132" s="39"/>
      <c r="Q132" s="39"/>
      <c r="R132" s="41"/>
    </row>
    <row r="133">
      <c r="C133" s="184"/>
      <c r="D133" s="49"/>
      <c r="E133" s="184"/>
      <c r="J133" s="49"/>
      <c r="R133" s="49"/>
    </row>
    <row r="134">
      <c r="C134" s="282" t="s">
        <v>83</v>
      </c>
      <c r="D134" s="49"/>
      <c r="E134" s="229" t="b">
        <v>0</v>
      </c>
      <c r="F134" s="230" t="b">
        <v>1</v>
      </c>
      <c r="G134" s="230" t="b">
        <v>0</v>
      </c>
      <c r="H134" s="230" t="b">
        <v>0</v>
      </c>
      <c r="I134" s="250"/>
      <c r="J134" s="257">
        <f>IF(E134=TRUE, 2, IF(F134=TRUE, 1.5, IF(G134=TRUE, 1, IF(H134=TRUE, 0.5, ""))))</f>
        <v>1.5</v>
      </c>
      <c r="K134" s="181"/>
      <c r="R134" s="49"/>
    </row>
    <row r="135">
      <c r="C135" s="184"/>
      <c r="D135" s="49"/>
      <c r="E135" s="184"/>
      <c r="J135" s="49"/>
      <c r="R135" s="49"/>
    </row>
    <row r="136">
      <c r="C136" s="282" t="s">
        <v>84</v>
      </c>
      <c r="D136" s="49"/>
      <c r="E136" s="229" t="b">
        <v>0</v>
      </c>
      <c r="F136" s="230" t="b">
        <v>1</v>
      </c>
      <c r="G136" s="230" t="b">
        <v>0</v>
      </c>
      <c r="H136" s="230" t="b">
        <v>0</v>
      </c>
      <c r="I136" s="250"/>
      <c r="J136" s="257">
        <f>IF(E136=TRUE, 2, IF(F136=TRUE, 1.5, IF(G136=TRUE, 1, IF(H136=TRUE, 0.5, ""))))</f>
        <v>1.5</v>
      </c>
      <c r="K136" s="181"/>
      <c r="R136" s="49"/>
    </row>
    <row r="137">
      <c r="C137" s="184"/>
      <c r="D137" s="49"/>
      <c r="E137" s="184"/>
      <c r="J137" s="49"/>
      <c r="R137" s="49"/>
    </row>
    <row r="138">
      <c r="C138" s="282" t="s">
        <v>86</v>
      </c>
      <c r="D138" s="49"/>
      <c r="E138" s="229" t="b">
        <v>0</v>
      </c>
      <c r="F138" s="230" t="b">
        <v>1</v>
      </c>
      <c r="G138" s="230" t="b">
        <v>0</v>
      </c>
      <c r="H138" s="230" t="b">
        <v>0</v>
      </c>
      <c r="I138" s="250"/>
      <c r="J138" s="257">
        <f>IF(E138=TRUE, 2, IF(F138=TRUE, 1.5, IF(G138=TRUE, 1, IF(H138=TRUE, 0.5, ""))))</f>
        <v>1.5</v>
      </c>
      <c r="K138" s="181"/>
      <c r="R138" s="49"/>
    </row>
    <row r="139">
      <c r="C139" s="184"/>
      <c r="D139" s="49"/>
      <c r="E139" s="184"/>
      <c r="J139" s="49"/>
      <c r="R139" s="49"/>
    </row>
    <row r="140">
      <c r="C140" s="282" t="s">
        <v>87</v>
      </c>
      <c r="D140" s="49"/>
      <c r="E140" s="229" t="b">
        <v>0</v>
      </c>
      <c r="F140" s="230" t="b">
        <v>1</v>
      </c>
      <c r="G140" s="230" t="b">
        <v>0</v>
      </c>
      <c r="H140" s="230" t="b">
        <v>0</v>
      </c>
      <c r="I140" s="250"/>
      <c r="J140" s="257">
        <f>IF(E140=TRUE, 2, IF(F140=TRUE, 1.5, IF(G140=TRUE, 1, IF(H140=TRUE, 0.5, ""))))</f>
        <v>1.5</v>
      </c>
      <c r="K140" s="181"/>
      <c r="R140" s="49"/>
    </row>
    <row r="141">
      <c r="C141" s="184"/>
      <c r="D141" s="49"/>
      <c r="E141" s="184"/>
      <c r="J141" s="49"/>
      <c r="R141" s="49"/>
    </row>
    <row r="142">
      <c r="C142" s="282" t="s">
        <v>46</v>
      </c>
      <c r="D142" s="49"/>
      <c r="E142" s="229" t="b">
        <v>0</v>
      </c>
      <c r="F142" s="230" t="b">
        <v>1</v>
      </c>
      <c r="G142" s="230" t="b">
        <v>0</v>
      </c>
      <c r="H142" s="230" t="b">
        <v>0</v>
      </c>
      <c r="I142" s="250"/>
      <c r="J142" s="257">
        <f>IF(E142=TRUE, 2, IF(F142=TRUE, 1.5, IF(G142=TRUE, 1, IF(H142=TRUE, 0.5, ""))))</f>
        <v>1.5</v>
      </c>
      <c r="K142" s="181"/>
      <c r="R142" s="49"/>
    </row>
    <row r="143">
      <c r="C143" s="184"/>
      <c r="D143" s="49"/>
      <c r="E143" s="184"/>
      <c r="J143" s="49"/>
      <c r="R143" s="49"/>
    </row>
    <row r="144">
      <c r="C144" s="282" t="s">
        <v>88</v>
      </c>
      <c r="D144" s="49"/>
      <c r="E144" s="229" t="b">
        <v>0</v>
      </c>
      <c r="F144" s="230" t="b">
        <v>1</v>
      </c>
      <c r="G144" s="230" t="b">
        <v>0</v>
      </c>
      <c r="H144" s="230" t="b">
        <v>0</v>
      </c>
      <c r="I144" s="250"/>
      <c r="J144" s="257">
        <f>IF(E144=TRUE, 2, IF(F144=TRUE, 1.5, IF(G144=TRUE, 1, IF(H144=TRUE, 0.5, ""))))</f>
        <v>1.5</v>
      </c>
      <c r="K144" s="181"/>
      <c r="R144" s="49"/>
    </row>
    <row r="145">
      <c r="C145" s="184"/>
      <c r="D145" s="49"/>
      <c r="E145" s="184"/>
      <c r="J145" s="49"/>
      <c r="R145" s="49"/>
    </row>
    <row r="146">
      <c r="C146" s="282" t="s">
        <v>229</v>
      </c>
      <c r="D146" s="49"/>
      <c r="E146" s="229" t="b">
        <v>0</v>
      </c>
      <c r="F146" s="230" t="b">
        <v>1</v>
      </c>
      <c r="G146" s="230" t="b">
        <v>0</v>
      </c>
      <c r="H146" s="230" t="b">
        <v>0</v>
      </c>
      <c r="I146" s="250"/>
      <c r="J146" s="257">
        <f>IF(E146=TRUE, 2, IF(F146=TRUE, 1.5, IF(G146=TRUE, 1, IF(H146=TRUE, 0.5, ""))))</f>
        <v>1.5</v>
      </c>
      <c r="K146" s="181"/>
      <c r="R146" s="49"/>
    </row>
    <row r="147">
      <c r="C147" s="184"/>
      <c r="D147" s="49"/>
      <c r="E147" s="184"/>
      <c r="J147" s="49"/>
      <c r="R147" s="49"/>
    </row>
    <row r="148">
      <c r="C148" s="285" t="s">
        <v>90</v>
      </c>
      <c r="D148" s="49"/>
      <c r="E148" s="229" t="b">
        <v>0</v>
      </c>
      <c r="F148" s="230" t="b">
        <v>1</v>
      </c>
      <c r="G148" s="230" t="b">
        <v>0</v>
      </c>
      <c r="H148" s="230" t="b">
        <v>0</v>
      </c>
      <c r="I148" s="250"/>
      <c r="J148" s="257">
        <f>IF(E148=TRUE, 2, IF(F148=TRUE, 1.5, IF(G148=TRUE, 1, IF(H148=TRUE, 0.5, ""))))</f>
        <v>1.5</v>
      </c>
      <c r="K148" s="181"/>
      <c r="R148" s="49"/>
    </row>
    <row r="149">
      <c r="C149" s="185"/>
      <c r="D149" s="59"/>
      <c r="E149" s="185"/>
      <c r="F149" s="57"/>
      <c r="G149" s="57"/>
      <c r="H149" s="57"/>
      <c r="I149" s="57"/>
      <c r="J149" s="59"/>
      <c r="K149" s="57"/>
      <c r="L149" s="57"/>
      <c r="M149" s="57"/>
      <c r="N149" s="57"/>
      <c r="O149" s="57"/>
      <c r="P149" s="57"/>
      <c r="Q149" s="57"/>
      <c r="R149" s="59"/>
    </row>
    <row r="150">
      <c r="C150" s="286"/>
      <c r="D150" s="286"/>
      <c r="E150" s="287"/>
      <c r="F150" s="287"/>
      <c r="G150" s="287"/>
      <c r="H150" s="287"/>
      <c r="I150" s="103"/>
      <c r="J150" s="288">
        <f>SUM(J132:J149)</f>
        <v>13.5</v>
      </c>
      <c r="K150" s="103"/>
      <c r="L150" s="103"/>
      <c r="M150" s="103"/>
      <c r="N150" s="103"/>
      <c r="O150" s="103"/>
      <c r="P150" s="103"/>
      <c r="Q150" s="103"/>
      <c r="R150" s="103"/>
    </row>
    <row r="151">
      <c r="J151" s="289">
        <v>18.0</v>
      </c>
    </row>
  </sheetData>
  <mergeCells count="379">
    <mergeCell ref="J92:J93"/>
    <mergeCell ref="K92:R93"/>
    <mergeCell ref="C85:R90"/>
    <mergeCell ref="T85:V90"/>
    <mergeCell ref="C91:D91"/>
    <mergeCell ref="K91:R91"/>
    <mergeCell ref="E92:E93"/>
    <mergeCell ref="F92:F93"/>
    <mergeCell ref="G92:G93"/>
    <mergeCell ref="K71:R72"/>
    <mergeCell ref="K73:R74"/>
    <mergeCell ref="K75:R76"/>
    <mergeCell ref="C64:R69"/>
    <mergeCell ref="C70:D70"/>
    <mergeCell ref="K70:R70"/>
    <mergeCell ref="E71:E72"/>
    <mergeCell ref="F71:F72"/>
    <mergeCell ref="G71:G72"/>
    <mergeCell ref="H71:H72"/>
    <mergeCell ref="I71:I72"/>
    <mergeCell ref="J71:J72"/>
    <mergeCell ref="F73:F74"/>
    <mergeCell ref="G73:G74"/>
    <mergeCell ref="H73:H74"/>
    <mergeCell ref="I73:I74"/>
    <mergeCell ref="J73:J74"/>
    <mergeCell ref="E77:E78"/>
    <mergeCell ref="F77:F78"/>
    <mergeCell ref="G77:G78"/>
    <mergeCell ref="H77:H78"/>
    <mergeCell ref="I77:I78"/>
    <mergeCell ref="J77:J78"/>
    <mergeCell ref="K77:R78"/>
    <mergeCell ref="E73:E74"/>
    <mergeCell ref="E75:E76"/>
    <mergeCell ref="F75:F76"/>
    <mergeCell ref="G75:G76"/>
    <mergeCell ref="H75:H76"/>
    <mergeCell ref="I75:I76"/>
    <mergeCell ref="J75:J76"/>
    <mergeCell ref="E79:E80"/>
    <mergeCell ref="F79:F80"/>
    <mergeCell ref="G79:G80"/>
    <mergeCell ref="H79:H80"/>
    <mergeCell ref="I79:I80"/>
    <mergeCell ref="J79:J80"/>
    <mergeCell ref="K79:R80"/>
    <mergeCell ref="J94:J95"/>
    <mergeCell ref="K94:R95"/>
    <mergeCell ref="K115:R116"/>
    <mergeCell ref="K117:R118"/>
    <mergeCell ref="I115:I116"/>
    <mergeCell ref="J115:J116"/>
    <mergeCell ref="F117:F118"/>
    <mergeCell ref="G117:G118"/>
    <mergeCell ref="H117:H118"/>
    <mergeCell ref="I117:I118"/>
    <mergeCell ref="J117:J118"/>
    <mergeCell ref="E96:E97"/>
    <mergeCell ref="F96:F97"/>
    <mergeCell ref="G96:G97"/>
    <mergeCell ref="H96:H97"/>
    <mergeCell ref="I96:I97"/>
    <mergeCell ref="J96:J97"/>
    <mergeCell ref="K96:R97"/>
    <mergeCell ref="H92:H93"/>
    <mergeCell ref="I92:I93"/>
    <mergeCell ref="E94:E95"/>
    <mergeCell ref="F94:F95"/>
    <mergeCell ref="G94:G95"/>
    <mergeCell ref="H94:H95"/>
    <mergeCell ref="I94:I95"/>
    <mergeCell ref="E98:E99"/>
    <mergeCell ref="F98:F99"/>
    <mergeCell ref="G98:G99"/>
    <mergeCell ref="H98:H99"/>
    <mergeCell ref="I98:I99"/>
    <mergeCell ref="J98:J99"/>
    <mergeCell ref="K98:R99"/>
    <mergeCell ref="E100:E101"/>
    <mergeCell ref="F100:F101"/>
    <mergeCell ref="G100:G101"/>
    <mergeCell ref="H100:H101"/>
    <mergeCell ref="I100:I101"/>
    <mergeCell ref="J100:J101"/>
    <mergeCell ref="K100:R101"/>
    <mergeCell ref="E102:E103"/>
    <mergeCell ref="F102:F103"/>
    <mergeCell ref="G102:G103"/>
    <mergeCell ref="H102:H103"/>
    <mergeCell ref="I102:I103"/>
    <mergeCell ref="J102:J103"/>
    <mergeCell ref="K102:R103"/>
    <mergeCell ref="C108:R113"/>
    <mergeCell ref="C114:D114"/>
    <mergeCell ref="K114:R114"/>
    <mergeCell ref="E115:E116"/>
    <mergeCell ref="F115:F116"/>
    <mergeCell ref="G115:G116"/>
    <mergeCell ref="H115:H116"/>
    <mergeCell ref="E117:E118"/>
    <mergeCell ref="F119:F120"/>
    <mergeCell ref="G119:G120"/>
    <mergeCell ref="H119:H120"/>
    <mergeCell ref="I119:I120"/>
    <mergeCell ref="J119:J120"/>
    <mergeCell ref="K119:R120"/>
    <mergeCell ref="C138:D139"/>
    <mergeCell ref="E140:E141"/>
    <mergeCell ref="F140:F141"/>
    <mergeCell ref="G140:G141"/>
    <mergeCell ref="H140:H141"/>
    <mergeCell ref="I140:I141"/>
    <mergeCell ref="J140:J141"/>
    <mergeCell ref="E138:E139"/>
    <mergeCell ref="F138:F139"/>
    <mergeCell ref="G138:G139"/>
    <mergeCell ref="H138:H139"/>
    <mergeCell ref="I138:I139"/>
    <mergeCell ref="J138:J139"/>
    <mergeCell ref="K138:R139"/>
    <mergeCell ref="C140:D141"/>
    <mergeCell ref="E142:E143"/>
    <mergeCell ref="F142:F143"/>
    <mergeCell ref="G142:G143"/>
    <mergeCell ref="H142:H143"/>
    <mergeCell ref="I142:I143"/>
    <mergeCell ref="J142:J143"/>
    <mergeCell ref="C142:D143"/>
    <mergeCell ref="E144:E145"/>
    <mergeCell ref="F144:F145"/>
    <mergeCell ref="G144:G145"/>
    <mergeCell ref="H144:H145"/>
    <mergeCell ref="I144:I145"/>
    <mergeCell ref="J144:J145"/>
    <mergeCell ref="I132:I133"/>
    <mergeCell ref="J132:J133"/>
    <mergeCell ref="I134:I135"/>
    <mergeCell ref="J134:J135"/>
    <mergeCell ref="K132:R133"/>
    <mergeCell ref="K134:R135"/>
    <mergeCell ref="K121:R122"/>
    <mergeCell ref="C125:R130"/>
    <mergeCell ref="C131:D131"/>
    <mergeCell ref="K131:R131"/>
    <mergeCell ref="C132:D133"/>
    <mergeCell ref="E132:E133"/>
    <mergeCell ref="F132:F133"/>
    <mergeCell ref="C136:D137"/>
    <mergeCell ref="E136:E137"/>
    <mergeCell ref="F136:F137"/>
    <mergeCell ref="G136:G137"/>
    <mergeCell ref="H136:H137"/>
    <mergeCell ref="I136:I137"/>
    <mergeCell ref="J136:J137"/>
    <mergeCell ref="K136:R137"/>
    <mergeCell ref="G132:G133"/>
    <mergeCell ref="H132:H133"/>
    <mergeCell ref="C134:D135"/>
    <mergeCell ref="E134:E135"/>
    <mergeCell ref="F134:F135"/>
    <mergeCell ref="G134:G135"/>
    <mergeCell ref="H134:H135"/>
    <mergeCell ref="K140:R141"/>
    <mergeCell ref="K142:R143"/>
    <mergeCell ref="K144:R145"/>
    <mergeCell ref="K146:R147"/>
    <mergeCell ref="K148:R149"/>
    <mergeCell ref="C146:D147"/>
    <mergeCell ref="C148:D149"/>
    <mergeCell ref="E148:E149"/>
    <mergeCell ref="F148:F149"/>
    <mergeCell ref="G148:G149"/>
    <mergeCell ref="H148:H149"/>
    <mergeCell ref="I148:I149"/>
    <mergeCell ref="J148:J149"/>
    <mergeCell ref="C144:D145"/>
    <mergeCell ref="E146:E147"/>
    <mergeCell ref="F146:F147"/>
    <mergeCell ref="G146:G147"/>
    <mergeCell ref="H146:H147"/>
    <mergeCell ref="I146:I147"/>
    <mergeCell ref="J146:J147"/>
    <mergeCell ref="Y17:AH17"/>
    <mergeCell ref="Y18:AH18"/>
    <mergeCell ref="Y19:AH19"/>
    <mergeCell ref="Y20:AH20"/>
    <mergeCell ref="Y21:AH21"/>
    <mergeCell ref="Y22:AH22"/>
    <mergeCell ref="Y23:AH23"/>
    <mergeCell ref="Y24:AH24"/>
    <mergeCell ref="Y25:AH25"/>
    <mergeCell ref="Y26:AH26"/>
    <mergeCell ref="Y27:AH27"/>
    <mergeCell ref="Y28:AH28"/>
    <mergeCell ref="Y29:AH29"/>
    <mergeCell ref="Y30:AH30"/>
    <mergeCell ref="Y31:AH31"/>
    <mergeCell ref="Y32:AH32"/>
    <mergeCell ref="Y33:AH33"/>
    <mergeCell ref="Y34:AH34"/>
    <mergeCell ref="Y35:AH35"/>
    <mergeCell ref="Y36:AH36"/>
    <mergeCell ref="Y37:AH37"/>
    <mergeCell ref="Y38:AH38"/>
    <mergeCell ref="Y39:AH39"/>
    <mergeCell ref="Y40:AH40"/>
    <mergeCell ref="Y41:AH41"/>
    <mergeCell ref="Y42:AH42"/>
    <mergeCell ref="Y43:AH43"/>
    <mergeCell ref="Y44:AH44"/>
    <mergeCell ref="Y45:AH45"/>
    <mergeCell ref="Y46:AH46"/>
    <mergeCell ref="Y47:AH47"/>
    <mergeCell ref="Y48:AH48"/>
    <mergeCell ref="Y49:AH49"/>
    <mergeCell ref="Y50:AH50"/>
    <mergeCell ref="Y51:AH51"/>
    <mergeCell ref="Y52:AH52"/>
    <mergeCell ref="Y53:AH53"/>
    <mergeCell ref="Y54:AH54"/>
    <mergeCell ref="Y55:AH55"/>
    <mergeCell ref="Y56:AH56"/>
    <mergeCell ref="Y57:AH57"/>
    <mergeCell ref="Y58:AH58"/>
    <mergeCell ref="Y66:AH66"/>
    <mergeCell ref="Y67:AH67"/>
    <mergeCell ref="Y68:AH68"/>
    <mergeCell ref="Y69:AH69"/>
    <mergeCell ref="Y70:AH70"/>
    <mergeCell ref="Y71:AH71"/>
    <mergeCell ref="AD59:AH59"/>
    <mergeCell ref="Y60:AH60"/>
    <mergeCell ref="Y61:AH61"/>
    <mergeCell ref="Y62:AH62"/>
    <mergeCell ref="Y63:AH63"/>
    <mergeCell ref="Y64:AH64"/>
    <mergeCell ref="Y65:AH65"/>
    <mergeCell ref="C2:R7"/>
    <mergeCell ref="T2:AH7"/>
    <mergeCell ref="C8:D8"/>
    <mergeCell ref="K8:R8"/>
    <mergeCell ref="Y8:AH8"/>
    <mergeCell ref="K9:R9"/>
    <mergeCell ref="AD9:AH9"/>
    <mergeCell ref="J12:J13"/>
    <mergeCell ref="K12:R13"/>
    <mergeCell ref="I12:I13"/>
    <mergeCell ref="I14:I15"/>
    <mergeCell ref="J14:J15"/>
    <mergeCell ref="K14:R15"/>
    <mergeCell ref="I10:I11"/>
    <mergeCell ref="I16:I17"/>
    <mergeCell ref="C18:D18"/>
    <mergeCell ref="K18:R18"/>
    <mergeCell ref="Y10:AH10"/>
    <mergeCell ref="Y11:AH11"/>
    <mergeCell ref="Y12:AH12"/>
    <mergeCell ref="Y13:AH13"/>
    <mergeCell ref="Y14:AH14"/>
    <mergeCell ref="Y15:AH15"/>
    <mergeCell ref="Y16:AH16"/>
    <mergeCell ref="K36:R37"/>
    <mergeCell ref="K38:R38"/>
    <mergeCell ref="K23:R24"/>
    <mergeCell ref="K25:R26"/>
    <mergeCell ref="K27:R28"/>
    <mergeCell ref="K29:R29"/>
    <mergeCell ref="K30:R31"/>
    <mergeCell ref="K32:R33"/>
    <mergeCell ref="K34:R35"/>
    <mergeCell ref="C27:C28"/>
    <mergeCell ref="C29:D29"/>
    <mergeCell ref="C30:C31"/>
    <mergeCell ref="C32:C33"/>
    <mergeCell ref="C34:C35"/>
    <mergeCell ref="C36:C37"/>
    <mergeCell ref="C38:D38"/>
    <mergeCell ref="C39:C40"/>
    <mergeCell ref="C41:C42"/>
    <mergeCell ref="C43:C44"/>
    <mergeCell ref="C45:C46"/>
    <mergeCell ref="C47:C48"/>
    <mergeCell ref="C49:C50"/>
    <mergeCell ref="C53:D53"/>
    <mergeCell ref="C51:C52"/>
    <mergeCell ref="C54:C55"/>
    <mergeCell ref="C56:C57"/>
    <mergeCell ref="C58:C59"/>
    <mergeCell ref="C71:D72"/>
    <mergeCell ref="C73:D74"/>
    <mergeCell ref="C75:D76"/>
    <mergeCell ref="C102:D103"/>
    <mergeCell ref="C115:D116"/>
    <mergeCell ref="C117:D118"/>
    <mergeCell ref="C119:D120"/>
    <mergeCell ref="C77:D78"/>
    <mergeCell ref="C79:D80"/>
    <mergeCell ref="C92:D93"/>
    <mergeCell ref="C94:D95"/>
    <mergeCell ref="C96:D97"/>
    <mergeCell ref="C98:D99"/>
    <mergeCell ref="C100:D101"/>
    <mergeCell ref="I25:I26"/>
    <mergeCell ref="I27:I28"/>
    <mergeCell ref="I30:I31"/>
    <mergeCell ref="J30:J31"/>
    <mergeCell ref="I32:I33"/>
    <mergeCell ref="J32:J33"/>
    <mergeCell ref="J34:J35"/>
    <mergeCell ref="I34:I35"/>
    <mergeCell ref="I36:I37"/>
    <mergeCell ref="I39:I40"/>
    <mergeCell ref="I41:I42"/>
    <mergeCell ref="J41:J42"/>
    <mergeCell ref="I43:I44"/>
    <mergeCell ref="J43:J44"/>
    <mergeCell ref="I54:I55"/>
    <mergeCell ref="I56:I57"/>
    <mergeCell ref="J56:J57"/>
    <mergeCell ref="I58:I59"/>
    <mergeCell ref="J58:J59"/>
    <mergeCell ref="I49:I50"/>
    <mergeCell ref="J49:J50"/>
    <mergeCell ref="K49:K50"/>
    <mergeCell ref="I51:I52"/>
    <mergeCell ref="J51:J52"/>
    <mergeCell ref="K51:K52"/>
    <mergeCell ref="J54:J55"/>
    <mergeCell ref="J16:J17"/>
    <mergeCell ref="K16:R17"/>
    <mergeCell ref="C9:D9"/>
    <mergeCell ref="C10:C11"/>
    <mergeCell ref="J10:J11"/>
    <mergeCell ref="K10:R11"/>
    <mergeCell ref="C12:C13"/>
    <mergeCell ref="C14:C15"/>
    <mergeCell ref="C16:C17"/>
    <mergeCell ref="C19:C20"/>
    <mergeCell ref="I19:I20"/>
    <mergeCell ref="J19:J20"/>
    <mergeCell ref="K19:R20"/>
    <mergeCell ref="I21:I22"/>
    <mergeCell ref="J21:J22"/>
    <mergeCell ref="K21:R22"/>
    <mergeCell ref="C21:C22"/>
    <mergeCell ref="C23:C24"/>
    <mergeCell ref="I23:I24"/>
    <mergeCell ref="J23:J24"/>
    <mergeCell ref="C25:C26"/>
    <mergeCell ref="J25:J26"/>
    <mergeCell ref="J27:J28"/>
    <mergeCell ref="J36:J37"/>
    <mergeCell ref="J39:J40"/>
    <mergeCell ref="K39:R40"/>
    <mergeCell ref="K41:R42"/>
    <mergeCell ref="K43:R44"/>
    <mergeCell ref="I45:I46"/>
    <mergeCell ref="J45:J46"/>
    <mergeCell ref="K45:R46"/>
    <mergeCell ref="I47:I48"/>
    <mergeCell ref="J47:J48"/>
    <mergeCell ref="K47:R48"/>
    <mergeCell ref="K53:R53"/>
    <mergeCell ref="K54:R55"/>
    <mergeCell ref="K56:R57"/>
    <mergeCell ref="K58:R59"/>
    <mergeCell ref="F123:F124"/>
    <mergeCell ref="G123:G124"/>
    <mergeCell ref="H123:H124"/>
    <mergeCell ref="I123:I124"/>
    <mergeCell ref="K123:R124"/>
    <mergeCell ref="E119:E120"/>
    <mergeCell ref="E121:E122"/>
    <mergeCell ref="F121:F122"/>
    <mergeCell ref="G121:G122"/>
    <mergeCell ref="H121:H122"/>
    <mergeCell ref="I121:I122"/>
    <mergeCell ref="E123:E124"/>
  </mergeCells>
  <conditionalFormatting sqref="E10:E17 E19:E28 E30:E37 E39:E52 E54:E59 E71:E80 E92:E103 E115:E120 E132:E149">
    <cfRule type="expression" dxfId="0" priority="1">
      <formula>E10=true</formula>
    </cfRule>
  </conditionalFormatting>
  <conditionalFormatting sqref="F10:F17 F19:F28 F30:F37 F39:F52 F54:F59 F71:F80 F92:F103 F115:F120 F132:F149">
    <cfRule type="expression" dxfId="1" priority="2">
      <formula>F10=True</formula>
    </cfRule>
  </conditionalFormatting>
  <conditionalFormatting sqref="G10:G17 G19:G28 G30:G37 G39:G52 G54:G59 G71:G80 G92:G103 G115:G120 G132:G149">
    <cfRule type="expression" dxfId="2" priority="3">
      <formula>G10=True</formula>
    </cfRule>
  </conditionalFormatting>
  <conditionalFormatting sqref="H10:H17 H19:H28 H30:H37 H39:H52 H54:H59 H71:H80 H92:H103 H115:H120 H132:H149">
    <cfRule type="expression" dxfId="3" priority="4">
      <formula>H10=True</formula>
    </cfRule>
  </conditionalFormatting>
  <hyperlinks>
    <hyperlink r:id="rId1" ref="U10"/>
    <hyperlink r:id="rId2" ref="U11"/>
    <hyperlink r:id="rId3" ref="U13"/>
    <hyperlink r:id="rId4" ref="U14"/>
    <hyperlink r:id="rId5" ref="U15"/>
    <hyperlink r:id="rId6" ref="U16"/>
    <hyperlink r:id="rId7" ref="U17"/>
    <hyperlink r:id="rId8" ref="U18"/>
    <hyperlink r:id="rId9" ref="U19"/>
    <hyperlink r:id="rId10" ref="U20"/>
    <hyperlink r:id="rId11" ref="U21"/>
    <hyperlink r:id="rId12" ref="U23"/>
    <hyperlink r:id="rId13" ref="U24"/>
    <hyperlink r:id="rId14" ref="U25"/>
    <hyperlink r:id="rId15" ref="U27"/>
    <hyperlink r:id="rId16" ref="U28"/>
    <hyperlink r:id="rId17" ref="U29"/>
    <hyperlink r:id="rId18" ref="U30"/>
    <hyperlink r:id="rId19" ref="U31"/>
    <hyperlink r:id="rId20" ref="U32"/>
    <hyperlink r:id="rId21" ref="U33"/>
    <hyperlink r:id="rId22" ref="U34"/>
    <hyperlink r:id="rId23" ref="U35"/>
    <hyperlink r:id="rId24" ref="U36"/>
    <hyperlink r:id="rId25" ref="U38"/>
    <hyperlink r:id="rId26" ref="U39"/>
    <hyperlink r:id="rId27" ref="U40"/>
    <hyperlink r:id="rId28" ref="U41"/>
    <hyperlink r:id="rId29" ref="U42"/>
    <hyperlink r:id="rId30" ref="U43"/>
    <hyperlink r:id="rId31" ref="U44"/>
    <hyperlink r:id="rId32" ref="U45"/>
    <hyperlink r:id="rId33" ref="U46"/>
    <hyperlink r:id="rId34" ref="U47"/>
    <hyperlink r:id="rId35" ref="U48"/>
    <hyperlink r:id="rId36" ref="U49"/>
    <hyperlink r:id="rId37" ref="U51"/>
    <hyperlink r:id="rId38" ref="U52"/>
    <hyperlink r:id="rId39" ref="U53"/>
    <hyperlink r:id="rId40" ref="U54"/>
    <hyperlink r:id="rId41" ref="U56"/>
    <hyperlink r:id="rId42" ref="U57"/>
    <hyperlink r:id="rId43" ref="U58"/>
    <hyperlink r:id="rId44" ref="U59"/>
    <hyperlink r:id="rId45" ref="U60"/>
    <hyperlink r:id="rId46" ref="U62"/>
    <hyperlink r:id="rId47" ref="U63"/>
    <hyperlink r:id="rId48" ref="U64"/>
    <hyperlink r:id="rId49" ref="U65"/>
    <hyperlink r:id="rId50" ref="U66"/>
    <hyperlink r:id="rId51" ref="U68"/>
    <hyperlink r:id="rId52" ref="U69"/>
    <hyperlink r:id="rId53" ref="U70"/>
    <hyperlink r:id="rId54" ref="U71"/>
  </hyperlinks>
  <drawing r:id="rId5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4.0"/>
    <col customWidth="1" min="6" max="6" width="20.88"/>
    <col customWidth="1" min="9" max="9" width="12.25"/>
    <col customWidth="1" min="10" max="10" width="20.88"/>
    <col customWidth="1" min="11" max="11" width="15.13"/>
    <col customWidth="1" min="12" max="12" width="6.13"/>
    <col customWidth="1" min="14" max="14" width="14.0"/>
    <col customWidth="1" min="15" max="15" width="14.88"/>
    <col customWidth="1" min="16" max="16" width="19.25"/>
    <col customWidth="1" min="18" max="18" width="5.88"/>
    <col customWidth="1" min="19" max="19" width="15.88"/>
    <col customWidth="1" min="20" max="20" width="23.13"/>
    <col customWidth="1" min="21" max="21" width="23.38"/>
    <col customWidth="1" min="23" max="23" width="7.5"/>
    <col customWidth="1" min="24" max="24" width="15.88"/>
    <col customWidth="1" min="25" max="25" width="3.88"/>
    <col customWidth="1" min="26" max="26" width="3.75"/>
    <col customWidth="1" min="28" max="28" width="15.5"/>
    <col customWidth="1" min="30" max="30" width="18.63"/>
    <col customWidth="1" min="31" max="31" width="22.13"/>
    <col customWidth="1" min="32" max="32" width="16.0"/>
    <col customWidth="1" min="33" max="33" width="11.25"/>
    <col customWidth="1" min="34" max="34" width="15.25"/>
    <col customWidth="1" min="35" max="35" width="23.5"/>
    <col customWidth="1" min="36" max="36" width="26.88"/>
    <col customWidth="1" min="37" max="37" width="20.88"/>
    <col customWidth="1" min="38" max="39" width="16.13"/>
    <col customWidth="1" min="40" max="40" width="10.63"/>
    <col customWidth="1" min="41" max="41" width="10.0"/>
    <col customWidth="1" min="42" max="43" width="11.0"/>
    <col customWidth="1" min="44" max="44" width="12.0"/>
    <col customWidth="1" min="45" max="45" width="19.0"/>
    <col customWidth="1" min="46" max="46" width="15.5"/>
    <col customWidth="1" min="47" max="47" width="14.75"/>
    <col customWidth="1" min="48" max="48" width="15.88"/>
    <col customWidth="1" min="49" max="49" width="15.13"/>
    <col customWidth="1" min="50" max="50" width="16.88"/>
    <col customWidth="1" min="51" max="51" width="23.38"/>
    <col customWidth="1" min="52" max="53" width="19.0"/>
    <col customWidth="1" min="54" max="54" width="32.25"/>
    <col customWidth="1" min="55" max="55" width="23.38"/>
    <col customWidth="1" min="56" max="56" width="22.13"/>
    <col customWidth="1" min="57" max="57" width="37.0"/>
    <col customWidth="1" min="58" max="58" width="28.13"/>
    <col customWidth="1" min="59" max="59" width="17.25"/>
    <col customWidth="1" min="60" max="60" width="9.38"/>
    <col customWidth="1" min="61" max="61" width="7.0"/>
    <col customWidth="1" min="62" max="65" width="10.13"/>
    <col customWidth="1" min="66" max="69" width="14.25"/>
    <col customWidth="1" min="70" max="70" width="11.88"/>
    <col customWidth="1" min="71" max="71" width="14.88"/>
    <col customWidth="1" min="72" max="72" width="12.5"/>
    <col customWidth="1" min="73" max="74" width="14.25"/>
    <col customWidth="1" min="75" max="75" width="19.0"/>
    <col customWidth="1" min="76" max="76" width="16.13"/>
    <col customWidth="1" min="77" max="77" width="15.75"/>
    <col customWidth="1" min="78" max="78" width="19.63"/>
  </cols>
  <sheetData>
    <row r="1">
      <c r="A1" s="290" t="s">
        <v>230</v>
      </c>
      <c r="E1" s="290" t="s">
        <v>55</v>
      </c>
      <c r="AC1" s="290" t="s">
        <v>57</v>
      </c>
      <c r="AH1" s="290" t="s">
        <v>231</v>
      </c>
      <c r="AN1" s="290" t="s">
        <v>59</v>
      </c>
      <c r="AT1" s="290" t="s">
        <v>232</v>
      </c>
      <c r="BA1" s="290" t="s">
        <v>233</v>
      </c>
      <c r="BD1" s="290" t="s">
        <v>234</v>
      </c>
      <c r="BH1" s="290" t="s">
        <v>64</v>
      </c>
      <c r="BQ1" s="290" t="s">
        <v>235</v>
      </c>
    </row>
    <row r="2">
      <c r="A2" s="37" t="s">
        <v>236</v>
      </c>
      <c r="B2" s="37" t="s">
        <v>237</v>
      </c>
      <c r="C2" s="37" t="s">
        <v>238</v>
      </c>
      <c r="D2" s="37" t="s">
        <v>239</v>
      </c>
      <c r="E2" s="37" t="s">
        <v>240</v>
      </c>
      <c r="F2" s="37" t="s">
        <v>22</v>
      </c>
      <c r="G2" s="37" t="s">
        <v>241</v>
      </c>
      <c r="H2" s="37" t="s">
        <v>27</v>
      </c>
      <c r="I2" s="37" t="s">
        <v>242</v>
      </c>
      <c r="J2" s="37" t="s">
        <v>29</v>
      </c>
      <c r="K2" s="37" t="s">
        <v>243</v>
      </c>
      <c r="L2" s="37" t="s">
        <v>244</v>
      </c>
      <c r="M2" s="37" t="s">
        <v>34</v>
      </c>
      <c r="N2" s="37" t="s">
        <v>245</v>
      </c>
      <c r="O2" s="37" t="s">
        <v>246</v>
      </c>
      <c r="P2" s="37" t="s">
        <v>37</v>
      </c>
      <c r="Q2" s="37" t="s">
        <v>247</v>
      </c>
      <c r="R2" s="37" t="s">
        <v>39</v>
      </c>
      <c r="S2" s="37" t="s">
        <v>41</v>
      </c>
      <c r="T2" s="37" t="s">
        <v>42</v>
      </c>
      <c r="U2" s="37" t="s">
        <v>248</v>
      </c>
      <c r="V2" s="37" t="s">
        <v>45</v>
      </c>
      <c r="W2" s="37" t="s">
        <v>46</v>
      </c>
      <c r="X2" s="37" t="s">
        <v>47</v>
      </c>
      <c r="Y2" s="37" t="s">
        <v>48</v>
      </c>
      <c r="Z2" s="37" t="s">
        <v>249</v>
      </c>
      <c r="AA2" s="37" t="s">
        <v>51</v>
      </c>
      <c r="AB2" s="37" t="s">
        <v>250</v>
      </c>
      <c r="AC2" s="37" t="s">
        <v>251</v>
      </c>
      <c r="AD2" s="37" t="s">
        <v>60</v>
      </c>
      <c r="AE2" s="37" t="s">
        <v>252</v>
      </c>
      <c r="AF2" s="37" t="s">
        <v>253</v>
      </c>
      <c r="AG2" s="37" t="s">
        <v>254</v>
      </c>
      <c r="AH2" s="37" t="s">
        <v>255</v>
      </c>
      <c r="AI2" s="37" t="s">
        <v>256</v>
      </c>
      <c r="AJ2" s="37" t="s">
        <v>257</v>
      </c>
      <c r="AK2" s="37" t="s">
        <v>258</v>
      </c>
      <c r="AL2" s="37" t="s">
        <v>259</v>
      </c>
      <c r="AM2" s="37" t="s">
        <v>260</v>
      </c>
      <c r="AN2" s="37" t="s">
        <v>70</v>
      </c>
      <c r="AO2" s="37" t="s">
        <v>71</v>
      </c>
      <c r="AP2" s="37" t="s">
        <v>72</v>
      </c>
      <c r="AQ2" s="37" t="s">
        <v>73</v>
      </c>
      <c r="AR2" s="37" t="s">
        <v>74</v>
      </c>
      <c r="AS2" s="37" t="s">
        <v>75</v>
      </c>
      <c r="AT2" s="37" t="s">
        <v>261</v>
      </c>
      <c r="AU2" s="37" t="s">
        <v>262</v>
      </c>
      <c r="AV2" s="37" t="s">
        <v>263</v>
      </c>
      <c r="AW2" s="37" t="s">
        <v>264</v>
      </c>
      <c r="AX2" s="37" t="s">
        <v>265</v>
      </c>
      <c r="AY2" s="37" t="s">
        <v>266</v>
      </c>
      <c r="AZ2" s="37" t="s">
        <v>267</v>
      </c>
      <c r="BA2" s="37" t="s">
        <v>78</v>
      </c>
      <c r="BB2" s="37" t="s">
        <v>79</v>
      </c>
      <c r="BC2" s="37" t="s">
        <v>80</v>
      </c>
      <c r="BD2" s="37" t="s">
        <v>268</v>
      </c>
      <c r="BE2" s="37" t="s">
        <v>269</v>
      </c>
      <c r="BF2" s="37" t="s">
        <v>270</v>
      </c>
      <c r="BG2" s="37" t="s">
        <v>271</v>
      </c>
      <c r="BH2" s="37" t="s">
        <v>82</v>
      </c>
      <c r="BI2" s="37" t="s">
        <v>83</v>
      </c>
      <c r="BJ2" s="37" t="s">
        <v>84</v>
      </c>
      <c r="BK2" s="37" t="s">
        <v>86</v>
      </c>
      <c r="BL2" s="37" t="s">
        <v>87</v>
      </c>
      <c r="BM2" s="37" t="s">
        <v>46</v>
      </c>
      <c r="BN2" s="37" t="s">
        <v>88</v>
      </c>
      <c r="BO2" s="37" t="s">
        <v>229</v>
      </c>
      <c r="BP2" s="37" t="s">
        <v>90</v>
      </c>
      <c r="BQ2" s="37" t="s">
        <v>272</v>
      </c>
      <c r="BR2" s="37" t="s">
        <v>273</v>
      </c>
      <c r="BS2" s="37" t="s">
        <v>274</v>
      </c>
      <c r="BT2" s="37" t="s">
        <v>275</v>
      </c>
      <c r="BU2" s="37" t="s">
        <v>276</v>
      </c>
      <c r="BV2" s="37" t="s">
        <v>277</v>
      </c>
      <c r="BW2" s="37" t="s">
        <v>278</v>
      </c>
      <c r="BX2" s="37" t="s">
        <v>279</v>
      </c>
      <c r="BY2" s="37" t="s">
        <v>280</v>
      </c>
      <c r="BZ2" s="37" t="s">
        <v>281</v>
      </c>
    </row>
    <row r="3">
      <c r="A3" s="274" t="str">
        <f t="shared" ref="A3:A489" si="1">B3&amp;" "&amp;C3</f>
        <v>Justin Jakubowski</v>
      </c>
      <c r="B3" s="37" t="s">
        <v>282</v>
      </c>
      <c r="C3" s="37" t="s">
        <v>283</v>
      </c>
      <c r="D3" s="37" t="s">
        <v>3</v>
      </c>
      <c r="E3" s="291">
        <v>0.625</v>
      </c>
      <c r="F3" s="291">
        <v>0.5</v>
      </c>
      <c r="G3" s="291">
        <v>0.5</v>
      </c>
      <c r="H3" s="291">
        <v>0.5</v>
      </c>
      <c r="I3" s="291">
        <v>0.5</v>
      </c>
      <c r="J3" s="291">
        <v>0.375</v>
      </c>
      <c r="K3" s="291">
        <v>0.25</v>
      </c>
      <c r="L3" s="291">
        <v>0.25</v>
      </c>
      <c r="M3" s="291">
        <v>0.75</v>
      </c>
      <c r="N3" s="291">
        <v>0.5</v>
      </c>
      <c r="O3" s="291">
        <v>0.25</v>
      </c>
      <c r="P3" s="291">
        <v>0.25</v>
      </c>
      <c r="Q3" s="291">
        <v>0.75</v>
      </c>
      <c r="R3" s="291">
        <v>0.5</v>
      </c>
      <c r="S3" s="291">
        <v>0.25</v>
      </c>
      <c r="T3" s="291">
        <v>0.75</v>
      </c>
      <c r="U3" s="291">
        <v>0.5</v>
      </c>
      <c r="V3" s="291">
        <v>0.25</v>
      </c>
      <c r="W3" s="291">
        <v>0.5</v>
      </c>
      <c r="X3" s="291">
        <v>0.25</v>
      </c>
      <c r="Y3" s="291">
        <v>0.5</v>
      </c>
      <c r="Z3" s="291">
        <v>0.25</v>
      </c>
      <c r="AA3" s="291">
        <v>0.75</v>
      </c>
      <c r="AB3" s="274">
        <f t="shared" ref="AB3:AB7" si="2">sum(E3:AA3)</f>
        <v>10.5</v>
      </c>
    </row>
    <row r="4">
      <c r="A4" s="274" t="str">
        <f t="shared" si="1"/>
        <v>s s</v>
      </c>
      <c r="B4" s="37" t="s">
        <v>284</v>
      </c>
      <c r="C4" s="37" t="s">
        <v>284</v>
      </c>
      <c r="D4" s="37" t="s">
        <v>285</v>
      </c>
      <c r="E4" s="291">
        <v>0.625</v>
      </c>
      <c r="F4" s="291">
        <v>0.5</v>
      </c>
      <c r="G4" s="291">
        <v>0.5</v>
      </c>
      <c r="H4" s="291">
        <v>0.5</v>
      </c>
      <c r="I4" s="291">
        <v>0.5</v>
      </c>
      <c r="J4" s="291">
        <v>0.375</v>
      </c>
      <c r="K4" s="291">
        <v>0.25</v>
      </c>
      <c r="L4" s="291">
        <v>0.25</v>
      </c>
      <c r="M4" s="291">
        <v>0.75</v>
      </c>
      <c r="N4" s="291">
        <v>0.5</v>
      </c>
      <c r="O4" s="291">
        <v>0.25</v>
      </c>
      <c r="P4" s="291">
        <v>0.25</v>
      </c>
      <c r="Q4" s="291">
        <v>0.75</v>
      </c>
      <c r="R4" s="291">
        <v>0.5</v>
      </c>
      <c r="S4" s="291">
        <v>0.25</v>
      </c>
      <c r="T4" s="291">
        <v>0.75</v>
      </c>
      <c r="U4" s="291">
        <v>0.5</v>
      </c>
      <c r="V4" s="291">
        <v>0.25</v>
      </c>
      <c r="W4" s="291">
        <v>0.5</v>
      </c>
      <c r="X4" s="291">
        <v>0.25</v>
      </c>
      <c r="Y4" s="291">
        <v>0.5</v>
      </c>
      <c r="Z4" s="291">
        <v>0.25</v>
      </c>
      <c r="AA4" s="291">
        <v>0.75</v>
      </c>
      <c r="AB4" s="274">
        <f t="shared" si="2"/>
        <v>10.5</v>
      </c>
    </row>
    <row r="5">
      <c r="A5" s="274" t="str">
        <f t="shared" si="1"/>
        <v>t t</v>
      </c>
      <c r="B5" s="37" t="s">
        <v>286</v>
      </c>
      <c r="C5" s="37" t="s">
        <v>286</v>
      </c>
      <c r="D5" s="37" t="s">
        <v>3</v>
      </c>
      <c r="E5" s="291">
        <v>0.625</v>
      </c>
      <c r="F5" s="291">
        <v>0.5</v>
      </c>
      <c r="G5" s="291">
        <v>0.5</v>
      </c>
      <c r="H5" s="291">
        <v>0.5</v>
      </c>
      <c r="I5" s="291">
        <v>0.5</v>
      </c>
      <c r="J5" s="291">
        <v>0.375</v>
      </c>
      <c r="K5" s="291">
        <v>0.25</v>
      </c>
      <c r="L5" s="291">
        <v>0.25</v>
      </c>
      <c r="M5" s="291">
        <v>0.75</v>
      </c>
      <c r="N5" s="291">
        <v>0.5</v>
      </c>
      <c r="O5" s="291">
        <v>0.25</v>
      </c>
      <c r="P5" s="291">
        <v>0.25</v>
      </c>
      <c r="Q5" s="291">
        <v>0.75</v>
      </c>
      <c r="R5" s="291">
        <v>0.5</v>
      </c>
      <c r="S5" s="291">
        <v>0.25</v>
      </c>
      <c r="T5" s="291">
        <v>0.75</v>
      </c>
      <c r="U5" s="291">
        <v>0.5</v>
      </c>
      <c r="V5" s="291">
        <v>0.25</v>
      </c>
      <c r="W5" s="291">
        <v>0.5</v>
      </c>
      <c r="X5" s="291">
        <v>0.25</v>
      </c>
      <c r="Y5" s="291">
        <v>0.5</v>
      </c>
      <c r="Z5" s="291">
        <v>0.25</v>
      </c>
      <c r="AA5" s="291">
        <v>0.75</v>
      </c>
      <c r="AB5" s="274">
        <f t="shared" si="2"/>
        <v>10.5</v>
      </c>
      <c r="AC5" s="37">
        <v>155.0</v>
      </c>
      <c r="AD5" s="37">
        <v>133.0</v>
      </c>
      <c r="AE5" s="37">
        <v>140.0</v>
      </c>
      <c r="AF5" s="37">
        <v>132.0</v>
      </c>
      <c r="AG5" s="37">
        <v>10.0</v>
      </c>
      <c r="AH5" s="291">
        <v>1.25</v>
      </c>
      <c r="AI5" s="291">
        <v>1.25</v>
      </c>
      <c r="AJ5" s="291">
        <v>1.25</v>
      </c>
      <c r="AK5" s="291">
        <v>1.25</v>
      </c>
      <c r="AL5" s="291">
        <v>1.25</v>
      </c>
      <c r="AM5" s="274">
        <f t="shared" ref="AM5:AM7" si="3">sum(AH5:AL5)</f>
        <v>6.25</v>
      </c>
      <c r="AT5" s="291">
        <v>2.0</v>
      </c>
      <c r="AU5" s="291">
        <v>1.0</v>
      </c>
      <c r="AV5" s="291">
        <v>1.0</v>
      </c>
      <c r="AW5" s="291">
        <v>1.0</v>
      </c>
      <c r="AX5" s="291">
        <v>1.0</v>
      </c>
      <c r="AY5" s="291">
        <v>1.0</v>
      </c>
      <c r="AZ5" s="37">
        <f t="shared" ref="AZ5:AZ7" si="4">sum(AT5:AY5)</f>
        <v>7</v>
      </c>
      <c r="BA5" s="37">
        <v>100.0</v>
      </c>
      <c r="BB5" s="37">
        <v>15.0</v>
      </c>
      <c r="BC5" s="37">
        <v>12.0</v>
      </c>
      <c r="BD5" s="291">
        <v>1.5</v>
      </c>
      <c r="BE5" s="291">
        <v>1.5</v>
      </c>
      <c r="BF5" s="291">
        <v>1.5</v>
      </c>
      <c r="BG5" s="37">
        <f t="shared" ref="BG5:BG7" si="5">sum(BD5:BF5)</f>
        <v>4.5</v>
      </c>
      <c r="BH5" s="37">
        <v>10.0</v>
      </c>
      <c r="BI5" s="37">
        <v>20.0</v>
      </c>
      <c r="BJ5" s="37">
        <v>30.0</v>
      </c>
      <c r="BK5" s="37">
        <v>40.0</v>
      </c>
      <c r="BL5" s="37">
        <v>60.0</v>
      </c>
      <c r="BM5" s="37">
        <v>30.0</v>
      </c>
      <c r="BN5" s="37">
        <v>20.0</v>
      </c>
      <c r="BO5" s="37">
        <v>20.0</v>
      </c>
      <c r="BP5" s="37">
        <v>23.0</v>
      </c>
      <c r="BQ5" s="37">
        <v>1.0</v>
      </c>
      <c r="BR5" s="37">
        <v>2.0</v>
      </c>
      <c r="BS5" s="37">
        <v>3.0</v>
      </c>
      <c r="BT5" s="37">
        <v>4.0</v>
      </c>
      <c r="BU5" s="37">
        <v>5.0</v>
      </c>
      <c r="BV5" s="37">
        <v>6.0</v>
      </c>
      <c r="BW5" s="37">
        <v>7.0</v>
      </c>
      <c r="BX5" s="37">
        <v>8.0</v>
      </c>
      <c r="BY5" s="37">
        <v>9.0</v>
      </c>
      <c r="BZ5" s="37">
        <v>10.0</v>
      </c>
    </row>
    <row r="6">
      <c r="A6" s="274" t="str">
        <f t="shared" si="1"/>
        <v>qw qwe</v>
      </c>
      <c r="B6" s="37" t="s">
        <v>287</v>
      </c>
      <c r="C6" s="37" t="s">
        <v>288</v>
      </c>
      <c r="D6" s="37" t="s">
        <v>3</v>
      </c>
      <c r="E6" s="291">
        <v>0.0</v>
      </c>
      <c r="F6" s="291">
        <v>0.0</v>
      </c>
      <c r="G6" s="291">
        <v>0.0</v>
      </c>
      <c r="H6" s="291">
        <v>0.0</v>
      </c>
      <c r="I6" s="291">
        <v>0.0</v>
      </c>
      <c r="J6" s="291">
        <v>0.0</v>
      </c>
      <c r="K6" s="291">
        <v>0.0</v>
      </c>
      <c r="L6" s="291">
        <v>0.0</v>
      </c>
      <c r="M6" s="291">
        <v>0.0</v>
      </c>
      <c r="N6" s="291">
        <v>0.0</v>
      </c>
      <c r="O6" s="291">
        <v>0.0</v>
      </c>
      <c r="P6" s="291">
        <v>0.0</v>
      </c>
      <c r="Q6" s="291">
        <v>0.0</v>
      </c>
      <c r="R6" s="291">
        <v>0.0</v>
      </c>
      <c r="S6" s="291">
        <v>0.0</v>
      </c>
      <c r="T6" s="291">
        <v>0.0</v>
      </c>
      <c r="U6" s="291">
        <v>0.0</v>
      </c>
      <c r="V6" s="291">
        <v>0.0</v>
      </c>
      <c r="W6" s="291">
        <v>0.0</v>
      </c>
      <c r="X6" s="291">
        <v>0.0</v>
      </c>
      <c r="Y6" s="291">
        <v>0.0</v>
      </c>
      <c r="Z6" s="291">
        <v>0.0</v>
      </c>
      <c r="AA6" s="291">
        <v>0.0</v>
      </c>
      <c r="AB6" s="274">
        <f t="shared" si="2"/>
        <v>0</v>
      </c>
      <c r="AC6" s="291">
        <v>1.0</v>
      </c>
      <c r="AD6" s="291">
        <v>2.0</v>
      </c>
      <c r="AE6" s="291">
        <v>3.0</v>
      </c>
      <c r="AF6" s="291">
        <v>4.0</v>
      </c>
      <c r="AG6" s="291">
        <v>5.0</v>
      </c>
      <c r="AH6" s="291">
        <v>1.25</v>
      </c>
      <c r="AI6" s="291">
        <v>1.25</v>
      </c>
      <c r="AJ6" s="291">
        <v>1.25</v>
      </c>
      <c r="AK6" s="291">
        <v>1.25</v>
      </c>
      <c r="AL6" s="291">
        <v>1.25</v>
      </c>
      <c r="AM6" s="274">
        <f t="shared" si="3"/>
        <v>6.25</v>
      </c>
      <c r="AN6" s="291">
        <v>1.0</v>
      </c>
      <c r="AO6" s="291">
        <v>2.0</v>
      </c>
      <c r="AP6" s="291">
        <v>3.0</v>
      </c>
      <c r="AQ6" s="291">
        <v>4.0</v>
      </c>
      <c r="AR6" s="291">
        <v>5.0</v>
      </c>
      <c r="AS6" s="291">
        <v>6.0</v>
      </c>
      <c r="AT6" s="291">
        <v>2.0</v>
      </c>
      <c r="AU6" s="291">
        <v>1.0</v>
      </c>
      <c r="AV6" s="291">
        <v>1.0</v>
      </c>
      <c r="AW6" s="291">
        <v>1.0</v>
      </c>
      <c r="AX6" s="291">
        <v>1.0</v>
      </c>
      <c r="AY6" s="291">
        <v>1.0</v>
      </c>
      <c r="AZ6" s="37">
        <f t="shared" si="4"/>
        <v>7</v>
      </c>
      <c r="BA6" s="291">
        <v>1.0</v>
      </c>
      <c r="BB6" s="291">
        <v>2.0</v>
      </c>
      <c r="BC6" s="291">
        <v>3.0</v>
      </c>
      <c r="BD6" s="291">
        <v>1.5</v>
      </c>
      <c r="BE6" s="291">
        <v>1.5</v>
      </c>
      <c r="BF6" s="291">
        <v>1.5</v>
      </c>
      <c r="BG6" s="37">
        <f t="shared" si="5"/>
        <v>4.5</v>
      </c>
      <c r="BH6" s="291">
        <v>1.0</v>
      </c>
      <c r="BI6" s="291">
        <v>2.0</v>
      </c>
      <c r="BJ6" s="291">
        <v>3.0</v>
      </c>
      <c r="BK6" s="291">
        <v>5.0</v>
      </c>
      <c r="BL6" s="291">
        <v>5.0</v>
      </c>
      <c r="BM6" s="291">
        <v>6.0</v>
      </c>
      <c r="BN6" s="291">
        <v>7.0</v>
      </c>
      <c r="BO6" s="291">
        <v>8.0</v>
      </c>
      <c r="BP6" s="291">
        <v>0.0</v>
      </c>
    </row>
    <row r="7">
      <c r="A7" s="274" t="str">
        <f t="shared" si="1"/>
        <v>Bob Jakubowski</v>
      </c>
      <c r="B7" s="37" t="s">
        <v>289</v>
      </c>
      <c r="C7" s="37" t="s">
        <v>283</v>
      </c>
      <c r="D7" s="37" t="s">
        <v>3</v>
      </c>
      <c r="E7" s="291">
        <v>0.625</v>
      </c>
      <c r="F7" s="291">
        <v>0.5</v>
      </c>
      <c r="G7" s="291">
        <v>0.625</v>
      </c>
      <c r="H7" s="291">
        <v>0.5</v>
      </c>
      <c r="I7" s="291">
        <v>0.0</v>
      </c>
      <c r="J7" s="291">
        <v>0.5</v>
      </c>
      <c r="K7" s="291">
        <v>0.25</v>
      </c>
      <c r="L7" s="291">
        <v>0.5</v>
      </c>
      <c r="M7" s="291">
        <v>0.25</v>
      </c>
      <c r="N7" s="291">
        <v>0.375</v>
      </c>
      <c r="O7" s="291">
        <v>0.375</v>
      </c>
      <c r="P7" s="291">
        <v>0.375</v>
      </c>
      <c r="Q7" s="291">
        <v>0.375</v>
      </c>
      <c r="R7" s="291">
        <v>0.0</v>
      </c>
      <c r="S7" s="291">
        <v>0.0</v>
      </c>
      <c r="T7" s="291">
        <v>0.0</v>
      </c>
      <c r="U7" s="291">
        <v>0.0</v>
      </c>
      <c r="V7" s="291">
        <v>0.25</v>
      </c>
      <c r="W7" s="291">
        <v>0.25</v>
      </c>
      <c r="X7" s="291">
        <v>0.0</v>
      </c>
      <c r="Y7" s="291">
        <v>0.0</v>
      </c>
      <c r="Z7" s="291">
        <v>0.5</v>
      </c>
      <c r="AA7" s="291">
        <v>0.0</v>
      </c>
      <c r="AB7" s="274">
        <f t="shared" si="2"/>
        <v>6.25</v>
      </c>
      <c r="AC7" s="291">
        <v>30.0</v>
      </c>
      <c r="AD7" s="291">
        <v>31.0</v>
      </c>
      <c r="AE7" s="291">
        <v>32.0</v>
      </c>
      <c r="AF7" s="291">
        <v>33.0</v>
      </c>
      <c r="AG7" s="291">
        <v>34.0</v>
      </c>
      <c r="AH7" s="291">
        <v>2.5</v>
      </c>
      <c r="AI7" s="291">
        <v>3.75</v>
      </c>
      <c r="AJ7" s="291">
        <v>3.75</v>
      </c>
      <c r="AM7" s="274">
        <f t="shared" si="3"/>
        <v>10</v>
      </c>
      <c r="AN7" s="291">
        <v>20.0</v>
      </c>
      <c r="AO7" s="291">
        <v>21.0</v>
      </c>
      <c r="AP7" s="291">
        <v>22.0</v>
      </c>
      <c r="AQ7" s="291">
        <v>23.0</v>
      </c>
      <c r="AR7" s="291">
        <v>20.0</v>
      </c>
      <c r="AS7" s="291">
        <v>20.0</v>
      </c>
      <c r="AT7" s="291">
        <v>3.0</v>
      </c>
      <c r="AU7" s="291">
        <v>2.0</v>
      </c>
      <c r="AZ7" s="37">
        <f t="shared" si="4"/>
        <v>5</v>
      </c>
      <c r="BA7" s="291">
        <v>10.0</v>
      </c>
      <c r="BB7" s="291">
        <v>10.0</v>
      </c>
      <c r="BC7" s="291">
        <v>10.0</v>
      </c>
      <c r="BD7" s="291">
        <v>3.0</v>
      </c>
      <c r="BE7" s="291">
        <v>4.5</v>
      </c>
      <c r="BF7" s="291">
        <v>3.0</v>
      </c>
      <c r="BG7" s="37">
        <f t="shared" si="5"/>
        <v>10.5</v>
      </c>
      <c r="BQ7" s="291">
        <v>1.5</v>
      </c>
      <c r="BR7" s="291">
        <v>1.5</v>
      </c>
      <c r="BS7" s="291">
        <v>1.5</v>
      </c>
      <c r="BT7" s="291">
        <v>1.5</v>
      </c>
      <c r="BU7" s="291">
        <v>1.5</v>
      </c>
    </row>
    <row r="8">
      <c r="A8" s="274" t="str">
        <f t="shared" si="1"/>
        <v>Test Player</v>
      </c>
      <c r="B8" s="37" t="s">
        <v>134</v>
      </c>
      <c r="C8" s="37" t="s">
        <v>290</v>
      </c>
      <c r="D8" s="37" t="s">
        <v>3</v>
      </c>
      <c r="E8" s="291">
        <v>0.75</v>
      </c>
      <c r="F8" s="291">
        <v>0.75</v>
      </c>
      <c r="G8" s="291">
        <v>0.75</v>
      </c>
      <c r="H8" s="291">
        <v>0.75</v>
      </c>
      <c r="I8" s="291">
        <v>0.5</v>
      </c>
      <c r="J8" s="291">
        <v>0.5</v>
      </c>
      <c r="K8" s="291">
        <v>0.5</v>
      </c>
      <c r="L8" s="291">
        <v>0.5</v>
      </c>
      <c r="M8" s="291">
        <v>0.5</v>
      </c>
      <c r="N8" s="291">
        <v>0.75</v>
      </c>
      <c r="O8" s="291">
        <v>0.75</v>
      </c>
      <c r="P8" s="291">
        <v>0.75</v>
      </c>
      <c r="Q8" s="291">
        <v>0.75</v>
      </c>
      <c r="R8" s="291">
        <v>0.5</v>
      </c>
      <c r="S8" s="291">
        <v>0.5</v>
      </c>
      <c r="T8" s="291">
        <v>0.5</v>
      </c>
      <c r="U8" s="291">
        <v>0.5</v>
      </c>
      <c r="V8" s="291">
        <v>0.5</v>
      </c>
      <c r="W8" s="291">
        <v>0.5</v>
      </c>
      <c r="X8" s="291">
        <v>0.5</v>
      </c>
      <c r="Y8" s="291">
        <v>0.5</v>
      </c>
      <c r="Z8" s="291">
        <v>0.5</v>
      </c>
      <c r="AA8" s="291">
        <v>0.5</v>
      </c>
      <c r="AB8" s="291">
        <v>13.0</v>
      </c>
      <c r="AC8" s="291">
        <v>180.0</v>
      </c>
      <c r="AD8" s="291">
        <v>125.0</v>
      </c>
      <c r="AE8" s="291">
        <v>110.0</v>
      </c>
      <c r="AF8" s="291">
        <v>100.0</v>
      </c>
      <c r="AG8" s="291">
        <v>10.0</v>
      </c>
      <c r="AH8" s="291">
        <v>3.75</v>
      </c>
      <c r="AI8" s="291">
        <v>5.0</v>
      </c>
      <c r="AJ8" s="291">
        <v>5.0</v>
      </c>
      <c r="AK8" s="291">
        <v>5.0</v>
      </c>
      <c r="AL8" s="291">
        <v>3.75</v>
      </c>
      <c r="AM8" s="291">
        <v>22.5</v>
      </c>
      <c r="AN8" s="291">
        <v>50.0</v>
      </c>
      <c r="AO8" s="291">
        <v>35.0</v>
      </c>
      <c r="AP8" s="291">
        <v>40.0</v>
      </c>
      <c r="AQ8" s="291">
        <v>15.0</v>
      </c>
      <c r="AR8" s="291">
        <v>20.0</v>
      </c>
      <c r="AS8" s="291">
        <v>30.0</v>
      </c>
      <c r="AT8" s="291">
        <v>4.0</v>
      </c>
      <c r="AU8" s="291">
        <v>3.0</v>
      </c>
      <c r="AV8" s="291">
        <v>2.0</v>
      </c>
      <c r="AW8" s="291">
        <v>3.0</v>
      </c>
      <c r="AX8" s="291">
        <v>2.0</v>
      </c>
      <c r="AY8" s="291">
        <v>3.0</v>
      </c>
      <c r="AZ8" s="291">
        <v>10.0</v>
      </c>
      <c r="BA8" s="291">
        <v>50.0</v>
      </c>
      <c r="BB8" s="291">
        <v>60.0</v>
      </c>
      <c r="BC8" s="291">
        <v>30.0</v>
      </c>
      <c r="BD8" s="291">
        <v>4.5</v>
      </c>
      <c r="BE8" s="291">
        <v>3.0</v>
      </c>
      <c r="BF8" s="291">
        <v>4.5</v>
      </c>
      <c r="BG8" s="291">
        <v>12.0</v>
      </c>
      <c r="BQ8" s="291">
        <v>1.5</v>
      </c>
      <c r="BR8" s="291">
        <v>1.5</v>
      </c>
      <c r="BS8" s="291">
        <v>1.5</v>
      </c>
      <c r="BT8" s="291">
        <v>1.5</v>
      </c>
      <c r="BU8" s="291">
        <v>1.5</v>
      </c>
      <c r="BV8" s="291">
        <v>1.5</v>
      </c>
      <c r="BW8" s="291">
        <v>1.5</v>
      </c>
      <c r="BX8" s="291">
        <v>1.5</v>
      </c>
      <c r="BY8" s="291">
        <v>1.5</v>
      </c>
      <c r="BZ8" s="291">
        <v>13.5</v>
      </c>
    </row>
    <row r="9">
      <c r="A9" s="274" t="str">
        <f t="shared" si="1"/>
        <v>Andrew Fatass</v>
      </c>
      <c r="B9" s="37" t="s">
        <v>291</v>
      </c>
      <c r="C9" s="37" t="s">
        <v>292</v>
      </c>
      <c r="D9" s="37" t="s">
        <v>285</v>
      </c>
      <c r="E9" s="291">
        <v>0.75</v>
      </c>
      <c r="F9" s="291">
        <v>0.75</v>
      </c>
      <c r="G9" s="291">
        <v>0.75</v>
      </c>
      <c r="H9" s="291">
        <v>0.75</v>
      </c>
      <c r="I9" s="291">
        <v>0.5</v>
      </c>
      <c r="J9" s="291">
        <v>0.5</v>
      </c>
      <c r="K9" s="291">
        <v>0.5</v>
      </c>
      <c r="L9" s="291">
        <v>0.5</v>
      </c>
      <c r="M9" s="291">
        <v>0.5</v>
      </c>
      <c r="N9" s="291">
        <v>0.75</v>
      </c>
      <c r="O9" s="291">
        <v>0.75</v>
      </c>
      <c r="P9" s="291">
        <v>0.75</v>
      </c>
      <c r="Q9" s="291">
        <v>0.75</v>
      </c>
      <c r="R9" s="291">
        <v>0.5</v>
      </c>
      <c r="S9" s="291">
        <v>0.5</v>
      </c>
      <c r="T9" s="291">
        <v>0.5</v>
      </c>
      <c r="U9" s="291">
        <v>0.5</v>
      </c>
      <c r="V9" s="291">
        <v>0.5</v>
      </c>
      <c r="W9" s="291">
        <v>0.5</v>
      </c>
      <c r="X9" s="291">
        <v>0.5</v>
      </c>
      <c r="Y9" s="291">
        <v>0.5</v>
      </c>
      <c r="Z9" s="291">
        <v>0.5</v>
      </c>
      <c r="AA9" s="291">
        <v>0.5</v>
      </c>
      <c r="AB9" s="291">
        <v>13.0</v>
      </c>
      <c r="AC9" s="291">
        <v>180.0</v>
      </c>
      <c r="AD9" s="291">
        <v>125.0</v>
      </c>
      <c r="AE9" s="291">
        <v>110.0</v>
      </c>
      <c r="AF9" s="291">
        <v>100.0</v>
      </c>
      <c r="AG9" s="291">
        <v>10.0</v>
      </c>
      <c r="AH9" s="291">
        <v>3.75</v>
      </c>
      <c r="AI9" s="291">
        <v>5.0</v>
      </c>
      <c r="AJ9" s="291">
        <v>5.0</v>
      </c>
      <c r="AK9" s="291">
        <v>5.0</v>
      </c>
      <c r="AL9" s="291">
        <v>3.75</v>
      </c>
      <c r="AM9" s="291">
        <v>22.5</v>
      </c>
      <c r="AN9" s="291">
        <v>50.0</v>
      </c>
      <c r="AO9" s="291">
        <v>35.0</v>
      </c>
      <c r="AP9" s="291">
        <v>40.0</v>
      </c>
      <c r="AQ9" s="291">
        <v>15.0</v>
      </c>
      <c r="AR9" s="291">
        <v>20.0</v>
      </c>
      <c r="AS9" s="291">
        <v>30.0</v>
      </c>
      <c r="AT9" s="291">
        <v>4.0</v>
      </c>
      <c r="AU9" s="291">
        <v>3.0</v>
      </c>
      <c r="AV9" s="291">
        <v>2.0</v>
      </c>
      <c r="AW9" s="291">
        <v>3.0</v>
      </c>
      <c r="AX9" s="291">
        <v>2.0</v>
      </c>
      <c r="AY9" s="291">
        <v>3.0</v>
      </c>
      <c r="AZ9" s="291">
        <v>60.0</v>
      </c>
      <c r="BA9" s="291">
        <v>50.0</v>
      </c>
      <c r="BB9" s="291">
        <v>60.0</v>
      </c>
      <c r="BC9" s="291">
        <v>30.0</v>
      </c>
      <c r="BD9" s="291">
        <v>4.5</v>
      </c>
      <c r="BE9" s="291">
        <v>3.0</v>
      </c>
      <c r="BF9" s="291">
        <v>4.5</v>
      </c>
      <c r="BG9" s="291">
        <v>12.0</v>
      </c>
      <c r="BQ9" s="291">
        <v>1.5</v>
      </c>
      <c r="BR9" s="291">
        <v>1.5</v>
      </c>
      <c r="BS9" s="291">
        <v>1.5</v>
      </c>
      <c r="BT9" s="291">
        <v>1.5</v>
      </c>
      <c r="BU9" s="291">
        <v>1.5</v>
      </c>
      <c r="BV9" s="291">
        <v>1.5</v>
      </c>
      <c r="BW9" s="291">
        <v>1.5</v>
      </c>
      <c r="BX9" s="291">
        <v>1.5</v>
      </c>
      <c r="BY9" s="291">
        <v>1.5</v>
      </c>
      <c r="BZ9" s="291">
        <v>13.5</v>
      </c>
    </row>
    <row r="10">
      <c r="A10" s="274" t="str">
        <f t="shared" si="1"/>
        <v>Player 1</v>
      </c>
      <c r="B10" s="37" t="s">
        <v>290</v>
      </c>
      <c r="C10" s="37">
        <v>1.0</v>
      </c>
      <c r="D10" s="37" t="s">
        <v>3</v>
      </c>
      <c r="E10" s="291">
        <v>0.75</v>
      </c>
      <c r="F10" s="291">
        <v>0.75</v>
      </c>
      <c r="G10" s="291">
        <v>0.75</v>
      </c>
      <c r="H10" s="291">
        <v>0.75</v>
      </c>
      <c r="I10" s="291">
        <v>0.5</v>
      </c>
      <c r="J10" s="291">
        <v>0.5</v>
      </c>
      <c r="K10" s="291">
        <v>0.5</v>
      </c>
      <c r="L10" s="291">
        <v>0.5</v>
      </c>
      <c r="M10" s="291">
        <v>0.5</v>
      </c>
      <c r="N10" s="291">
        <v>0.75</v>
      </c>
      <c r="O10" s="291">
        <v>0.75</v>
      </c>
      <c r="P10" s="291">
        <v>0.75</v>
      </c>
      <c r="Q10" s="291">
        <v>0.75</v>
      </c>
      <c r="R10" s="291">
        <v>0.5</v>
      </c>
      <c r="S10" s="291">
        <v>0.5</v>
      </c>
      <c r="T10" s="291">
        <v>0.5</v>
      </c>
      <c r="U10" s="291">
        <v>0.5</v>
      </c>
      <c r="V10" s="291">
        <v>0.5</v>
      </c>
      <c r="W10" s="291">
        <v>0.5</v>
      </c>
      <c r="X10" s="291">
        <v>0.5</v>
      </c>
      <c r="Y10" s="291">
        <v>0.5</v>
      </c>
      <c r="Z10" s="291">
        <v>0.5</v>
      </c>
      <c r="AA10" s="291">
        <v>0.5</v>
      </c>
      <c r="AB10" s="291">
        <v>13.0</v>
      </c>
      <c r="AC10" s="291">
        <v>180.0</v>
      </c>
      <c r="AD10" s="291">
        <v>125.0</v>
      </c>
      <c r="AE10" s="291">
        <v>110.0</v>
      </c>
      <c r="AF10" s="291">
        <v>100.0</v>
      </c>
      <c r="AG10" s="291">
        <v>10.0</v>
      </c>
      <c r="AH10" s="291">
        <v>3.75</v>
      </c>
      <c r="AI10" s="291">
        <v>5.0</v>
      </c>
      <c r="AJ10" s="291">
        <v>5.0</v>
      </c>
      <c r="AK10" s="291">
        <v>5.0</v>
      </c>
      <c r="AL10" s="291">
        <v>3.75</v>
      </c>
      <c r="AM10" s="291">
        <v>22.5</v>
      </c>
      <c r="AN10" s="291">
        <v>50.0</v>
      </c>
      <c r="AO10" s="291">
        <v>35.0</v>
      </c>
      <c r="AP10" s="291">
        <v>40.0</v>
      </c>
      <c r="AQ10" s="291">
        <v>15.0</v>
      </c>
      <c r="AR10" s="291">
        <v>20.0</v>
      </c>
      <c r="AS10" s="291">
        <v>30.0</v>
      </c>
      <c r="AT10" s="291">
        <v>4.0</v>
      </c>
      <c r="AU10" s="291">
        <v>3.0</v>
      </c>
      <c r="AV10" s="291">
        <v>2.0</v>
      </c>
      <c r="AW10" s="291">
        <v>3.0</v>
      </c>
      <c r="AX10" s="291">
        <v>2.0</v>
      </c>
      <c r="AY10" s="291">
        <v>3.0</v>
      </c>
      <c r="AZ10" s="291">
        <v>10.0</v>
      </c>
      <c r="BA10" s="291">
        <v>50.0</v>
      </c>
      <c r="BB10" s="291">
        <v>60.0</v>
      </c>
      <c r="BC10" s="291">
        <v>30.0</v>
      </c>
      <c r="BD10" s="291">
        <v>4.5</v>
      </c>
      <c r="BE10" s="291">
        <v>3.0</v>
      </c>
      <c r="BF10" s="291">
        <v>4.5</v>
      </c>
      <c r="BG10" s="291">
        <v>12.0</v>
      </c>
      <c r="BQ10" s="291">
        <v>1.5</v>
      </c>
      <c r="BR10" s="291">
        <v>1.5</v>
      </c>
      <c r="BS10" s="291">
        <v>1.5</v>
      </c>
      <c r="BT10" s="291">
        <v>1.5</v>
      </c>
      <c r="BU10" s="291">
        <v>1.5</v>
      </c>
      <c r="BV10" s="291">
        <v>1.5</v>
      </c>
      <c r="BW10" s="291">
        <v>1.5</v>
      </c>
      <c r="BX10" s="291">
        <v>1.5</v>
      </c>
      <c r="BY10" s="291">
        <v>1.5</v>
      </c>
      <c r="BZ10" s="291">
        <v>13.5</v>
      </c>
    </row>
    <row r="11">
      <c r="A11" s="274" t="str">
        <f t="shared" si="1"/>
        <v> </v>
      </c>
    </row>
    <row r="12">
      <c r="A12" s="274" t="str">
        <f t="shared" si="1"/>
        <v> </v>
      </c>
    </row>
    <row r="13">
      <c r="A13" s="274" t="str">
        <f t="shared" si="1"/>
        <v> </v>
      </c>
    </row>
    <row r="14">
      <c r="A14" s="274" t="str">
        <f t="shared" si="1"/>
        <v> </v>
      </c>
    </row>
    <row r="15">
      <c r="A15" s="274" t="str">
        <f t="shared" si="1"/>
        <v> </v>
      </c>
    </row>
    <row r="16">
      <c r="A16" s="274" t="str">
        <f t="shared" si="1"/>
        <v> </v>
      </c>
    </row>
    <row r="17">
      <c r="A17" s="274" t="str">
        <f t="shared" si="1"/>
        <v> </v>
      </c>
    </row>
    <row r="18">
      <c r="A18" s="274" t="str">
        <f t="shared" si="1"/>
        <v> </v>
      </c>
    </row>
    <row r="19">
      <c r="A19" s="274" t="str">
        <f t="shared" si="1"/>
        <v> </v>
      </c>
    </row>
    <row r="20">
      <c r="A20" s="274" t="str">
        <f t="shared" si="1"/>
        <v> </v>
      </c>
    </row>
    <row r="21">
      <c r="A21" s="274" t="str">
        <f t="shared" si="1"/>
        <v> </v>
      </c>
    </row>
    <row r="22">
      <c r="A22" s="274" t="str">
        <f t="shared" si="1"/>
        <v> </v>
      </c>
    </row>
    <row r="23">
      <c r="A23" s="274" t="str">
        <f t="shared" si="1"/>
        <v> </v>
      </c>
    </row>
    <row r="24">
      <c r="A24" s="274" t="str">
        <f t="shared" si="1"/>
        <v> </v>
      </c>
    </row>
    <row r="25">
      <c r="A25" s="274" t="str">
        <f t="shared" si="1"/>
        <v> </v>
      </c>
    </row>
    <row r="26">
      <c r="A26" s="274" t="str">
        <f t="shared" si="1"/>
        <v> </v>
      </c>
    </row>
    <row r="27">
      <c r="A27" s="274" t="str">
        <f t="shared" si="1"/>
        <v> </v>
      </c>
    </row>
    <row r="28">
      <c r="A28" s="274" t="str">
        <f t="shared" si="1"/>
        <v> </v>
      </c>
    </row>
    <row r="29">
      <c r="A29" s="274" t="str">
        <f t="shared" si="1"/>
        <v> </v>
      </c>
    </row>
    <row r="30">
      <c r="A30" s="274" t="str">
        <f t="shared" si="1"/>
        <v> </v>
      </c>
    </row>
    <row r="31">
      <c r="A31" s="274" t="str">
        <f t="shared" si="1"/>
        <v> </v>
      </c>
    </row>
    <row r="32">
      <c r="A32" s="274" t="str">
        <f t="shared" si="1"/>
        <v> </v>
      </c>
    </row>
    <row r="33">
      <c r="A33" s="274" t="str">
        <f t="shared" si="1"/>
        <v> </v>
      </c>
    </row>
    <row r="34">
      <c r="A34" s="274" t="str">
        <f t="shared" si="1"/>
        <v> </v>
      </c>
    </row>
    <row r="35">
      <c r="A35" s="274" t="str">
        <f t="shared" si="1"/>
        <v> </v>
      </c>
    </row>
    <row r="36">
      <c r="A36" s="274" t="str">
        <f t="shared" si="1"/>
        <v> </v>
      </c>
    </row>
    <row r="37">
      <c r="A37" s="274" t="str">
        <f t="shared" si="1"/>
        <v> </v>
      </c>
    </row>
    <row r="38">
      <c r="A38" s="274" t="str">
        <f t="shared" si="1"/>
        <v> </v>
      </c>
    </row>
    <row r="39">
      <c r="A39" s="274" t="str">
        <f t="shared" si="1"/>
        <v> </v>
      </c>
    </row>
    <row r="40">
      <c r="A40" s="274" t="str">
        <f t="shared" si="1"/>
        <v> </v>
      </c>
    </row>
    <row r="41">
      <c r="A41" s="274" t="str">
        <f t="shared" si="1"/>
        <v> </v>
      </c>
    </row>
    <row r="42">
      <c r="A42" s="274" t="str">
        <f t="shared" si="1"/>
        <v> </v>
      </c>
    </row>
    <row r="43">
      <c r="A43" s="274" t="str">
        <f t="shared" si="1"/>
        <v> </v>
      </c>
    </row>
    <row r="44">
      <c r="A44" s="274" t="str">
        <f t="shared" si="1"/>
        <v> </v>
      </c>
    </row>
    <row r="45">
      <c r="A45" s="274" t="str">
        <f t="shared" si="1"/>
        <v> </v>
      </c>
    </row>
    <row r="46">
      <c r="A46" s="274" t="str">
        <f t="shared" si="1"/>
        <v> </v>
      </c>
    </row>
    <row r="47">
      <c r="A47" s="274" t="str">
        <f t="shared" si="1"/>
        <v> </v>
      </c>
    </row>
    <row r="48">
      <c r="A48" s="274" t="str">
        <f t="shared" si="1"/>
        <v> </v>
      </c>
    </row>
    <row r="49">
      <c r="A49" s="274" t="str">
        <f t="shared" si="1"/>
        <v> </v>
      </c>
    </row>
    <row r="50">
      <c r="A50" s="274" t="str">
        <f t="shared" si="1"/>
        <v> </v>
      </c>
    </row>
    <row r="51">
      <c r="A51" s="274" t="str">
        <f t="shared" si="1"/>
        <v> </v>
      </c>
    </row>
    <row r="52">
      <c r="A52" s="274" t="str">
        <f t="shared" si="1"/>
        <v> </v>
      </c>
    </row>
    <row r="53">
      <c r="A53" s="274" t="str">
        <f t="shared" si="1"/>
        <v> </v>
      </c>
    </row>
    <row r="54">
      <c r="A54" s="274" t="str">
        <f t="shared" si="1"/>
        <v> </v>
      </c>
    </row>
    <row r="55">
      <c r="A55" s="274" t="str">
        <f t="shared" si="1"/>
        <v> </v>
      </c>
    </row>
    <row r="56">
      <c r="A56" s="274" t="str">
        <f t="shared" si="1"/>
        <v> </v>
      </c>
    </row>
    <row r="57">
      <c r="A57" s="274" t="str">
        <f t="shared" si="1"/>
        <v> </v>
      </c>
    </row>
    <row r="58">
      <c r="A58" s="274" t="str">
        <f t="shared" si="1"/>
        <v> </v>
      </c>
    </row>
    <row r="59">
      <c r="A59" s="274" t="str">
        <f t="shared" si="1"/>
        <v> </v>
      </c>
    </row>
    <row r="60">
      <c r="A60" s="274" t="str">
        <f t="shared" si="1"/>
        <v> </v>
      </c>
    </row>
    <row r="61">
      <c r="A61" s="274" t="str">
        <f t="shared" si="1"/>
        <v> </v>
      </c>
    </row>
    <row r="62">
      <c r="A62" s="274" t="str">
        <f t="shared" si="1"/>
        <v> </v>
      </c>
    </row>
    <row r="63">
      <c r="A63" s="274" t="str">
        <f t="shared" si="1"/>
        <v> </v>
      </c>
    </row>
    <row r="64">
      <c r="A64" s="274" t="str">
        <f t="shared" si="1"/>
        <v> </v>
      </c>
    </row>
    <row r="65">
      <c r="A65" s="274" t="str">
        <f t="shared" si="1"/>
        <v> </v>
      </c>
    </row>
    <row r="66">
      <c r="A66" s="274" t="str">
        <f t="shared" si="1"/>
        <v> </v>
      </c>
    </row>
    <row r="67">
      <c r="A67" s="274" t="str">
        <f t="shared" si="1"/>
        <v> </v>
      </c>
    </row>
    <row r="68">
      <c r="A68" s="274" t="str">
        <f t="shared" si="1"/>
        <v> </v>
      </c>
    </row>
    <row r="69">
      <c r="A69" s="274" t="str">
        <f t="shared" si="1"/>
        <v> </v>
      </c>
    </row>
    <row r="70">
      <c r="A70" s="274" t="str">
        <f t="shared" si="1"/>
        <v> </v>
      </c>
    </row>
    <row r="71">
      <c r="A71" s="274" t="str">
        <f t="shared" si="1"/>
        <v> </v>
      </c>
    </row>
    <row r="72">
      <c r="A72" s="274" t="str">
        <f t="shared" si="1"/>
        <v> </v>
      </c>
    </row>
    <row r="73">
      <c r="A73" s="274" t="str">
        <f t="shared" si="1"/>
        <v> </v>
      </c>
    </row>
    <row r="74">
      <c r="A74" s="274" t="str">
        <f t="shared" si="1"/>
        <v> </v>
      </c>
    </row>
    <row r="75">
      <c r="A75" s="274" t="str">
        <f t="shared" si="1"/>
        <v> </v>
      </c>
    </row>
    <row r="76">
      <c r="A76" s="274" t="str">
        <f t="shared" si="1"/>
        <v> </v>
      </c>
    </row>
    <row r="77">
      <c r="A77" s="274" t="str">
        <f t="shared" si="1"/>
        <v> </v>
      </c>
    </row>
    <row r="78">
      <c r="A78" s="274" t="str">
        <f t="shared" si="1"/>
        <v> </v>
      </c>
    </row>
    <row r="79">
      <c r="A79" s="274" t="str">
        <f t="shared" si="1"/>
        <v> </v>
      </c>
    </row>
    <row r="80">
      <c r="A80" s="274" t="str">
        <f t="shared" si="1"/>
        <v> </v>
      </c>
    </row>
    <row r="81">
      <c r="A81" s="274" t="str">
        <f t="shared" si="1"/>
        <v> </v>
      </c>
    </row>
    <row r="82">
      <c r="A82" s="274" t="str">
        <f t="shared" si="1"/>
        <v> </v>
      </c>
    </row>
    <row r="83">
      <c r="A83" s="274" t="str">
        <f t="shared" si="1"/>
        <v> </v>
      </c>
    </row>
    <row r="84">
      <c r="A84" s="274" t="str">
        <f t="shared" si="1"/>
        <v> </v>
      </c>
    </row>
    <row r="85">
      <c r="A85" s="274" t="str">
        <f t="shared" si="1"/>
        <v> </v>
      </c>
    </row>
    <row r="86">
      <c r="A86" s="274" t="str">
        <f t="shared" si="1"/>
        <v> </v>
      </c>
    </row>
    <row r="87">
      <c r="A87" s="274" t="str">
        <f t="shared" si="1"/>
        <v> </v>
      </c>
    </row>
    <row r="88">
      <c r="A88" s="274" t="str">
        <f t="shared" si="1"/>
        <v> </v>
      </c>
    </row>
    <row r="89">
      <c r="A89" s="274" t="str">
        <f t="shared" si="1"/>
        <v> </v>
      </c>
    </row>
    <row r="90">
      <c r="A90" s="274" t="str">
        <f t="shared" si="1"/>
        <v> </v>
      </c>
    </row>
    <row r="91">
      <c r="A91" s="274" t="str">
        <f t="shared" si="1"/>
        <v> </v>
      </c>
    </row>
    <row r="92">
      <c r="A92" s="274" t="str">
        <f t="shared" si="1"/>
        <v> </v>
      </c>
    </row>
    <row r="93">
      <c r="A93" s="274" t="str">
        <f t="shared" si="1"/>
        <v> </v>
      </c>
    </row>
    <row r="94">
      <c r="A94" s="274" t="str">
        <f t="shared" si="1"/>
        <v> </v>
      </c>
    </row>
    <row r="95">
      <c r="A95" s="274" t="str">
        <f t="shared" si="1"/>
        <v> </v>
      </c>
    </row>
    <row r="96">
      <c r="A96" s="274" t="str">
        <f t="shared" si="1"/>
        <v> </v>
      </c>
    </row>
    <row r="97">
      <c r="A97" s="274" t="str">
        <f t="shared" si="1"/>
        <v> </v>
      </c>
    </row>
    <row r="98">
      <c r="A98" s="274" t="str">
        <f t="shared" si="1"/>
        <v> </v>
      </c>
    </row>
    <row r="99">
      <c r="A99" s="274" t="str">
        <f t="shared" si="1"/>
        <v> </v>
      </c>
    </row>
    <row r="100">
      <c r="A100" s="274" t="str">
        <f t="shared" si="1"/>
        <v> </v>
      </c>
    </row>
    <row r="101">
      <c r="A101" s="274" t="str">
        <f t="shared" si="1"/>
        <v> </v>
      </c>
    </row>
    <row r="102">
      <c r="A102" s="274" t="str">
        <f t="shared" si="1"/>
        <v> </v>
      </c>
    </row>
    <row r="103">
      <c r="A103" s="274" t="str">
        <f t="shared" si="1"/>
        <v> </v>
      </c>
    </row>
    <row r="104">
      <c r="A104" s="274" t="str">
        <f t="shared" si="1"/>
        <v> </v>
      </c>
    </row>
    <row r="105">
      <c r="A105" s="274" t="str">
        <f t="shared" si="1"/>
        <v> </v>
      </c>
    </row>
    <row r="106">
      <c r="A106" s="274" t="str">
        <f t="shared" si="1"/>
        <v> </v>
      </c>
    </row>
    <row r="107">
      <c r="A107" s="274" t="str">
        <f t="shared" si="1"/>
        <v> </v>
      </c>
    </row>
    <row r="108">
      <c r="A108" s="274" t="str">
        <f t="shared" si="1"/>
        <v> </v>
      </c>
    </row>
    <row r="109">
      <c r="A109" s="274" t="str">
        <f t="shared" si="1"/>
        <v> </v>
      </c>
    </row>
    <row r="110">
      <c r="A110" s="274" t="str">
        <f t="shared" si="1"/>
        <v> </v>
      </c>
    </row>
    <row r="111">
      <c r="A111" s="274" t="str">
        <f t="shared" si="1"/>
        <v> </v>
      </c>
    </row>
    <row r="112">
      <c r="A112" s="274" t="str">
        <f t="shared" si="1"/>
        <v> </v>
      </c>
    </row>
    <row r="113">
      <c r="A113" s="274" t="str">
        <f t="shared" si="1"/>
        <v> </v>
      </c>
    </row>
    <row r="114">
      <c r="A114" s="274" t="str">
        <f t="shared" si="1"/>
        <v> </v>
      </c>
    </row>
    <row r="115">
      <c r="A115" s="274" t="str">
        <f t="shared" si="1"/>
        <v> </v>
      </c>
    </row>
    <row r="116">
      <c r="A116" s="274" t="str">
        <f t="shared" si="1"/>
        <v> </v>
      </c>
    </row>
    <row r="117">
      <c r="A117" s="274" t="str">
        <f t="shared" si="1"/>
        <v> </v>
      </c>
    </row>
    <row r="118">
      <c r="A118" s="274" t="str">
        <f t="shared" si="1"/>
        <v> </v>
      </c>
    </row>
    <row r="119">
      <c r="A119" s="274" t="str">
        <f t="shared" si="1"/>
        <v> </v>
      </c>
    </row>
    <row r="120">
      <c r="A120" s="274" t="str">
        <f t="shared" si="1"/>
        <v> </v>
      </c>
    </row>
    <row r="121">
      <c r="A121" s="274" t="str">
        <f t="shared" si="1"/>
        <v> </v>
      </c>
    </row>
    <row r="122">
      <c r="A122" s="274" t="str">
        <f t="shared" si="1"/>
        <v> </v>
      </c>
    </row>
    <row r="123">
      <c r="A123" s="274" t="str">
        <f t="shared" si="1"/>
        <v> </v>
      </c>
    </row>
    <row r="124">
      <c r="A124" s="274" t="str">
        <f t="shared" si="1"/>
        <v> </v>
      </c>
    </row>
    <row r="125">
      <c r="A125" s="274" t="str">
        <f t="shared" si="1"/>
        <v> </v>
      </c>
    </row>
    <row r="126">
      <c r="A126" s="274" t="str">
        <f t="shared" si="1"/>
        <v> </v>
      </c>
    </row>
    <row r="127">
      <c r="A127" s="274" t="str">
        <f t="shared" si="1"/>
        <v> </v>
      </c>
    </row>
    <row r="128">
      <c r="A128" s="274" t="str">
        <f t="shared" si="1"/>
        <v> </v>
      </c>
    </row>
    <row r="129">
      <c r="A129" s="274" t="str">
        <f t="shared" si="1"/>
        <v> </v>
      </c>
    </row>
    <row r="130">
      <c r="A130" s="274" t="str">
        <f t="shared" si="1"/>
        <v> </v>
      </c>
    </row>
    <row r="131">
      <c r="A131" s="274" t="str">
        <f t="shared" si="1"/>
        <v> </v>
      </c>
    </row>
    <row r="132">
      <c r="A132" s="274" t="str">
        <f t="shared" si="1"/>
        <v> </v>
      </c>
    </row>
    <row r="133">
      <c r="A133" s="274" t="str">
        <f t="shared" si="1"/>
        <v> </v>
      </c>
    </row>
    <row r="134">
      <c r="A134" s="274" t="str">
        <f t="shared" si="1"/>
        <v> </v>
      </c>
    </row>
    <row r="135">
      <c r="A135" s="274" t="str">
        <f t="shared" si="1"/>
        <v> </v>
      </c>
    </row>
    <row r="136">
      <c r="A136" s="274" t="str">
        <f t="shared" si="1"/>
        <v> </v>
      </c>
    </row>
    <row r="137">
      <c r="A137" s="274" t="str">
        <f t="shared" si="1"/>
        <v> </v>
      </c>
    </row>
    <row r="138">
      <c r="A138" s="274" t="str">
        <f t="shared" si="1"/>
        <v> </v>
      </c>
    </row>
    <row r="139">
      <c r="A139" s="274" t="str">
        <f t="shared" si="1"/>
        <v> </v>
      </c>
    </row>
    <row r="140">
      <c r="A140" s="274" t="str">
        <f t="shared" si="1"/>
        <v> </v>
      </c>
    </row>
    <row r="141">
      <c r="A141" s="274" t="str">
        <f t="shared" si="1"/>
        <v> </v>
      </c>
    </row>
    <row r="142">
      <c r="A142" s="274" t="str">
        <f t="shared" si="1"/>
        <v> </v>
      </c>
    </row>
    <row r="143">
      <c r="A143" s="274" t="str">
        <f t="shared" si="1"/>
        <v> </v>
      </c>
    </row>
    <row r="144">
      <c r="A144" s="274" t="str">
        <f t="shared" si="1"/>
        <v> </v>
      </c>
    </row>
    <row r="145">
      <c r="A145" s="274" t="str">
        <f t="shared" si="1"/>
        <v> </v>
      </c>
    </row>
    <row r="146">
      <c r="A146" s="274" t="str">
        <f t="shared" si="1"/>
        <v> </v>
      </c>
    </row>
    <row r="147">
      <c r="A147" s="274" t="str">
        <f t="shared" si="1"/>
        <v> </v>
      </c>
    </row>
    <row r="148">
      <c r="A148" s="274" t="str">
        <f t="shared" si="1"/>
        <v> </v>
      </c>
    </row>
    <row r="149">
      <c r="A149" s="274" t="str">
        <f t="shared" si="1"/>
        <v> </v>
      </c>
    </row>
    <row r="150">
      <c r="A150" s="274" t="str">
        <f t="shared" si="1"/>
        <v> </v>
      </c>
    </row>
    <row r="151">
      <c r="A151" s="274" t="str">
        <f t="shared" si="1"/>
        <v> </v>
      </c>
    </row>
    <row r="152">
      <c r="A152" s="274" t="str">
        <f t="shared" si="1"/>
        <v> </v>
      </c>
    </row>
    <row r="153">
      <c r="A153" s="274" t="str">
        <f t="shared" si="1"/>
        <v> </v>
      </c>
    </row>
    <row r="154">
      <c r="A154" s="274" t="str">
        <f t="shared" si="1"/>
        <v> </v>
      </c>
    </row>
    <row r="155">
      <c r="A155" s="274" t="str">
        <f t="shared" si="1"/>
        <v> </v>
      </c>
    </row>
    <row r="156">
      <c r="A156" s="274" t="str">
        <f t="shared" si="1"/>
        <v> </v>
      </c>
    </row>
    <row r="157">
      <c r="A157" s="274" t="str">
        <f t="shared" si="1"/>
        <v> </v>
      </c>
    </row>
    <row r="158">
      <c r="A158" s="274" t="str">
        <f t="shared" si="1"/>
        <v> </v>
      </c>
    </row>
    <row r="159">
      <c r="A159" s="274" t="str">
        <f t="shared" si="1"/>
        <v> </v>
      </c>
    </row>
    <row r="160">
      <c r="A160" s="274" t="str">
        <f t="shared" si="1"/>
        <v> </v>
      </c>
    </row>
    <row r="161">
      <c r="A161" s="274" t="str">
        <f t="shared" si="1"/>
        <v> </v>
      </c>
    </row>
    <row r="162">
      <c r="A162" s="274" t="str">
        <f t="shared" si="1"/>
        <v> </v>
      </c>
    </row>
    <row r="163">
      <c r="A163" s="274" t="str">
        <f t="shared" si="1"/>
        <v> </v>
      </c>
    </row>
    <row r="164">
      <c r="A164" s="274" t="str">
        <f t="shared" si="1"/>
        <v> </v>
      </c>
    </row>
    <row r="165">
      <c r="A165" s="274" t="str">
        <f t="shared" si="1"/>
        <v> </v>
      </c>
    </row>
    <row r="166">
      <c r="A166" s="274" t="str">
        <f t="shared" si="1"/>
        <v> </v>
      </c>
    </row>
    <row r="167">
      <c r="A167" s="274" t="str">
        <f t="shared" si="1"/>
        <v> </v>
      </c>
    </row>
    <row r="168">
      <c r="A168" s="274" t="str">
        <f t="shared" si="1"/>
        <v> </v>
      </c>
    </row>
    <row r="169">
      <c r="A169" s="274" t="str">
        <f t="shared" si="1"/>
        <v> </v>
      </c>
    </row>
    <row r="170">
      <c r="A170" s="274" t="str">
        <f t="shared" si="1"/>
        <v> </v>
      </c>
    </row>
    <row r="171">
      <c r="A171" s="274" t="str">
        <f t="shared" si="1"/>
        <v> </v>
      </c>
    </row>
    <row r="172">
      <c r="A172" s="274" t="str">
        <f t="shared" si="1"/>
        <v> </v>
      </c>
    </row>
    <row r="173">
      <c r="A173" s="274" t="str">
        <f t="shared" si="1"/>
        <v> </v>
      </c>
    </row>
    <row r="174">
      <c r="A174" s="274" t="str">
        <f t="shared" si="1"/>
        <v> </v>
      </c>
    </row>
    <row r="175">
      <c r="A175" s="274" t="str">
        <f t="shared" si="1"/>
        <v> </v>
      </c>
    </row>
    <row r="176">
      <c r="A176" s="274" t="str">
        <f t="shared" si="1"/>
        <v> </v>
      </c>
    </row>
    <row r="177">
      <c r="A177" s="274" t="str">
        <f t="shared" si="1"/>
        <v> </v>
      </c>
    </row>
    <row r="178">
      <c r="A178" s="274" t="str">
        <f t="shared" si="1"/>
        <v> </v>
      </c>
    </row>
    <row r="179">
      <c r="A179" s="274" t="str">
        <f t="shared" si="1"/>
        <v> </v>
      </c>
    </row>
    <row r="180">
      <c r="A180" s="274" t="str">
        <f t="shared" si="1"/>
        <v> </v>
      </c>
    </row>
    <row r="181">
      <c r="A181" s="274" t="str">
        <f t="shared" si="1"/>
        <v> </v>
      </c>
    </row>
    <row r="182">
      <c r="A182" s="274" t="str">
        <f t="shared" si="1"/>
        <v> </v>
      </c>
    </row>
    <row r="183">
      <c r="A183" s="274" t="str">
        <f t="shared" si="1"/>
        <v> </v>
      </c>
    </row>
    <row r="184">
      <c r="A184" s="274" t="str">
        <f t="shared" si="1"/>
        <v> </v>
      </c>
    </row>
    <row r="185">
      <c r="A185" s="274" t="str">
        <f t="shared" si="1"/>
        <v> </v>
      </c>
    </row>
    <row r="186">
      <c r="A186" s="274" t="str">
        <f t="shared" si="1"/>
        <v> </v>
      </c>
    </row>
    <row r="187">
      <c r="A187" s="274" t="str">
        <f t="shared" si="1"/>
        <v> </v>
      </c>
    </row>
    <row r="188">
      <c r="A188" s="274" t="str">
        <f t="shared" si="1"/>
        <v> </v>
      </c>
    </row>
    <row r="189">
      <c r="A189" s="274" t="str">
        <f t="shared" si="1"/>
        <v> </v>
      </c>
    </row>
    <row r="190">
      <c r="A190" s="274" t="str">
        <f t="shared" si="1"/>
        <v> </v>
      </c>
    </row>
    <row r="191">
      <c r="A191" s="274" t="str">
        <f t="shared" si="1"/>
        <v> </v>
      </c>
    </row>
    <row r="192">
      <c r="A192" s="274" t="str">
        <f t="shared" si="1"/>
        <v> </v>
      </c>
    </row>
    <row r="193">
      <c r="A193" s="274" t="str">
        <f t="shared" si="1"/>
        <v> </v>
      </c>
    </row>
    <row r="194">
      <c r="A194" s="274" t="str">
        <f t="shared" si="1"/>
        <v> </v>
      </c>
    </row>
    <row r="195">
      <c r="A195" s="274" t="str">
        <f t="shared" si="1"/>
        <v> </v>
      </c>
    </row>
    <row r="196">
      <c r="A196" s="274" t="str">
        <f t="shared" si="1"/>
        <v> </v>
      </c>
    </row>
    <row r="197">
      <c r="A197" s="274" t="str">
        <f t="shared" si="1"/>
        <v> </v>
      </c>
    </row>
    <row r="198">
      <c r="A198" s="274" t="str">
        <f t="shared" si="1"/>
        <v> </v>
      </c>
    </row>
    <row r="199">
      <c r="A199" s="274" t="str">
        <f t="shared" si="1"/>
        <v> </v>
      </c>
    </row>
    <row r="200">
      <c r="A200" s="274" t="str">
        <f t="shared" si="1"/>
        <v> </v>
      </c>
    </row>
    <row r="201">
      <c r="A201" s="274" t="str">
        <f t="shared" si="1"/>
        <v> </v>
      </c>
    </row>
    <row r="202">
      <c r="A202" s="274" t="str">
        <f t="shared" si="1"/>
        <v> </v>
      </c>
    </row>
    <row r="203">
      <c r="A203" s="274" t="str">
        <f t="shared" si="1"/>
        <v> </v>
      </c>
    </row>
    <row r="204">
      <c r="A204" s="274" t="str">
        <f t="shared" si="1"/>
        <v> </v>
      </c>
    </row>
    <row r="205">
      <c r="A205" s="274" t="str">
        <f t="shared" si="1"/>
        <v> </v>
      </c>
    </row>
    <row r="206">
      <c r="A206" s="274" t="str">
        <f t="shared" si="1"/>
        <v> </v>
      </c>
    </row>
    <row r="207">
      <c r="A207" s="274" t="str">
        <f t="shared" si="1"/>
        <v> </v>
      </c>
    </row>
    <row r="208">
      <c r="A208" s="274" t="str">
        <f t="shared" si="1"/>
        <v> </v>
      </c>
    </row>
    <row r="209">
      <c r="A209" s="274" t="str">
        <f t="shared" si="1"/>
        <v> </v>
      </c>
    </row>
    <row r="210">
      <c r="A210" s="274" t="str">
        <f t="shared" si="1"/>
        <v> </v>
      </c>
    </row>
    <row r="211">
      <c r="A211" s="274" t="str">
        <f t="shared" si="1"/>
        <v> </v>
      </c>
    </row>
    <row r="212">
      <c r="A212" s="274" t="str">
        <f t="shared" si="1"/>
        <v> </v>
      </c>
    </row>
    <row r="213">
      <c r="A213" s="274" t="str">
        <f t="shared" si="1"/>
        <v> </v>
      </c>
    </row>
    <row r="214">
      <c r="A214" s="274" t="str">
        <f t="shared" si="1"/>
        <v> </v>
      </c>
    </row>
    <row r="215">
      <c r="A215" s="274" t="str">
        <f t="shared" si="1"/>
        <v> </v>
      </c>
    </row>
    <row r="216">
      <c r="A216" s="274" t="str">
        <f t="shared" si="1"/>
        <v> </v>
      </c>
    </row>
    <row r="217">
      <c r="A217" s="274" t="str">
        <f t="shared" si="1"/>
        <v> </v>
      </c>
    </row>
    <row r="218">
      <c r="A218" s="274" t="str">
        <f t="shared" si="1"/>
        <v> </v>
      </c>
    </row>
    <row r="219">
      <c r="A219" s="274" t="str">
        <f t="shared" si="1"/>
        <v> </v>
      </c>
    </row>
    <row r="220">
      <c r="A220" s="274" t="str">
        <f t="shared" si="1"/>
        <v> </v>
      </c>
    </row>
    <row r="221">
      <c r="A221" s="274" t="str">
        <f t="shared" si="1"/>
        <v> </v>
      </c>
    </row>
    <row r="222">
      <c r="A222" s="274" t="str">
        <f t="shared" si="1"/>
        <v> </v>
      </c>
    </row>
    <row r="223">
      <c r="A223" s="274" t="str">
        <f t="shared" si="1"/>
        <v> </v>
      </c>
    </row>
    <row r="224">
      <c r="A224" s="274" t="str">
        <f t="shared" si="1"/>
        <v> </v>
      </c>
    </row>
    <row r="225">
      <c r="A225" s="274" t="str">
        <f t="shared" si="1"/>
        <v> </v>
      </c>
    </row>
    <row r="226">
      <c r="A226" s="274" t="str">
        <f t="shared" si="1"/>
        <v> </v>
      </c>
    </row>
    <row r="227">
      <c r="A227" s="274" t="str">
        <f t="shared" si="1"/>
        <v> </v>
      </c>
    </row>
    <row r="228">
      <c r="A228" s="274" t="str">
        <f t="shared" si="1"/>
        <v> </v>
      </c>
    </row>
    <row r="229">
      <c r="A229" s="274" t="str">
        <f t="shared" si="1"/>
        <v> </v>
      </c>
    </row>
    <row r="230">
      <c r="A230" s="274" t="str">
        <f t="shared" si="1"/>
        <v> </v>
      </c>
    </row>
    <row r="231">
      <c r="A231" s="274" t="str">
        <f t="shared" si="1"/>
        <v> </v>
      </c>
    </row>
    <row r="232">
      <c r="A232" s="274" t="str">
        <f t="shared" si="1"/>
        <v> </v>
      </c>
    </row>
    <row r="233">
      <c r="A233" s="274" t="str">
        <f t="shared" si="1"/>
        <v> </v>
      </c>
    </row>
    <row r="234">
      <c r="A234" s="274" t="str">
        <f t="shared" si="1"/>
        <v> </v>
      </c>
    </row>
    <row r="235">
      <c r="A235" s="274" t="str">
        <f t="shared" si="1"/>
        <v> </v>
      </c>
    </row>
    <row r="236">
      <c r="A236" s="274" t="str">
        <f t="shared" si="1"/>
        <v> </v>
      </c>
    </row>
    <row r="237">
      <c r="A237" s="274" t="str">
        <f t="shared" si="1"/>
        <v> </v>
      </c>
    </row>
    <row r="238">
      <c r="A238" s="274" t="str">
        <f t="shared" si="1"/>
        <v> </v>
      </c>
    </row>
    <row r="239">
      <c r="A239" s="274" t="str">
        <f t="shared" si="1"/>
        <v> </v>
      </c>
    </row>
    <row r="240">
      <c r="A240" s="274" t="str">
        <f t="shared" si="1"/>
        <v> </v>
      </c>
    </row>
    <row r="241">
      <c r="A241" s="274" t="str">
        <f t="shared" si="1"/>
        <v> </v>
      </c>
    </row>
    <row r="242">
      <c r="A242" s="274" t="str">
        <f t="shared" si="1"/>
        <v> </v>
      </c>
    </row>
    <row r="243">
      <c r="A243" s="274" t="str">
        <f t="shared" si="1"/>
        <v> </v>
      </c>
    </row>
    <row r="244">
      <c r="A244" s="274" t="str">
        <f t="shared" si="1"/>
        <v> </v>
      </c>
    </row>
    <row r="245">
      <c r="A245" s="274" t="str">
        <f t="shared" si="1"/>
        <v> </v>
      </c>
    </row>
    <row r="246">
      <c r="A246" s="274" t="str">
        <f t="shared" si="1"/>
        <v> </v>
      </c>
    </row>
    <row r="247">
      <c r="A247" s="274" t="str">
        <f t="shared" si="1"/>
        <v> </v>
      </c>
    </row>
    <row r="248">
      <c r="A248" s="274" t="str">
        <f t="shared" si="1"/>
        <v> </v>
      </c>
    </row>
    <row r="249">
      <c r="A249" s="274" t="str">
        <f t="shared" si="1"/>
        <v> </v>
      </c>
    </row>
    <row r="250">
      <c r="A250" s="274" t="str">
        <f t="shared" si="1"/>
        <v> </v>
      </c>
    </row>
    <row r="251">
      <c r="A251" s="274" t="str">
        <f t="shared" si="1"/>
        <v> </v>
      </c>
    </row>
    <row r="252">
      <c r="A252" s="274" t="str">
        <f t="shared" si="1"/>
        <v> </v>
      </c>
    </row>
    <row r="253">
      <c r="A253" s="274" t="str">
        <f t="shared" si="1"/>
        <v> </v>
      </c>
    </row>
    <row r="254">
      <c r="A254" s="274" t="str">
        <f t="shared" si="1"/>
        <v> </v>
      </c>
    </row>
    <row r="255">
      <c r="A255" s="274" t="str">
        <f t="shared" si="1"/>
        <v> </v>
      </c>
    </row>
    <row r="256">
      <c r="A256" s="274" t="str">
        <f t="shared" si="1"/>
        <v> </v>
      </c>
    </row>
    <row r="257">
      <c r="A257" s="274" t="str">
        <f t="shared" si="1"/>
        <v> </v>
      </c>
    </row>
    <row r="258">
      <c r="A258" s="274" t="str">
        <f t="shared" si="1"/>
        <v> </v>
      </c>
    </row>
    <row r="259">
      <c r="A259" s="274" t="str">
        <f t="shared" si="1"/>
        <v> </v>
      </c>
    </row>
    <row r="260">
      <c r="A260" s="274" t="str">
        <f t="shared" si="1"/>
        <v> </v>
      </c>
    </row>
    <row r="261">
      <c r="A261" s="274" t="str">
        <f t="shared" si="1"/>
        <v> </v>
      </c>
    </row>
    <row r="262">
      <c r="A262" s="274" t="str">
        <f t="shared" si="1"/>
        <v> </v>
      </c>
    </row>
    <row r="263">
      <c r="A263" s="274" t="str">
        <f t="shared" si="1"/>
        <v> </v>
      </c>
    </row>
    <row r="264">
      <c r="A264" s="274" t="str">
        <f t="shared" si="1"/>
        <v> </v>
      </c>
    </row>
    <row r="265">
      <c r="A265" s="274" t="str">
        <f t="shared" si="1"/>
        <v> </v>
      </c>
    </row>
    <row r="266">
      <c r="A266" s="274" t="str">
        <f t="shared" si="1"/>
        <v> </v>
      </c>
    </row>
    <row r="267">
      <c r="A267" s="274" t="str">
        <f t="shared" si="1"/>
        <v> </v>
      </c>
    </row>
    <row r="268">
      <c r="A268" s="274" t="str">
        <f t="shared" si="1"/>
        <v> </v>
      </c>
    </row>
    <row r="269">
      <c r="A269" s="274" t="str">
        <f t="shared" si="1"/>
        <v> </v>
      </c>
    </row>
    <row r="270">
      <c r="A270" s="274" t="str">
        <f t="shared" si="1"/>
        <v> </v>
      </c>
    </row>
    <row r="271">
      <c r="A271" s="274" t="str">
        <f t="shared" si="1"/>
        <v> </v>
      </c>
    </row>
    <row r="272">
      <c r="A272" s="274" t="str">
        <f t="shared" si="1"/>
        <v> </v>
      </c>
    </row>
    <row r="273">
      <c r="A273" s="274" t="str">
        <f t="shared" si="1"/>
        <v> </v>
      </c>
    </row>
    <row r="274">
      <c r="A274" s="274" t="str">
        <f t="shared" si="1"/>
        <v> </v>
      </c>
    </row>
    <row r="275">
      <c r="A275" s="274" t="str">
        <f t="shared" si="1"/>
        <v> </v>
      </c>
    </row>
    <row r="276">
      <c r="A276" s="274" t="str">
        <f t="shared" si="1"/>
        <v> </v>
      </c>
    </row>
    <row r="277">
      <c r="A277" s="274" t="str">
        <f t="shared" si="1"/>
        <v> </v>
      </c>
    </row>
    <row r="278">
      <c r="A278" s="274" t="str">
        <f t="shared" si="1"/>
        <v> </v>
      </c>
    </row>
    <row r="279">
      <c r="A279" s="274" t="str">
        <f t="shared" si="1"/>
        <v> </v>
      </c>
    </row>
    <row r="280">
      <c r="A280" s="274" t="str">
        <f t="shared" si="1"/>
        <v> </v>
      </c>
    </row>
    <row r="281">
      <c r="A281" s="274" t="str">
        <f t="shared" si="1"/>
        <v> </v>
      </c>
    </row>
    <row r="282">
      <c r="A282" s="274" t="str">
        <f t="shared" si="1"/>
        <v> </v>
      </c>
    </row>
    <row r="283">
      <c r="A283" s="274" t="str">
        <f t="shared" si="1"/>
        <v> </v>
      </c>
    </row>
    <row r="284">
      <c r="A284" s="274" t="str">
        <f t="shared" si="1"/>
        <v> </v>
      </c>
    </row>
    <row r="285">
      <c r="A285" s="274" t="str">
        <f t="shared" si="1"/>
        <v> </v>
      </c>
    </row>
    <row r="286">
      <c r="A286" s="274" t="str">
        <f t="shared" si="1"/>
        <v> </v>
      </c>
    </row>
    <row r="287">
      <c r="A287" s="274" t="str">
        <f t="shared" si="1"/>
        <v> </v>
      </c>
    </row>
    <row r="288">
      <c r="A288" s="274" t="str">
        <f t="shared" si="1"/>
        <v> </v>
      </c>
    </row>
    <row r="289">
      <c r="A289" s="274" t="str">
        <f t="shared" si="1"/>
        <v> </v>
      </c>
    </row>
    <row r="290">
      <c r="A290" s="274" t="str">
        <f t="shared" si="1"/>
        <v> </v>
      </c>
    </row>
    <row r="291">
      <c r="A291" s="274" t="str">
        <f t="shared" si="1"/>
        <v> </v>
      </c>
    </row>
    <row r="292">
      <c r="A292" s="274" t="str">
        <f t="shared" si="1"/>
        <v> </v>
      </c>
    </row>
    <row r="293">
      <c r="A293" s="274" t="str">
        <f t="shared" si="1"/>
        <v> </v>
      </c>
    </row>
    <row r="294">
      <c r="A294" s="274" t="str">
        <f t="shared" si="1"/>
        <v> </v>
      </c>
    </row>
    <row r="295">
      <c r="A295" s="274" t="str">
        <f t="shared" si="1"/>
        <v> </v>
      </c>
    </row>
    <row r="296">
      <c r="A296" s="274" t="str">
        <f t="shared" si="1"/>
        <v> </v>
      </c>
    </row>
    <row r="297">
      <c r="A297" s="274" t="str">
        <f t="shared" si="1"/>
        <v> </v>
      </c>
    </row>
    <row r="298">
      <c r="A298" s="274" t="str">
        <f t="shared" si="1"/>
        <v> </v>
      </c>
    </row>
    <row r="299">
      <c r="A299" s="274" t="str">
        <f t="shared" si="1"/>
        <v> </v>
      </c>
    </row>
    <row r="300">
      <c r="A300" s="274" t="str">
        <f t="shared" si="1"/>
        <v> </v>
      </c>
    </row>
    <row r="301">
      <c r="A301" s="274" t="str">
        <f t="shared" si="1"/>
        <v> </v>
      </c>
    </row>
    <row r="302">
      <c r="A302" s="274" t="str">
        <f t="shared" si="1"/>
        <v> </v>
      </c>
    </row>
    <row r="303">
      <c r="A303" s="274" t="str">
        <f t="shared" si="1"/>
        <v> </v>
      </c>
    </row>
    <row r="304">
      <c r="A304" s="274" t="str">
        <f t="shared" si="1"/>
        <v> </v>
      </c>
    </row>
    <row r="305">
      <c r="A305" s="274" t="str">
        <f t="shared" si="1"/>
        <v> </v>
      </c>
    </row>
    <row r="306">
      <c r="A306" s="274" t="str">
        <f t="shared" si="1"/>
        <v> </v>
      </c>
    </row>
    <row r="307">
      <c r="A307" s="274" t="str">
        <f t="shared" si="1"/>
        <v> </v>
      </c>
    </row>
    <row r="308">
      <c r="A308" s="274" t="str">
        <f t="shared" si="1"/>
        <v> </v>
      </c>
    </row>
    <row r="309">
      <c r="A309" s="274" t="str">
        <f t="shared" si="1"/>
        <v> </v>
      </c>
    </row>
    <row r="310">
      <c r="A310" s="274" t="str">
        <f t="shared" si="1"/>
        <v> </v>
      </c>
    </row>
    <row r="311">
      <c r="A311" s="274" t="str">
        <f t="shared" si="1"/>
        <v> </v>
      </c>
    </row>
    <row r="312">
      <c r="A312" s="274" t="str">
        <f t="shared" si="1"/>
        <v> </v>
      </c>
    </row>
    <row r="313">
      <c r="A313" s="274" t="str">
        <f t="shared" si="1"/>
        <v> </v>
      </c>
    </row>
    <row r="314">
      <c r="A314" s="274" t="str">
        <f t="shared" si="1"/>
        <v> </v>
      </c>
    </row>
    <row r="315">
      <c r="A315" s="274" t="str">
        <f t="shared" si="1"/>
        <v> </v>
      </c>
    </row>
    <row r="316">
      <c r="A316" s="274" t="str">
        <f t="shared" si="1"/>
        <v> </v>
      </c>
    </row>
    <row r="317">
      <c r="A317" s="274" t="str">
        <f t="shared" si="1"/>
        <v> </v>
      </c>
    </row>
    <row r="318">
      <c r="A318" s="274" t="str">
        <f t="shared" si="1"/>
        <v> </v>
      </c>
    </row>
    <row r="319">
      <c r="A319" s="274" t="str">
        <f t="shared" si="1"/>
        <v> </v>
      </c>
    </row>
    <row r="320">
      <c r="A320" s="274" t="str">
        <f t="shared" si="1"/>
        <v> </v>
      </c>
    </row>
    <row r="321">
      <c r="A321" s="274" t="str">
        <f t="shared" si="1"/>
        <v> </v>
      </c>
    </row>
    <row r="322">
      <c r="A322" s="274" t="str">
        <f t="shared" si="1"/>
        <v> </v>
      </c>
    </row>
    <row r="323">
      <c r="A323" s="274" t="str">
        <f t="shared" si="1"/>
        <v> </v>
      </c>
    </row>
    <row r="324">
      <c r="A324" s="274" t="str">
        <f t="shared" si="1"/>
        <v> </v>
      </c>
    </row>
    <row r="325">
      <c r="A325" s="274" t="str">
        <f t="shared" si="1"/>
        <v> </v>
      </c>
    </row>
    <row r="326">
      <c r="A326" s="274" t="str">
        <f t="shared" si="1"/>
        <v> </v>
      </c>
    </row>
    <row r="327">
      <c r="A327" s="274" t="str">
        <f t="shared" si="1"/>
        <v> </v>
      </c>
    </row>
    <row r="328">
      <c r="A328" s="274" t="str">
        <f t="shared" si="1"/>
        <v> </v>
      </c>
    </row>
    <row r="329">
      <c r="A329" s="274" t="str">
        <f t="shared" si="1"/>
        <v> </v>
      </c>
    </row>
    <row r="330">
      <c r="A330" s="274" t="str">
        <f t="shared" si="1"/>
        <v> </v>
      </c>
    </row>
    <row r="331">
      <c r="A331" s="274" t="str">
        <f t="shared" si="1"/>
        <v> </v>
      </c>
    </row>
    <row r="332">
      <c r="A332" s="274" t="str">
        <f t="shared" si="1"/>
        <v> </v>
      </c>
    </row>
    <row r="333">
      <c r="A333" s="274" t="str">
        <f t="shared" si="1"/>
        <v> </v>
      </c>
    </row>
    <row r="334">
      <c r="A334" s="274" t="str">
        <f t="shared" si="1"/>
        <v> </v>
      </c>
    </row>
    <row r="335">
      <c r="A335" s="274" t="str">
        <f t="shared" si="1"/>
        <v> </v>
      </c>
    </row>
    <row r="336">
      <c r="A336" s="274" t="str">
        <f t="shared" si="1"/>
        <v> </v>
      </c>
    </row>
    <row r="337">
      <c r="A337" s="274" t="str">
        <f t="shared" si="1"/>
        <v> </v>
      </c>
    </row>
    <row r="338">
      <c r="A338" s="274" t="str">
        <f t="shared" si="1"/>
        <v> </v>
      </c>
    </row>
    <row r="339">
      <c r="A339" s="274" t="str">
        <f t="shared" si="1"/>
        <v> </v>
      </c>
    </row>
    <row r="340">
      <c r="A340" s="274" t="str">
        <f t="shared" si="1"/>
        <v> </v>
      </c>
    </row>
    <row r="341">
      <c r="A341" s="274" t="str">
        <f t="shared" si="1"/>
        <v> </v>
      </c>
    </row>
    <row r="342">
      <c r="A342" s="274" t="str">
        <f t="shared" si="1"/>
        <v> </v>
      </c>
    </row>
    <row r="343">
      <c r="A343" s="274" t="str">
        <f t="shared" si="1"/>
        <v> </v>
      </c>
    </row>
    <row r="344">
      <c r="A344" s="274" t="str">
        <f t="shared" si="1"/>
        <v> </v>
      </c>
    </row>
    <row r="345">
      <c r="A345" s="274" t="str">
        <f t="shared" si="1"/>
        <v> </v>
      </c>
    </row>
    <row r="346">
      <c r="A346" s="274" t="str">
        <f t="shared" si="1"/>
        <v> </v>
      </c>
    </row>
    <row r="347">
      <c r="A347" s="274" t="str">
        <f t="shared" si="1"/>
        <v> </v>
      </c>
    </row>
    <row r="348">
      <c r="A348" s="274" t="str">
        <f t="shared" si="1"/>
        <v> </v>
      </c>
    </row>
    <row r="349">
      <c r="A349" s="274" t="str">
        <f t="shared" si="1"/>
        <v> </v>
      </c>
    </row>
    <row r="350">
      <c r="A350" s="274" t="str">
        <f t="shared" si="1"/>
        <v> </v>
      </c>
    </row>
    <row r="351">
      <c r="A351" s="274" t="str">
        <f t="shared" si="1"/>
        <v> </v>
      </c>
    </row>
    <row r="352">
      <c r="A352" s="274" t="str">
        <f t="shared" si="1"/>
        <v> </v>
      </c>
    </row>
    <row r="353">
      <c r="A353" s="274" t="str">
        <f t="shared" si="1"/>
        <v> </v>
      </c>
    </row>
    <row r="354">
      <c r="A354" s="274" t="str">
        <f t="shared" si="1"/>
        <v> </v>
      </c>
    </row>
    <row r="355">
      <c r="A355" s="274" t="str">
        <f t="shared" si="1"/>
        <v> </v>
      </c>
    </row>
    <row r="356">
      <c r="A356" s="274" t="str">
        <f t="shared" si="1"/>
        <v> </v>
      </c>
    </row>
    <row r="357">
      <c r="A357" s="274" t="str">
        <f t="shared" si="1"/>
        <v> </v>
      </c>
    </row>
    <row r="358">
      <c r="A358" s="274" t="str">
        <f t="shared" si="1"/>
        <v> </v>
      </c>
    </row>
    <row r="359">
      <c r="A359" s="274" t="str">
        <f t="shared" si="1"/>
        <v> </v>
      </c>
    </row>
    <row r="360">
      <c r="A360" s="274" t="str">
        <f t="shared" si="1"/>
        <v> </v>
      </c>
    </row>
    <row r="361">
      <c r="A361" s="274" t="str">
        <f t="shared" si="1"/>
        <v> </v>
      </c>
    </row>
    <row r="362">
      <c r="A362" s="274" t="str">
        <f t="shared" si="1"/>
        <v> </v>
      </c>
    </row>
    <row r="363">
      <c r="A363" s="274" t="str">
        <f t="shared" si="1"/>
        <v> </v>
      </c>
    </row>
    <row r="364">
      <c r="A364" s="274" t="str">
        <f t="shared" si="1"/>
        <v> </v>
      </c>
    </row>
    <row r="365">
      <c r="A365" s="274" t="str">
        <f t="shared" si="1"/>
        <v> </v>
      </c>
    </row>
    <row r="366">
      <c r="A366" s="274" t="str">
        <f t="shared" si="1"/>
        <v> </v>
      </c>
    </row>
    <row r="367">
      <c r="A367" s="274" t="str">
        <f t="shared" si="1"/>
        <v> </v>
      </c>
    </row>
    <row r="368">
      <c r="A368" s="274" t="str">
        <f t="shared" si="1"/>
        <v> </v>
      </c>
    </row>
    <row r="369">
      <c r="A369" s="274" t="str">
        <f t="shared" si="1"/>
        <v> </v>
      </c>
    </row>
    <row r="370">
      <c r="A370" s="274" t="str">
        <f t="shared" si="1"/>
        <v> </v>
      </c>
    </row>
    <row r="371">
      <c r="A371" s="274" t="str">
        <f t="shared" si="1"/>
        <v> </v>
      </c>
    </row>
    <row r="372">
      <c r="A372" s="274" t="str">
        <f t="shared" si="1"/>
        <v> </v>
      </c>
    </row>
    <row r="373">
      <c r="A373" s="274" t="str">
        <f t="shared" si="1"/>
        <v> </v>
      </c>
    </row>
    <row r="374">
      <c r="A374" s="274" t="str">
        <f t="shared" si="1"/>
        <v> </v>
      </c>
    </row>
    <row r="375">
      <c r="A375" s="274" t="str">
        <f t="shared" si="1"/>
        <v> </v>
      </c>
    </row>
    <row r="376">
      <c r="A376" s="274" t="str">
        <f t="shared" si="1"/>
        <v> </v>
      </c>
    </row>
    <row r="377">
      <c r="A377" s="274" t="str">
        <f t="shared" si="1"/>
        <v> </v>
      </c>
    </row>
    <row r="378">
      <c r="A378" s="274" t="str">
        <f t="shared" si="1"/>
        <v> </v>
      </c>
    </row>
    <row r="379">
      <c r="A379" s="274" t="str">
        <f t="shared" si="1"/>
        <v> </v>
      </c>
    </row>
    <row r="380">
      <c r="A380" s="274" t="str">
        <f t="shared" si="1"/>
        <v> </v>
      </c>
    </row>
    <row r="381">
      <c r="A381" s="274" t="str">
        <f t="shared" si="1"/>
        <v> </v>
      </c>
    </row>
    <row r="382">
      <c r="A382" s="274" t="str">
        <f t="shared" si="1"/>
        <v> </v>
      </c>
    </row>
    <row r="383">
      <c r="A383" s="274" t="str">
        <f t="shared" si="1"/>
        <v> </v>
      </c>
    </row>
    <row r="384">
      <c r="A384" s="274" t="str">
        <f t="shared" si="1"/>
        <v> </v>
      </c>
    </row>
    <row r="385">
      <c r="A385" s="274" t="str">
        <f t="shared" si="1"/>
        <v> </v>
      </c>
    </row>
    <row r="386">
      <c r="A386" s="274" t="str">
        <f t="shared" si="1"/>
        <v> </v>
      </c>
    </row>
    <row r="387">
      <c r="A387" s="274" t="str">
        <f t="shared" si="1"/>
        <v> </v>
      </c>
    </row>
    <row r="388">
      <c r="A388" s="274" t="str">
        <f t="shared" si="1"/>
        <v> </v>
      </c>
    </row>
    <row r="389">
      <c r="A389" s="274" t="str">
        <f t="shared" si="1"/>
        <v> </v>
      </c>
    </row>
    <row r="390">
      <c r="A390" s="274" t="str">
        <f t="shared" si="1"/>
        <v> </v>
      </c>
    </row>
    <row r="391">
      <c r="A391" s="274" t="str">
        <f t="shared" si="1"/>
        <v> </v>
      </c>
    </row>
    <row r="392">
      <c r="A392" s="274" t="str">
        <f t="shared" si="1"/>
        <v> </v>
      </c>
    </row>
    <row r="393">
      <c r="A393" s="274" t="str">
        <f t="shared" si="1"/>
        <v> </v>
      </c>
    </row>
    <row r="394">
      <c r="A394" s="274" t="str">
        <f t="shared" si="1"/>
        <v> </v>
      </c>
    </row>
    <row r="395">
      <c r="A395" s="274" t="str">
        <f t="shared" si="1"/>
        <v> </v>
      </c>
    </row>
    <row r="396">
      <c r="A396" s="274" t="str">
        <f t="shared" si="1"/>
        <v> </v>
      </c>
    </row>
    <row r="397">
      <c r="A397" s="274" t="str">
        <f t="shared" si="1"/>
        <v> </v>
      </c>
    </row>
    <row r="398">
      <c r="A398" s="274" t="str">
        <f t="shared" si="1"/>
        <v> </v>
      </c>
    </row>
    <row r="399">
      <c r="A399" s="274" t="str">
        <f t="shared" si="1"/>
        <v> </v>
      </c>
    </row>
    <row r="400">
      <c r="A400" s="274" t="str">
        <f t="shared" si="1"/>
        <v> </v>
      </c>
    </row>
    <row r="401">
      <c r="A401" s="274" t="str">
        <f t="shared" si="1"/>
        <v> </v>
      </c>
    </row>
    <row r="402">
      <c r="A402" s="274" t="str">
        <f t="shared" si="1"/>
        <v> </v>
      </c>
    </row>
    <row r="403">
      <c r="A403" s="274" t="str">
        <f t="shared" si="1"/>
        <v> </v>
      </c>
    </row>
    <row r="404">
      <c r="A404" s="274" t="str">
        <f t="shared" si="1"/>
        <v> </v>
      </c>
    </row>
    <row r="405">
      <c r="A405" s="274" t="str">
        <f t="shared" si="1"/>
        <v> </v>
      </c>
    </row>
    <row r="406">
      <c r="A406" s="274" t="str">
        <f t="shared" si="1"/>
        <v> </v>
      </c>
    </row>
    <row r="407">
      <c r="A407" s="274" t="str">
        <f t="shared" si="1"/>
        <v> </v>
      </c>
    </row>
    <row r="408">
      <c r="A408" s="274" t="str">
        <f t="shared" si="1"/>
        <v> </v>
      </c>
    </row>
    <row r="409">
      <c r="A409" s="274" t="str">
        <f t="shared" si="1"/>
        <v> </v>
      </c>
    </row>
    <row r="410">
      <c r="A410" s="274" t="str">
        <f t="shared" si="1"/>
        <v> </v>
      </c>
    </row>
    <row r="411">
      <c r="A411" s="274" t="str">
        <f t="shared" si="1"/>
        <v> </v>
      </c>
    </row>
    <row r="412">
      <c r="A412" s="274" t="str">
        <f t="shared" si="1"/>
        <v> </v>
      </c>
    </row>
    <row r="413">
      <c r="A413" s="274" t="str">
        <f t="shared" si="1"/>
        <v> </v>
      </c>
    </row>
    <row r="414">
      <c r="A414" s="274" t="str">
        <f t="shared" si="1"/>
        <v> </v>
      </c>
    </row>
    <row r="415">
      <c r="A415" s="274" t="str">
        <f t="shared" si="1"/>
        <v> </v>
      </c>
    </row>
    <row r="416">
      <c r="A416" s="274" t="str">
        <f t="shared" si="1"/>
        <v> </v>
      </c>
    </row>
    <row r="417">
      <c r="A417" s="274" t="str">
        <f t="shared" si="1"/>
        <v> </v>
      </c>
    </row>
    <row r="418">
      <c r="A418" s="274" t="str">
        <f t="shared" si="1"/>
        <v> </v>
      </c>
    </row>
    <row r="419">
      <c r="A419" s="274" t="str">
        <f t="shared" si="1"/>
        <v> </v>
      </c>
    </row>
    <row r="420">
      <c r="A420" s="274" t="str">
        <f t="shared" si="1"/>
        <v> </v>
      </c>
    </row>
    <row r="421">
      <c r="A421" s="274" t="str">
        <f t="shared" si="1"/>
        <v> </v>
      </c>
    </row>
    <row r="422">
      <c r="A422" s="274" t="str">
        <f t="shared" si="1"/>
        <v> </v>
      </c>
    </row>
    <row r="423">
      <c r="A423" s="274" t="str">
        <f t="shared" si="1"/>
        <v> </v>
      </c>
    </row>
    <row r="424">
      <c r="A424" s="274" t="str">
        <f t="shared" si="1"/>
        <v> </v>
      </c>
    </row>
    <row r="425">
      <c r="A425" s="274" t="str">
        <f t="shared" si="1"/>
        <v> </v>
      </c>
    </row>
    <row r="426">
      <c r="A426" s="274" t="str">
        <f t="shared" si="1"/>
        <v> </v>
      </c>
    </row>
    <row r="427">
      <c r="A427" s="274" t="str">
        <f t="shared" si="1"/>
        <v> </v>
      </c>
    </row>
    <row r="428">
      <c r="A428" s="274" t="str">
        <f t="shared" si="1"/>
        <v> </v>
      </c>
    </row>
    <row r="429">
      <c r="A429" s="274" t="str">
        <f t="shared" si="1"/>
        <v> </v>
      </c>
    </row>
    <row r="430">
      <c r="A430" s="274" t="str">
        <f t="shared" si="1"/>
        <v> </v>
      </c>
    </row>
    <row r="431">
      <c r="A431" s="274" t="str">
        <f t="shared" si="1"/>
        <v> </v>
      </c>
    </row>
    <row r="432">
      <c r="A432" s="274" t="str">
        <f t="shared" si="1"/>
        <v> </v>
      </c>
    </row>
    <row r="433">
      <c r="A433" s="274" t="str">
        <f t="shared" si="1"/>
        <v> </v>
      </c>
    </row>
    <row r="434">
      <c r="A434" s="274" t="str">
        <f t="shared" si="1"/>
        <v> </v>
      </c>
    </row>
    <row r="435">
      <c r="A435" s="274" t="str">
        <f t="shared" si="1"/>
        <v> </v>
      </c>
    </row>
    <row r="436">
      <c r="A436" s="274" t="str">
        <f t="shared" si="1"/>
        <v> </v>
      </c>
    </row>
    <row r="437">
      <c r="A437" s="274" t="str">
        <f t="shared" si="1"/>
        <v> </v>
      </c>
    </row>
    <row r="438">
      <c r="A438" s="274" t="str">
        <f t="shared" si="1"/>
        <v> </v>
      </c>
    </row>
    <row r="439">
      <c r="A439" s="274" t="str">
        <f t="shared" si="1"/>
        <v> </v>
      </c>
    </row>
    <row r="440">
      <c r="A440" s="274" t="str">
        <f t="shared" si="1"/>
        <v> </v>
      </c>
    </row>
    <row r="441">
      <c r="A441" s="274" t="str">
        <f t="shared" si="1"/>
        <v> </v>
      </c>
    </row>
    <row r="442">
      <c r="A442" s="274" t="str">
        <f t="shared" si="1"/>
        <v> </v>
      </c>
    </row>
    <row r="443">
      <c r="A443" s="274" t="str">
        <f t="shared" si="1"/>
        <v> </v>
      </c>
    </row>
    <row r="444">
      <c r="A444" s="274" t="str">
        <f t="shared" si="1"/>
        <v> </v>
      </c>
    </row>
    <row r="445">
      <c r="A445" s="274" t="str">
        <f t="shared" si="1"/>
        <v> </v>
      </c>
    </row>
    <row r="446">
      <c r="A446" s="274" t="str">
        <f t="shared" si="1"/>
        <v> </v>
      </c>
    </row>
    <row r="447">
      <c r="A447" s="274" t="str">
        <f t="shared" si="1"/>
        <v> </v>
      </c>
    </row>
    <row r="448">
      <c r="A448" s="274" t="str">
        <f t="shared" si="1"/>
        <v> </v>
      </c>
    </row>
    <row r="449">
      <c r="A449" s="274" t="str">
        <f t="shared" si="1"/>
        <v> </v>
      </c>
    </row>
    <row r="450">
      <c r="A450" s="274" t="str">
        <f t="shared" si="1"/>
        <v> </v>
      </c>
    </row>
    <row r="451">
      <c r="A451" s="274" t="str">
        <f t="shared" si="1"/>
        <v> </v>
      </c>
    </row>
    <row r="452">
      <c r="A452" s="274" t="str">
        <f t="shared" si="1"/>
        <v> </v>
      </c>
    </row>
    <row r="453">
      <c r="A453" s="274" t="str">
        <f t="shared" si="1"/>
        <v> </v>
      </c>
    </row>
    <row r="454">
      <c r="A454" s="274" t="str">
        <f t="shared" si="1"/>
        <v> </v>
      </c>
    </row>
    <row r="455">
      <c r="A455" s="274" t="str">
        <f t="shared" si="1"/>
        <v> </v>
      </c>
    </row>
    <row r="456">
      <c r="A456" s="274" t="str">
        <f t="shared" si="1"/>
        <v> </v>
      </c>
    </row>
    <row r="457">
      <c r="A457" s="274" t="str">
        <f t="shared" si="1"/>
        <v> </v>
      </c>
    </row>
    <row r="458">
      <c r="A458" s="274" t="str">
        <f t="shared" si="1"/>
        <v> </v>
      </c>
    </row>
    <row r="459">
      <c r="A459" s="274" t="str">
        <f t="shared" si="1"/>
        <v> </v>
      </c>
    </row>
    <row r="460">
      <c r="A460" s="274" t="str">
        <f t="shared" si="1"/>
        <v> </v>
      </c>
    </row>
    <row r="461">
      <c r="A461" s="274" t="str">
        <f t="shared" si="1"/>
        <v> </v>
      </c>
    </row>
    <row r="462">
      <c r="A462" s="274" t="str">
        <f t="shared" si="1"/>
        <v> </v>
      </c>
    </row>
    <row r="463">
      <c r="A463" s="274" t="str">
        <f t="shared" si="1"/>
        <v> </v>
      </c>
    </row>
    <row r="464">
      <c r="A464" s="274" t="str">
        <f t="shared" si="1"/>
        <v> </v>
      </c>
    </row>
    <row r="465">
      <c r="A465" s="274" t="str">
        <f t="shared" si="1"/>
        <v> </v>
      </c>
    </row>
    <row r="466">
      <c r="A466" s="274" t="str">
        <f t="shared" si="1"/>
        <v> </v>
      </c>
    </row>
    <row r="467">
      <c r="A467" s="274" t="str">
        <f t="shared" si="1"/>
        <v> </v>
      </c>
    </row>
    <row r="468">
      <c r="A468" s="274" t="str">
        <f t="shared" si="1"/>
        <v> </v>
      </c>
    </row>
    <row r="469">
      <c r="A469" s="274" t="str">
        <f t="shared" si="1"/>
        <v> </v>
      </c>
    </row>
    <row r="470">
      <c r="A470" s="274" t="str">
        <f t="shared" si="1"/>
        <v> </v>
      </c>
    </row>
    <row r="471">
      <c r="A471" s="274" t="str">
        <f t="shared" si="1"/>
        <v> </v>
      </c>
    </row>
    <row r="472">
      <c r="A472" s="274" t="str">
        <f t="shared" si="1"/>
        <v> </v>
      </c>
    </row>
    <row r="473">
      <c r="A473" s="274" t="str">
        <f t="shared" si="1"/>
        <v> </v>
      </c>
    </row>
    <row r="474">
      <c r="A474" s="274" t="str">
        <f t="shared" si="1"/>
        <v> </v>
      </c>
    </row>
    <row r="475">
      <c r="A475" s="274" t="str">
        <f t="shared" si="1"/>
        <v> </v>
      </c>
    </row>
    <row r="476">
      <c r="A476" s="274" t="str">
        <f t="shared" si="1"/>
        <v> </v>
      </c>
    </row>
    <row r="477">
      <c r="A477" s="274" t="str">
        <f t="shared" si="1"/>
        <v> </v>
      </c>
    </row>
    <row r="478">
      <c r="A478" s="274" t="str">
        <f t="shared" si="1"/>
        <v> </v>
      </c>
    </row>
    <row r="479">
      <c r="A479" s="274" t="str">
        <f t="shared" si="1"/>
        <v> </v>
      </c>
    </row>
    <row r="480">
      <c r="A480" s="274" t="str">
        <f t="shared" si="1"/>
        <v> </v>
      </c>
    </row>
    <row r="481">
      <c r="A481" s="274" t="str">
        <f t="shared" si="1"/>
        <v> </v>
      </c>
    </row>
    <row r="482">
      <c r="A482" s="274" t="str">
        <f t="shared" si="1"/>
        <v> </v>
      </c>
    </row>
    <row r="483">
      <c r="A483" s="274" t="str">
        <f t="shared" si="1"/>
        <v> </v>
      </c>
    </row>
    <row r="484">
      <c r="A484" s="274" t="str">
        <f t="shared" si="1"/>
        <v> </v>
      </c>
    </row>
    <row r="485">
      <c r="A485" s="274" t="str">
        <f t="shared" si="1"/>
        <v> </v>
      </c>
    </row>
    <row r="486">
      <c r="A486" s="274" t="str">
        <f t="shared" si="1"/>
        <v> </v>
      </c>
    </row>
    <row r="487">
      <c r="A487" s="274" t="str">
        <f t="shared" si="1"/>
        <v> </v>
      </c>
    </row>
    <row r="488">
      <c r="A488" s="274" t="str">
        <f t="shared" si="1"/>
        <v> </v>
      </c>
    </row>
    <row r="489">
      <c r="A489" s="274" t="str">
        <f t="shared" si="1"/>
        <v> </v>
      </c>
    </row>
  </sheetData>
  <mergeCells count="10">
    <mergeCell ref="BD1:BG1"/>
    <mergeCell ref="BH1:BP1"/>
    <mergeCell ref="BQ1:BZ1"/>
    <mergeCell ref="A1:D1"/>
    <mergeCell ref="E1:AB1"/>
    <mergeCell ref="AC1:AG1"/>
    <mergeCell ref="AH1:AM1"/>
    <mergeCell ref="AN1:AS1"/>
    <mergeCell ref="AT1:AZ1"/>
    <mergeCell ref="BA1:B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  <col customWidth="1" min="17" max="17" width="26.13"/>
  </cols>
  <sheetData>
    <row r="3">
      <c r="C3" s="292" t="s">
        <v>293</v>
      </c>
      <c r="D3" s="293" t="s">
        <v>294</v>
      </c>
      <c r="E3" s="293" t="s">
        <v>295</v>
      </c>
      <c r="F3" s="293" t="s">
        <v>296</v>
      </c>
      <c r="G3" s="293" t="s">
        <v>297</v>
      </c>
      <c r="H3" s="293" t="s">
        <v>298</v>
      </c>
      <c r="I3" s="293" t="s">
        <v>299</v>
      </c>
      <c r="J3" s="293" t="s">
        <v>300</v>
      </c>
      <c r="K3" s="293" t="s">
        <v>301</v>
      </c>
      <c r="L3" s="293" t="s">
        <v>302</v>
      </c>
      <c r="M3" s="293" t="s">
        <v>303</v>
      </c>
      <c r="N3" s="293" t="s">
        <v>304</v>
      </c>
      <c r="O3" s="294" t="s">
        <v>305</v>
      </c>
      <c r="Q3" s="181" t="s">
        <v>134</v>
      </c>
      <c r="R3" s="181" t="s">
        <v>306</v>
      </c>
      <c r="S3" s="181" t="s">
        <v>307</v>
      </c>
      <c r="T3" s="181" t="s">
        <v>127</v>
      </c>
      <c r="U3" s="181" t="s">
        <v>126</v>
      </c>
    </row>
    <row r="4">
      <c r="C4" s="295" t="s">
        <v>308</v>
      </c>
      <c r="D4" s="296" t="s">
        <v>285</v>
      </c>
      <c r="E4" s="297">
        <f>IF($CR4="High School",35,IF($CR4="College",40,45))</f>
        <v>45</v>
      </c>
      <c r="F4" s="297">
        <f>IF($CR4="High School",40,IF($CR4="College",45,50))</f>
        <v>50</v>
      </c>
      <c r="G4" s="297">
        <f>IF($CR4="High School",45,IF($CR4="College",55,55))</f>
        <v>55</v>
      </c>
      <c r="H4" s="297">
        <f>IF($CR4="High School",50,IF($CR4="College",60,65))</f>
        <v>65</v>
      </c>
      <c r="I4" s="297">
        <f>IF($CR4="High School",55,IF($CR4="College",65,70))</f>
        <v>70</v>
      </c>
      <c r="J4" s="297">
        <f>IF($CR4="High School",60,IF($CR4="College",75,75))</f>
        <v>75</v>
      </c>
      <c r="K4" s="297">
        <f>IF($CR4="High School",70,IF($CR4="College",80,85))</f>
        <v>85</v>
      </c>
      <c r="L4" s="297">
        <f>IF($CR4="High School",75,IF($CR4="College",85,90))</f>
        <v>90</v>
      </c>
      <c r="M4" s="297">
        <f>IF($CR4="High School",85,IF($CR4="College",95,95))</f>
        <v>95</v>
      </c>
      <c r="N4" s="297">
        <f>IF($CR4="High School",95,IF($CR4="College",105,105))</f>
        <v>105</v>
      </c>
      <c r="O4" s="298">
        <v>85.0</v>
      </c>
      <c r="Q4" s="181" t="s">
        <v>309</v>
      </c>
      <c r="R4" s="181" t="s">
        <v>310</v>
      </c>
      <c r="S4" s="181" t="s">
        <v>311</v>
      </c>
      <c r="T4" s="181" t="s">
        <v>312</v>
      </c>
      <c r="U4" s="181" t="s">
        <v>313</v>
      </c>
    </row>
    <row r="5">
      <c r="C5" s="299" t="s">
        <v>314</v>
      </c>
      <c r="D5" s="300" t="s">
        <v>285</v>
      </c>
      <c r="E5" s="301">
        <f>IF($CR5="High School",35,IF($CR5="College",55,65))</f>
        <v>65</v>
      </c>
      <c r="F5" s="301">
        <f>IF($CR5="High School",45,IF($CR5="College",60,70))</f>
        <v>70</v>
      </c>
      <c r="G5" s="301">
        <f>IF($CR5="High School",50,IF($CR5="College",65,75))</f>
        <v>75</v>
      </c>
      <c r="H5" s="301">
        <f>IF($CR5="High School",55,IF($CR5="College",70,80))</f>
        <v>80</v>
      </c>
      <c r="I5" s="301">
        <f>IF($CR5="High School",60,IF($CR5="College",75,85))</f>
        <v>85</v>
      </c>
      <c r="J5" s="301">
        <f>IF($CR5="High School",65,IF($CR5="College",80,90))</f>
        <v>90</v>
      </c>
      <c r="K5" s="301">
        <f>IF($CR5="High School",75,IF($CR5="College",85,95))</f>
        <v>95</v>
      </c>
      <c r="L5" s="301">
        <f>IF($CR5="High School",85,IF($CR5="College",90,100))</f>
        <v>100</v>
      </c>
      <c r="M5" s="301">
        <f>IF($CR5="High School",95,IF($CR5="College",100,105))</f>
        <v>105</v>
      </c>
      <c r="N5" s="301">
        <f>IF($CR5="High School",105,IF($CR5="College",120,120))</f>
        <v>120</v>
      </c>
      <c r="O5" s="302">
        <v>95.0</v>
      </c>
      <c r="Q5" s="181" t="s">
        <v>315</v>
      </c>
      <c r="R5" s="181" t="s">
        <v>316</v>
      </c>
      <c r="S5" s="181" t="s">
        <v>317</v>
      </c>
      <c r="T5" s="181" t="s">
        <v>318</v>
      </c>
      <c r="U5" s="181" t="s">
        <v>319</v>
      </c>
    </row>
    <row r="6">
      <c r="C6" s="295" t="s">
        <v>320</v>
      </c>
      <c r="D6" s="296" t="s">
        <v>285</v>
      </c>
      <c r="E6" s="297">
        <f>IF($CR6="High School",175,IF($CR6="College",300,325))</f>
        <v>325</v>
      </c>
      <c r="F6" s="297">
        <f>IF($CR6="High School",200,IF($CR6="College",325,345))</f>
        <v>345</v>
      </c>
      <c r="G6" s="297">
        <f>IF($CR6="High School",225,IF($CR6="College",345,360))</f>
        <v>360</v>
      </c>
      <c r="H6" s="297">
        <f>IF($CR6="High School",250,IF($CR6="College",360,375))</f>
        <v>375</v>
      </c>
      <c r="I6" s="297">
        <f>IF($CR6="High School",275,IF($CR6="College",375,400))</f>
        <v>400</v>
      </c>
      <c r="J6" s="297">
        <f>IF($CR6="High School",300,IF($CR6="College",400,415))</f>
        <v>415</v>
      </c>
      <c r="K6" s="297">
        <f>IF($CR6="High School",325,IF($CR6="College",415,435))</f>
        <v>435</v>
      </c>
      <c r="L6" s="297">
        <f>IF($CR6="High School",350,IF($CR6="College",450,450))</f>
        <v>450</v>
      </c>
      <c r="M6" s="297">
        <f>IF($CR6="High School",375,IF($CR6="College",475,475))</f>
        <v>475</v>
      </c>
      <c r="N6" s="297">
        <f>IF($CR6="High School",415,IF($CR6="College",505,505))</f>
        <v>505</v>
      </c>
      <c r="O6" s="298">
        <v>365.0</v>
      </c>
      <c r="Q6" s="181" t="s">
        <v>321</v>
      </c>
      <c r="R6" s="181" t="s">
        <v>322</v>
      </c>
      <c r="S6" s="181" t="s">
        <v>323</v>
      </c>
      <c r="T6" s="181" t="s">
        <v>324</v>
      </c>
      <c r="U6" s="181" t="s">
        <v>325</v>
      </c>
    </row>
    <row r="7">
      <c r="C7" s="299" t="s">
        <v>326</v>
      </c>
      <c r="D7" s="300" t="s">
        <v>285</v>
      </c>
      <c r="E7" s="301">
        <f>IF($CR7="High School",125,IF($CR7="College",200,225))</f>
        <v>225</v>
      </c>
      <c r="F7" s="301">
        <f>IF($CR7="High School",150,IF($CR7="College",225,245))</f>
        <v>245</v>
      </c>
      <c r="G7" s="301">
        <f>IF($CR7="High School",175,IF($CR7="College",245,260))</f>
        <v>260</v>
      </c>
      <c r="H7" s="301">
        <f>IF($CR7="High School",200,IF($CR7="College",260,275))</f>
        <v>275</v>
      </c>
      <c r="I7" s="301">
        <f>IF($CR7="High School",225,IF($CR7="College",275,300))</f>
        <v>300</v>
      </c>
      <c r="J7" s="301">
        <f>IF($CR7="High School",250,IF($CR7="College",300,315))</f>
        <v>315</v>
      </c>
      <c r="K7" s="301">
        <f>IF($CR7="High School",275,IF($CR7="College",315,335))</f>
        <v>335</v>
      </c>
      <c r="L7" s="301">
        <f>IF($CR7="High School",300,IF($CR7="College",350,350))</f>
        <v>350</v>
      </c>
      <c r="M7" s="301">
        <f>IF($CR7="High School",325,IF($CR7="College",375,375))</f>
        <v>375</v>
      </c>
      <c r="N7" s="301">
        <f>IF($CR7="High School",365,IF($CR7="College",405,405))</f>
        <v>405</v>
      </c>
      <c r="O7" s="302">
        <v>300.0</v>
      </c>
      <c r="Q7" s="181" t="s">
        <v>240</v>
      </c>
      <c r="R7" s="181" t="s">
        <v>327</v>
      </c>
      <c r="S7" s="303">
        <v>45945.0</v>
      </c>
      <c r="T7" s="181" t="s">
        <v>328</v>
      </c>
      <c r="U7" s="181" t="s">
        <v>329</v>
      </c>
    </row>
    <row r="8">
      <c r="C8" s="295" t="s">
        <v>330</v>
      </c>
      <c r="D8" s="296" t="s">
        <v>285</v>
      </c>
      <c r="E8" s="297">
        <f>IF($CR8="High School",43,IF($CR8="College",45,49))</f>
        <v>49</v>
      </c>
      <c r="F8" s="297">
        <f>IF($CR8="High School",45,IF($CR8="College",49,51))</f>
        <v>51</v>
      </c>
      <c r="G8" s="297">
        <f>IF($CR8="High School",49,IF($CR8="College",51,53))</f>
        <v>53</v>
      </c>
      <c r="H8" s="297">
        <f>IF($CR8="High School",51,IF($CR8="College",53,55))</f>
        <v>55</v>
      </c>
      <c r="I8" s="297">
        <f>IF($CR8="High School",53,IF($CR8="College",55,57))</f>
        <v>57</v>
      </c>
      <c r="J8" s="297">
        <f>IF($CR8="High School",55,IF($CR8="College",58,60))</f>
        <v>60</v>
      </c>
      <c r="K8" s="297">
        <f>IF($CR8="High School",58,IF($CR8="College",60,62))</f>
        <v>62</v>
      </c>
      <c r="L8" s="297">
        <f>IF($CR8="High School",60,IF($CR8="College",63,65))</f>
        <v>65</v>
      </c>
      <c r="M8" s="297">
        <f>IF($CR8="High School",63,IF($CR8="College",65,67))</f>
        <v>67</v>
      </c>
      <c r="N8" s="297">
        <f>IF($CR8="High School",65,IF($CR8="College",70,72))</f>
        <v>72</v>
      </c>
      <c r="O8" s="298">
        <v>50.0</v>
      </c>
      <c r="Q8" s="181" t="s">
        <v>331</v>
      </c>
      <c r="R8" s="181" t="s">
        <v>316</v>
      </c>
      <c r="S8" s="181" t="s">
        <v>317</v>
      </c>
      <c r="T8" s="181" t="s">
        <v>318</v>
      </c>
      <c r="U8" s="181" t="s">
        <v>319</v>
      </c>
    </row>
    <row r="9">
      <c r="C9" s="299" t="s">
        <v>332</v>
      </c>
      <c r="D9" s="300" t="s">
        <v>285</v>
      </c>
      <c r="E9" s="301">
        <f>IF($CR9="High School",38,IF($CR9="College",40,44))</f>
        <v>44</v>
      </c>
      <c r="F9" s="301">
        <f>IF($CR9="High School",40,IF($CR9="College",44,46))</f>
        <v>46</v>
      </c>
      <c r="G9" s="301">
        <f>IF($CR9="High School",44,IF($CR9="College",46,48))</f>
        <v>48</v>
      </c>
      <c r="H9" s="301">
        <f>IF($CR9="High School",46,IF($CR9="College",48,50))</f>
        <v>50</v>
      </c>
      <c r="I9" s="301">
        <f>IF($CR9="High School",48,IF($CR9="College",50,52))</f>
        <v>52</v>
      </c>
      <c r="J9" s="301">
        <f>IF($CR9="High School",50,IF($CR9="College",53,55))</f>
        <v>55</v>
      </c>
      <c r="K9" s="301">
        <f>IF($CR9="High School",53,IF($CR9="College",55,57))</f>
        <v>57</v>
      </c>
      <c r="L9" s="301">
        <f>IF($CR9="High School",55,IF($CR9="College",58,60))</f>
        <v>60</v>
      </c>
      <c r="M9" s="301">
        <f>IF($CR9="High School",58,IF($CR9="College",60,62))</f>
        <v>62</v>
      </c>
      <c r="N9" s="301">
        <f>IF($CR9="High School",60,IF($CR9="College",65,67))</f>
        <v>67</v>
      </c>
      <c r="O9" s="302">
        <v>50.0</v>
      </c>
      <c r="Q9" s="181" t="s">
        <v>333</v>
      </c>
      <c r="R9" s="181" t="s">
        <v>334</v>
      </c>
      <c r="S9" s="304" t="s">
        <v>335</v>
      </c>
      <c r="T9" s="304" t="s">
        <v>336</v>
      </c>
      <c r="U9" s="181" t="s">
        <v>337</v>
      </c>
    </row>
    <row r="10">
      <c r="C10" s="295" t="s">
        <v>72</v>
      </c>
      <c r="D10" s="296" t="s">
        <v>285</v>
      </c>
      <c r="E10" s="297">
        <f>IF($CR10="High School",15,IF($CR10="College",22,24))</f>
        <v>24</v>
      </c>
      <c r="F10" s="297">
        <f>IF($CR10="High School",18,IF($CR10="College",24,25))</f>
        <v>25</v>
      </c>
      <c r="G10" s="297">
        <f>IF($CR10="High School",20,IF($CR10="College",25,26))</f>
        <v>26</v>
      </c>
      <c r="H10" s="297">
        <f>IF($CR10="High School",22,IF($CR10="College",26,27))</f>
        <v>27</v>
      </c>
      <c r="I10" s="297">
        <f>IF($CR10="High School",24,IF($CR10="College",27,28))</f>
        <v>28</v>
      </c>
      <c r="J10" s="297">
        <f>IF($CR10="High School",26,IF($CR10="College",28,29))</f>
        <v>29</v>
      </c>
      <c r="K10" s="297">
        <f>IF($CR10="High School",28,IF($CR10="College",29,31))</f>
        <v>31</v>
      </c>
      <c r="L10" s="297">
        <f>IF($CR10="High School",30,IF($CR10="College",31,33))</f>
        <v>33</v>
      </c>
      <c r="M10" s="297">
        <f>IF($CR10="High School",32,IF($CR10="College",33,34))</f>
        <v>34</v>
      </c>
      <c r="N10" s="297">
        <f>IF($CR10="High School",34,IF($CR10="College",35,36))</f>
        <v>36</v>
      </c>
      <c r="O10" s="298">
        <v>31.0</v>
      </c>
      <c r="Q10" s="181" t="s">
        <v>338</v>
      </c>
      <c r="R10" s="181" t="s">
        <v>339</v>
      </c>
      <c r="S10" s="181" t="s">
        <v>340</v>
      </c>
      <c r="T10" s="181" t="s">
        <v>341</v>
      </c>
      <c r="U10" s="181" t="s">
        <v>342</v>
      </c>
    </row>
    <row r="11">
      <c r="C11" s="299" t="s">
        <v>343</v>
      </c>
      <c r="D11" s="300" t="s">
        <v>285</v>
      </c>
      <c r="E11" s="301">
        <f>IF($CR11="High School",7000,IF($CR11="College",7788,8138))</f>
        <v>8138</v>
      </c>
      <c r="F11" s="301">
        <f>IF($CR11="High School",7100,IF($CR11="College",8285,8635))</f>
        <v>8635</v>
      </c>
      <c r="G11" s="301">
        <f>IF($CR11="High School",7200,IF($CR11="College",8599,8949))</f>
        <v>8949</v>
      </c>
      <c r="H11" s="301">
        <f>IF($CR11="High School",7300,IF($CR11="College",8928,9278))</f>
        <v>9278</v>
      </c>
      <c r="I11" s="301">
        <f>IF($CR11="High School",7476,IF($CR11="College",9127,9473))</f>
        <v>9473</v>
      </c>
      <c r="J11" s="301">
        <f>IF($CR11="High School",8000,IF($CR11="College",9264,9614))</f>
        <v>9614</v>
      </c>
      <c r="K11" s="301">
        <f>IF($CR11="High School",8300,IF($CR11="College",9566,9916))</f>
        <v>9916</v>
      </c>
      <c r="L11" s="301">
        <f>IF($CR11="High School",9000,IF($CR11="College",9850,10200))</f>
        <v>10200</v>
      </c>
      <c r="M11" s="301">
        <f>IF($CR11="High School",9500,IF($CR11="College",10150,10500))</f>
        <v>10500</v>
      </c>
      <c r="N11" s="301">
        <f>IF($CR11="High School",10150,IF($CR11="College",10650,11000))</f>
        <v>11000</v>
      </c>
      <c r="O11" s="302">
        <v>10000.0</v>
      </c>
      <c r="Q11" s="181" t="s">
        <v>344</v>
      </c>
      <c r="R11" s="181" t="s">
        <v>345</v>
      </c>
      <c r="S11" s="181" t="s">
        <v>324</v>
      </c>
      <c r="T11" s="181" t="s">
        <v>346</v>
      </c>
      <c r="U11" s="181" t="s">
        <v>347</v>
      </c>
    </row>
    <row r="12">
      <c r="C12" s="295" t="s">
        <v>71</v>
      </c>
      <c r="D12" s="296" t="s">
        <v>285</v>
      </c>
      <c r="E12" s="297">
        <f>IF($CR12="High School",84,IF($CR12="College",94,96))</f>
        <v>96</v>
      </c>
      <c r="F12" s="297">
        <f>IF($CR12="High School",88,IF($CR12="College",98,100))</f>
        <v>100</v>
      </c>
      <c r="G12" s="297">
        <f>IF($CR12="High School",93,IF($CR12="College",102,104))</f>
        <v>104</v>
      </c>
      <c r="H12" s="297">
        <f>IF($CR12="High School",97,IF($CR12="College",106,108))</f>
        <v>108</v>
      </c>
      <c r="I12" s="297">
        <f>IF($CR12="High School",101,IF($CR12="College",108,110))</f>
        <v>110</v>
      </c>
      <c r="J12" s="297">
        <f>IF($CR12="High School",105,IF($CR12="College",110,112))</f>
        <v>112</v>
      </c>
      <c r="K12" s="297">
        <f>IF($CR12="High School",110,IF($CR12="College",112,114))</f>
        <v>114</v>
      </c>
      <c r="L12" s="297">
        <f>IF($CR12="High School",114,IF($CR12="College",116,118))</f>
        <v>118</v>
      </c>
      <c r="M12" s="297">
        <f>IF($CR12="High School",116,IF($CR12="College",120,120))</f>
        <v>120</v>
      </c>
      <c r="N12" s="297">
        <f>IF($CR12="High School",120,IF($CR12="College",123,125))</f>
        <v>125</v>
      </c>
      <c r="O12" s="298">
        <v>114.0</v>
      </c>
      <c r="Q12" s="181" t="s">
        <v>348</v>
      </c>
      <c r="R12" s="181" t="s">
        <v>316</v>
      </c>
      <c r="S12" s="181" t="s">
        <v>317</v>
      </c>
      <c r="T12" s="181" t="s">
        <v>318</v>
      </c>
      <c r="U12" s="181" t="s">
        <v>319</v>
      </c>
    </row>
    <row r="13">
      <c r="C13" s="299" t="s">
        <v>349</v>
      </c>
      <c r="D13" s="300" t="s">
        <v>285</v>
      </c>
      <c r="E13" s="301">
        <f>IF($CR13="High School",60,IF($CR13="College",70,72))</f>
        <v>72</v>
      </c>
      <c r="F13" s="301">
        <f>IF($CR13="High School",65,IF($CR13="College",73,74))</f>
        <v>74</v>
      </c>
      <c r="G13" s="301">
        <f>IF($CR13="High School",70,IF($CR13="College",75,76))</f>
        <v>76</v>
      </c>
      <c r="H13" s="301">
        <f>IF($CR13="High School",72,IF($CR13="College",77,78))</f>
        <v>78</v>
      </c>
      <c r="I13" s="301">
        <f>IF($CR13="High School",74,IF($CR13="College",79,80))</f>
        <v>80</v>
      </c>
      <c r="J13" s="301">
        <f>IF($CR13="High School",76,IF($CR13="College",80,82))</f>
        <v>82</v>
      </c>
      <c r="K13" s="301">
        <f>IF($CR13="High School",78,IF($CR13="College",82,84))</f>
        <v>84</v>
      </c>
      <c r="L13" s="301">
        <f>IF($CR13="High School",80,IF($CR13="College",83,85))</f>
        <v>85</v>
      </c>
      <c r="M13" s="301">
        <f>IF($CR13="High School",83,IF($CR13="College",85,87))</f>
        <v>87</v>
      </c>
      <c r="N13" s="301">
        <f>IF($CR13="High School",85,IF($CR13="College",88,90))</f>
        <v>90</v>
      </c>
      <c r="O13" s="302">
        <v>82.0</v>
      </c>
      <c r="Q13" s="181" t="s">
        <v>350</v>
      </c>
      <c r="R13" s="181" t="s">
        <v>351</v>
      </c>
      <c r="S13" s="181" t="s">
        <v>352</v>
      </c>
      <c r="T13" s="181" t="s">
        <v>353</v>
      </c>
      <c r="U13" s="181" t="s">
        <v>354</v>
      </c>
    </row>
    <row r="14">
      <c r="C14" s="295" t="s">
        <v>355</v>
      </c>
      <c r="D14" s="296" t="s">
        <v>285</v>
      </c>
      <c r="E14" s="297">
        <f>IF($CR14="High School",7.9,IF($CR14="College",7.5,7.5))</f>
        <v>7.5</v>
      </c>
      <c r="F14" s="297">
        <f>IF($CR14="High School",7.7,IF($CR14="College",7.4,7.4))</f>
        <v>7.4</v>
      </c>
      <c r="G14" s="297">
        <f>IF($CR14="High School",7.6,IF($CR14="College",7.3,7.3))</f>
        <v>7.3</v>
      </c>
      <c r="H14" s="297">
        <f>IF($CR14="High School",7.5,IF($CR14="College",7.2,7.2))</f>
        <v>7.2</v>
      </c>
      <c r="I14" s="297">
        <f>IF($CR14="High School",7.4,IF($CR14="College",7.1,7.1))</f>
        <v>7.1</v>
      </c>
      <c r="J14" s="297">
        <f>IF($CR14="High School",7.2,IF($CR14="College",6.95,6.95))</f>
        <v>6.95</v>
      </c>
      <c r="K14" s="297">
        <f>IF($CR14="High School",7,IF($CR14="College",6.85,6.85))</f>
        <v>6.85</v>
      </c>
      <c r="L14" s="297">
        <f>IF($CR14="High School",6.9,IF($CR14="College",6.75,6.75))</f>
        <v>6.75</v>
      </c>
      <c r="M14" s="297">
        <f>IF($CR14="High School",6.75,IF($CR14="College",6.6,6.6))</f>
        <v>6.6</v>
      </c>
      <c r="N14" s="297">
        <f>IF($CR14="High School",6.59,IF($CR14="College",6.4,6.4))</f>
        <v>6.4</v>
      </c>
      <c r="O14" s="298">
        <v>6.8</v>
      </c>
      <c r="Q14" s="181" t="s">
        <v>356</v>
      </c>
      <c r="R14" s="181" t="s">
        <v>357</v>
      </c>
      <c r="S14" s="181" t="s">
        <v>358</v>
      </c>
      <c r="T14" s="181" t="s">
        <v>359</v>
      </c>
      <c r="U14" s="181" t="s">
        <v>360</v>
      </c>
    </row>
    <row r="15">
      <c r="C15" s="299" t="s">
        <v>361</v>
      </c>
      <c r="D15" s="300" t="s">
        <v>285</v>
      </c>
      <c r="E15" s="301">
        <f>IF($CR15="High School",4.7,IF($CR15="College",4.6,4.55))</f>
        <v>4.55</v>
      </c>
      <c r="F15" s="301">
        <f>IF($CR15="High School",4.65,IF($CR15="College",4.55,4.5))</f>
        <v>4.5</v>
      </c>
      <c r="G15" s="301">
        <f>IF($CR15="High School",4.6,IF($CR15="College",4.45,4.45))</f>
        <v>4.45</v>
      </c>
      <c r="H15" s="301">
        <f>IF($CR15="High School",4.5,IF($CR15="College",4.4,4.4))</f>
        <v>4.4</v>
      </c>
      <c r="I15" s="301">
        <f>IF($CR15="High School",4.4,IF($CR15="College",4.35,4.3))</f>
        <v>4.3</v>
      </c>
      <c r="J15" s="301">
        <f>IF($CR15="High School",4.35,IF($CR15="College",4.3,4.25))</f>
        <v>4.25</v>
      </c>
      <c r="K15" s="301">
        <f>IF($CR15="High School",4.3,IF($CR15="College",4.2,4.15))</f>
        <v>4.15</v>
      </c>
      <c r="L15" s="301">
        <f>IF($CR15="High School",4.2,IF($CR15="College",4.1,4.05))</f>
        <v>4.05</v>
      </c>
      <c r="M15" s="301">
        <f>IF($CR15="High School",4.1,IF($CR15="College",4,3.9))</f>
        <v>3.9</v>
      </c>
      <c r="N15" s="301">
        <f>IF($CR15="High School",4,IF($CR15="College",3.9,3.8))</f>
        <v>3.8</v>
      </c>
      <c r="O15" s="302">
        <v>4.05</v>
      </c>
      <c r="Q15" s="181" t="s">
        <v>362</v>
      </c>
      <c r="R15" s="181" t="s">
        <v>363</v>
      </c>
      <c r="S15" s="181" t="s">
        <v>364</v>
      </c>
      <c r="T15" s="181" t="s">
        <v>365</v>
      </c>
      <c r="U15" s="181" t="s">
        <v>319</v>
      </c>
    </row>
    <row r="16">
      <c r="C16" s="295" t="s">
        <v>366</v>
      </c>
      <c r="D16" s="296" t="s">
        <v>285</v>
      </c>
      <c r="E16" s="297">
        <f>IF($CR16="High School",65,IF($CR16="College",80,88))</f>
        <v>88</v>
      </c>
      <c r="F16" s="297">
        <f>IF($CR16="High School",70,IF($CR16="College",82,89))</f>
        <v>89</v>
      </c>
      <c r="G16" s="297">
        <f>IF($CR16="High School",72,IF($CR16="College",83,90))</f>
        <v>90</v>
      </c>
      <c r="H16" s="297">
        <f>IF($CR16="High School",76,IF($CR16="College",84,91))</f>
        <v>91</v>
      </c>
      <c r="I16" s="297">
        <f>IF($CR16="High School",79,IF($CR16="College",85,93))</f>
        <v>93</v>
      </c>
      <c r="J16" s="297">
        <f>IF($CR16="High School",82,IF($CR16="College",88,94))</f>
        <v>94</v>
      </c>
      <c r="K16" s="297">
        <f>IF($CR16="High School",84,IF($CR16="College",91,95))</f>
        <v>95</v>
      </c>
      <c r="L16" s="297">
        <f>IF($CR16="High School",86,IF($CR16="College",93,96))</f>
        <v>96</v>
      </c>
      <c r="M16" s="297">
        <f>IF($CR16="High School",89,IF($CR16="College",94,97))</f>
        <v>97</v>
      </c>
      <c r="N16" s="297">
        <f>IF($CR16="High School",94,IF($CR16="College",96,99))</f>
        <v>99</v>
      </c>
      <c r="O16" s="298">
        <v>95.0</v>
      </c>
      <c r="Q16" s="181" t="s">
        <v>367</v>
      </c>
      <c r="R16" s="181" t="s">
        <v>363</v>
      </c>
      <c r="S16" s="181" t="s">
        <v>368</v>
      </c>
      <c r="T16" s="181" t="s">
        <v>317</v>
      </c>
      <c r="U16" s="181" t="s">
        <v>369</v>
      </c>
    </row>
    <row r="17">
      <c r="C17" s="299" t="s">
        <v>370</v>
      </c>
      <c r="D17" s="300" t="s">
        <v>285</v>
      </c>
      <c r="E17" s="301">
        <f>IF($CR17="High School",63,IF($CR17="College",78,86))</f>
        <v>86</v>
      </c>
      <c r="F17" s="301">
        <f>IF($CR17="High School",68,IF($CR17="College",80,87))</f>
        <v>87</v>
      </c>
      <c r="G17" s="301">
        <f>IF($CR17="High School",70,IF($CR17="College",81,88))</f>
        <v>88</v>
      </c>
      <c r="H17" s="301">
        <f>IF($CR17="High School",74,IF($CR17="College",82,89))</f>
        <v>89</v>
      </c>
      <c r="I17" s="301">
        <f>IF($CR17="High School",77,IF($CR17="College",83,91))</f>
        <v>91</v>
      </c>
      <c r="J17" s="301">
        <f>IF($CR17="High School",80,IF($CR17="College",86,92))</f>
        <v>92</v>
      </c>
      <c r="K17" s="301">
        <f>IF($CR17="High School",82,IF($CR17="College",89,93))</f>
        <v>93</v>
      </c>
      <c r="L17" s="301">
        <f>IF($CR17="High School",84,IF($CR17="College",91,94))</f>
        <v>94</v>
      </c>
      <c r="M17" s="301">
        <f>IF($CR17="High School",87,IF($CR17="College",92,95))</f>
        <v>95</v>
      </c>
      <c r="N17" s="301">
        <f>IF($CR17="High School",92,IF($CR17="College",94,97))</f>
        <v>97</v>
      </c>
      <c r="O17" s="302">
        <v>93.0</v>
      </c>
      <c r="Q17" s="181" t="s">
        <v>371</v>
      </c>
      <c r="R17" s="181" t="s">
        <v>372</v>
      </c>
      <c r="S17" s="181" t="s">
        <v>328</v>
      </c>
      <c r="T17" s="181" t="s">
        <v>373</v>
      </c>
      <c r="U17" s="181" t="s">
        <v>374</v>
      </c>
    </row>
    <row r="18">
      <c r="C18" s="295" t="s">
        <v>103</v>
      </c>
      <c r="D18" s="296" t="s">
        <v>285</v>
      </c>
      <c r="E18" s="297">
        <f>IF($CR18="High School",240,IF($CR18="College",270,290))</f>
        <v>290</v>
      </c>
      <c r="F18" s="297">
        <f>IF($CR18="High School",250,IF($CR18="College",280,300))</f>
        <v>300</v>
      </c>
      <c r="G18" s="297">
        <f>IF($CR18="High School",260,IF($CR18="College",290,310))</f>
        <v>310</v>
      </c>
      <c r="H18" s="297">
        <f>IF($CR18="High School",270,IF($CR18="College",300,320))</f>
        <v>320</v>
      </c>
      <c r="I18" s="297">
        <f>IF($CR18="High School",280,IF($CR18="College",310,330))</f>
        <v>330</v>
      </c>
      <c r="J18" s="297">
        <f>IF($CR18="High School",300,IF($CR18="College",320,340))</f>
        <v>340</v>
      </c>
      <c r="K18" s="297">
        <f>IF($CR18="High School",315,IF($CR18="College",330,350))</f>
        <v>350</v>
      </c>
      <c r="L18" s="297">
        <f>IF($CR18="High School",330,IF($CR18="College",340,360))</f>
        <v>360</v>
      </c>
      <c r="M18" s="297">
        <f>IF($CR18="High School",340,IF($CR18="College",360,380))</f>
        <v>380</v>
      </c>
      <c r="N18" s="297">
        <f>IF($CR18="High School",360,IF($CR18="College",380,400))</f>
        <v>400</v>
      </c>
      <c r="O18" s="298">
        <v>360.0</v>
      </c>
    </row>
    <row r="19">
      <c r="C19" s="295" t="s">
        <v>73</v>
      </c>
      <c r="D19" s="296" t="s">
        <v>285</v>
      </c>
      <c r="E19" s="297">
        <f t="shared" ref="E19:E20" si="1">IF($CR19="High School",15,IF($CR19="College",22,24))</f>
        <v>24</v>
      </c>
      <c r="F19" s="297">
        <f t="shared" ref="F19:F20" si="2">IF($CR19="High School",18,IF($CR19="College",24,25))</f>
        <v>25</v>
      </c>
      <c r="G19" s="297">
        <f t="shared" ref="G19:G20" si="3">IF($CR19="High School",20,IF($CR19="College",25,26))</f>
        <v>26</v>
      </c>
      <c r="H19" s="297">
        <f t="shared" ref="H19:H20" si="4">IF($CR19="High School",22,IF($CR19="College",26,27))</f>
        <v>27</v>
      </c>
      <c r="I19" s="297">
        <f t="shared" ref="I19:I20" si="5">IF($CR19="High School",24,IF($CR19="College",27,28))</f>
        <v>28</v>
      </c>
      <c r="J19" s="297">
        <f t="shared" ref="J19:J20" si="6">IF($CR19="High School",26,IF($CR19="College",28,29))</f>
        <v>29</v>
      </c>
      <c r="K19" s="297">
        <f t="shared" ref="K19:K20" si="7">IF($CR19="High School",28,IF($CR19="College",29,31))</f>
        <v>31</v>
      </c>
      <c r="L19" s="297">
        <f t="shared" ref="L19:L20" si="8">IF($CR19="High School",30,IF($CR19="College",31,33))</f>
        <v>33</v>
      </c>
      <c r="M19" s="297">
        <f t="shared" ref="M19:M20" si="9">IF($CR19="High School",32,IF($CR19="College",33,34))</f>
        <v>34</v>
      </c>
      <c r="N19" s="297">
        <f t="shared" ref="N19:N20" si="10">IF($CR19="High School",34,IF($CR19="College",35,36))</f>
        <v>36</v>
      </c>
      <c r="O19" s="298">
        <v>31.0</v>
      </c>
      <c r="Q19" s="181" t="s">
        <v>134</v>
      </c>
      <c r="R19" s="181" t="s">
        <v>375</v>
      </c>
      <c r="S19" s="181" t="s">
        <v>376</v>
      </c>
      <c r="T19" s="181" t="s">
        <v>377</v>
      </c>
      <c r="U19" s="181" t="s">
        <v>378</v>
      </c>
    </row>
    <row r="20">
      <c r="C20" s="305" t="s">
        <v>74</v>
      </c>
      <c r="D20" s="306" t="s">
        <v>285</v>
      </c>
      <c r="E20" s="307">
        <f t="shared" si="1"/>
        <v>24</v>
      </c>
      <c r="F20" s="307">
        <f t="shared" si="2"/>
        <v>25</v>
      </c>
      <c r="G20" s="307">
        <f t="shared" si="3"/>
        <v>26</v>
      </c>
      <c r="H20" s="307">
        <f t="shared" si="4"/>
        <v>27</v>
      </c>
      <c r="I20" s="307">
        <f t="shared" si="5"/>
        <v>28</v>
      </c>
      <c r="J20" s="307">
        <f t="shared" si="6"/>
        <v>29</v>
      </c>
      <c r="K20" s="307">
        <f t="shared" si="7"/>
        <v>31</v>
      </c>
      <c r="L20" s="307">
        <f t="shared" si="8"/>
        <v>33</v>
      </c>
      <c r="M20" s="307">
        <f t="shared" si="9"/>
        <v>34</v>
      </c>
      <c r="N20" s="307">
        <f t="shared" si="10"/>
        <v>36</v>
      </c>
      <c r="O20" s="308">
        <v>31.0</v>
      </c>
      <c r="Q20" s="181" t="s">
        <v>379</v>
      </c>
      <c r="R20" s="181" t="s">
        <v>380</v>
      </c>
      <c r="S20" s="181" t="s">
        <v>381</v>
      </c>
      <c r="T20" s="181" t="s">
        <v>382</v>
      </c>
      <c r="U20" s="181" t="s">
        <v>383</v>
      </c>
    </row>
    <row r="21"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Q21" s="181" t="s">
        <v>384</v>
      </c>
      <c r="R21" s="181" t="s">
        <v>385</v>
      </c>
      <c r="S21" s="181" t="s">
        <v>386</v>
      </c>
      <c r="T21" s="181" t="s">
        <v>387</v>
      </c>
      <c r="U21" s="181" t="s">
        <v>388</v>
      </c>
    </row>
    <row r="22">
      <c r="C22" s="292" t="s">
        <v>293</v>
      </c>
      <c r="D22" s="293" t="s">
        <v>294</v>
      </c>
      <c r="E22" s="293" t="s">
        <v>295</v>
      </c>
      <c r="F22" s="293" t="s">
        <v>296</v>
      </c>
      <c r="G22" s="293" t="s">
        <v>297</v>
      </c>
      <c r="H22" s="293" t="s">
        <v>298</v>
      </c>
      <c r="I22" s="293" t="s">
        <v>299</v>
      </c>
      <c r="J22" s="293" t="s">
        <v>300</v>
      </c>
      <c r="K22" s="293" t="s">
        <v>301</v>
      </c>
      <c r="L22" s="293" t="s">
        <v>302</v>
      </c>
      <c r="M22" s="293" t="s">
        <v>303</v>
      </c>
      <c r="N22" s="293" t="s">
        <v>304</v>
      </c>
      <c r="O22" s="294" t="s">
        <v>305</v>
      </c>
      <c r="Q22" s="181" t="s">
        <v>389</v>
      </c>
      <c r="R22" s="181" t="s">
        <v>310</v>
      </c>
      <c r="S22" s="181" t="s">
        <v>390</v>
      </c>
      <c r="T22" s="181" t="s">
        <v>391</v>
      </c>
      <c r="U22" s="181" t="s">
        <v>392</v>
      </c>
    </row>
    <row r="23">
      <c r="C23" s="295" t="s">
        <v>308</v>
      </c>
      <c r="D23" s="296" t="s">
        <v>3</v>
      </c>
      <c r="E23" s="297">
        <v>35.0</v>
      </c>
      <c r="F23" s="297">
        <v>40.0</v>
      </c>
      <c r="G23" s="297">
        <v>45.0</v>
      </c>
      <c r="H23" s="297">
        <v>50.0</v>
      </c>
      <c r="I23" s="297">
        <v>55.0</v>
      </c>
      <c r="J23" s="297">
        <v>60.0</v>
      </c>
      <c r="K23" s="297">
        <v>70.0</v>
      </c>
      <c r="L23" s="297">
        <v>75.0</v>
      </c>
      <c r="M23" s="297">
        <v>85.0</v>
      </c>
      <c r="N23" s="297">
        <v>95.0</v>
      </c>
      <c r="O23" s="298">
        <v>85.0</v>
      </c>
      <c r="Q23" s="181" t="s">
        <v>393</v>
      </c>
      <c r="R23" s="181" t="s">
        <v>339</v>
      </c>
      <c r="S23" s="181" t="s">
        <v>394</v>
      </c>
      <c r="T23" s="181" t="s">
        <v>395</v>
      </c>
      <c r="U23" s="181" t="s">
        <v>396</v>
      </c>
    </row>
    <row r="24">
      <c r="C24" s="299" t="s">
        <v>314</v>
      </c>
      <c r="D24" s="296" t="s">
        <v>3</v>
      </c>
      <c r="E24" s="301">
        <v>35.0</v>
      </c>
      <c r="F24" s="301">
        <v>45.0</v>
      </c>
      <c r="G24" s="301">
        <v>50.0</v>
      </c>
      <c r="H24" s="301">
        <v>55.0</v>
      </c>
      <c r="I24" s="301">
        <v>60.0</v>
      </c>
      <c r="J24" s="301">
        <v>65.0</v>
      </c>
      <c r="K24" s="301">
        <v>75.0</v>
      </c>
      <c r="L24" s="301">
        <v>85.0</v>
      </c>
      <c r="M24" s="301">
        <v>95.0</v>
      </c>
      <c r="N24" s="301">
        <v>105.0</v>
      </c>
      <c r="O24" s="302">
        <v>95.0</v>
      </c>
      <c r="Q24" s="181" t="s">
        <v>74</v>
      </c>
      <c r="R24" s="181" t="s">
        <v>339</v>
      </c>
      <c r="S24" s="181" t="s">
        <v>394</v>
      </c>
      <c r="T24" s="181" t="s">
        <v>395</v>
      </c>
      <c r="U24" s="181" t="s">
        <v>396</v>
      </c>
    </row>
    <row r="25">
      <c r="C25" s="295" t="s">
        <v>320</v>
      </c>
      <c r="D25" s="296" t="s">
        <v>3</v>
      </c>
      <c r="E25" s="297">
        <v>175.0</v>
      </c>
      <c r="F25" s="297">
        <v>200.0</v>
      </c>
      <c r="G25" s="297">
        <v>225.0</v>
      </c>
      <c r="H25" s="297">
        <v>250.0</v>
      </c>
      <c r="I25" s="297">
        <v>275.0</v>
      </c>
      <c r="J25" s="297">
        <v>300.0</v>
      </c>
      <c r="K25" s="297">
        <v>325.0</v>
      </c>
      <c r="L25" s="297">
        <v>350.0</v>
      </c>
      <c r="M25" s="297">
        <v>375.0</v>
      </c>
      <c r="N25" s="297">
        <v>415.0</v>
      </c>
      <c r="O25" s="298">
        <v>365.0</v>
      </c>
    </row>
    <row r="26">
      <c r="C26" s="299" t="s">
        <v>326</v>
      </c>
      <c r="D26" s="296" t="s">
        <v>3</v>
      </c>
      <c r="E26" s="301">
        <v>125.0</v>
      </c>
      <c r="F26" s="301">
        <v>150.0</v>
      </c>
      <c r="G26" s="301">
        <v>175.0</v>
      </c>
      <c r="H26" s="301">
        <v>200.0</v>
      </c>
      <c r="I26" s="301">
        <v>225.0</v>
      </c>
      <c r="J26" s="301">
        <v>250.0</v>
      </c>
      <c r="K26" s="301">
        <v>275.0</v>
      </c>
      <c r="L26" s="301">
        <v>300.0</v>
      </c>
      <c r="M26" s="301">
        <v>325.0</v>
      </c>
      <c r="N26" s="301">
        <v>365.0</v>
      </c>
      <c r="O26" s="302">
        <v>300.0</v>
      </c>
      <c r="Q26" s="181" t="s">
        <v>134</v>
      </c>
      <c r="R26" s="181" t="s">
        <v>375</v>
      </c>
      <c r="S26" s="181" t="s">
        <v>376</v>
      </c>
      <c r="T26" s="181" t="s">
        <v>377</v>
      </c>
      <c r="U26" s="181" t="s">
        <v>378</v>
      </c>
    </row>
    <row r="27">
      <c r="C27" s="295" t="s">
        <v>330</v>
      </c>
      <c r="D27" s="296" t="s">
        <v>3</v>
      </c>
      <c r="E27" s="297">
        <v>43.0</v>
      </c>
      <c r="F27" s="297">
        <v>45.0</v>
      </c>
      <c r="G27" s="297">
        <v>49.0</v>
      </c>
      <c r="H27" s="297">
        <v>51.0</v>
      </c>
      <c r="I27" s="297">
        <v>53.0</v>
      </c>
      <c r="J27" s="297">
        <v>55.0</v>
      </c>
      <c r="K27" s="297">
        <v>58.0</v>
      </c>
      <c r="L27" s="297">
        <v>60.0</v>
      </c>
      <c r="M27" s="297">
        <v>63.0</v>
      </c>
      <c r="N27" s="297">
        <v>65.0</v>
      </c>
      <c r="O27" s="298">
        <v>50.0</v>
      </c>
      <c r="Q27" s="181" t="s">
        <v>397</v>
      </c>
      <c r="R27" s="181" t="s">
        <v>398</v>
      </c>
      <c r="S27" s="181" t="s">
        <v>399</v>
      </c>
      <c r="T27" s="181" t="s">
        <v>400</v>
      </c>
      <c r="U27" s="181" t="s">
        <v>325</v>
      </c>
    </row>
    <row r="28">
      <c r="C28" s="299" t="s">
        <v>332</v>
      </c>
      <c r="D28" s="296" t="s">
        <v>3</v>
      </c>
      <c r="E28" s="301">
        <v>38.0</v>
      </c>
      <c r="F28" s="301">
        <v>40.0</v>
      </c>
      <c r="G28" s="301">
        <v>44.0</v>
      </c>
      <c r="H28" s="301">
        <v>46.0</v>
      </c>
      <c r="I28" s="301">
        <v>48.0</v>
      </c>
      <c r="J28" s="301">
        <v>50.0</v>
      </c>
      <c r="K28" s="301">
        <v>53.0</v>
      </c>
      <c r="L28" s="301">
        <v>55.0</v>
      </c>
      <c r="M28" s="301">
        <v>58.0</v>
      </c>
      <c r="N28" s="301">
        <v>60.0</v>
      </c>
      <c r="O28" s="302">
        <v>50.0</v>
      </c>
      <c r="Q28" s="181" t="s">
        <v>401</v>
      </c>
      <c r="R28" s="181" t="s">
        <v>402</v>
      </c>
      <c r="S28" s="181" t="s">
        <v>403</v>
      </c>
      <c r="T28" s="181" t="s">
        <v>404</v>
      </c>
      <c r="U28" s="181" t="s">
        <v>405</v>
      </c>
    </row>
    <row r="29">
      <c r="C29" s="295" t="s">
        <v>72</v>
      </c>
      <c r="D29" s="296" t="s">
        <v>3</v>
      </c>
      <c r="E29" s="297">
        <v>15.0</v>
      </c>
      <c r="F29" s="297">
        <v>18.0</v>
      </c>
      <c r="G29" s="297">
        <v>20.0</v>
      </c>
      <c r="H29" s="297">
        <v>22.0</v>
      </c>
      <c r="I29" s="297">
        <v>24.0</v>
      </c>
      <c r="J29" s="297">
        <v>26.0</v>
      </c>
      <c r="K29" s="297">
        <v>28.0</v>
      </c>
      <c r="L29" s="297">
        <v>30.0</v>
      </c>
      <c r="M29" s="297">
        <v>32.0</v>
      </c>
      <c r="N29" s="297">
        <v>34.0</v>
      </c>
      <c r="O29" s="298">
        <v>31.0</v>
      </c>
      <c r="Q29" s="181" t="s">
        <v>406</v>
      </c>
      <c r="R29" s="181" t="s">
        <v>407</v>
      </c>
      <c r="S29" s="181" t="s">
        <v>408</v>
      </c>
      <c r="T29" s="181" t="s">
        <v>409</v>
      </c>
      <c r="U29" s="181" t="s">
        <v>410</v>
      </c>
    </row>
    <row r="30">
      <c r="C30" s="299" t="s">
        <v>343</v>
      </c>
      <c r="D30" s="296" t="s">
        <v>3</v>
      </c>
      <c r="E30" s="301">
        <v>7000.0</v>
      </c>
      <c r="F30" s="301">
        <v>7100.0</v>
      </c>
      <c r="G30" s="301">
        <v>7200.0</v>
      </c>
      <c r="H30" s="301">
        <v>7300.0</v>
      </c>
      <c r="I30" s="301">
        <v>7476.0</v>
      </c>
      <c r="J30" s="301">
        <v>8000.0</v>
      </c>
      <c r="K30" s="301">
        <v>8300.0</v>
      </c>
      <c r="L30" s="301">
        <v>9000.0</v>
      </c>
      <c r="M30" s="301">
        <v>9500.0</v>
      </c>
      <c r="N30" s="301">
        <v>10150.0</v>
      </c>
      <c r="O30" s="302">
        <v>10000.0</v>
      </c>
      <c r="Q30" s="181" t="s">
        <v>411</v>
      </c>
      <c r="R30" s="181" t="s">
        <v>412</v>
      </c>
      <c r="S30" s="304" t="s">
        <v>413</v>
      </c>
      <c r="T30" s="304" t="s">
        <v>414</v>
      </c>
      <c r="U30" s="181" t="s">
        <v>415</v>
      </c>
    </row>
    <row r="31">
      <c r="C31" s="295" t="s">
        <v>71</v>
      </c>
      <c r="D31" s="296" t="s">
        <v>3</v>
      </c>
      <c r="E31" s="297">
        <v>84.0</v>
      </c>
      <c r="F31" s="297">
        <v>88.0</v>
      </c>
      <c r="G31" s="297">
        <v>93.0</v>
      </c>
      <c r="H31" s="297">
        <v>97.0</v>
      </c>
      <c r="I31" s="297">
        <v>101.0</v>
      </c>
      <c r="J31" s="297">
        <v>105.0</v>
      </c>
      <c r="K31" s="297">
        <v>110.0</v>
      </c>
      <c r="L31" s="297">
        <v>114.0</v>
      </c>
      <c r="M31" s="297">
        <v>116.0</v>
      </c>
      <c r="N31" s="297">
        <v>120.0</v>
      </c>
      <c r="O31" s="298">
        <v>114.0</v>
      </c>
      <c r="Q31" s="181" t="s">
        <v>416</v>
      </c>
      <c r="R31" s="181" t="s">
        <v>417</v>
      </c>
      <c r="S31" s="181" t="s">
        <v>418</v>
      </c>
      <c r="T31" s="181" t="s">
        <v>419</v>
      </c>
      <c r="U31" s="181" t="s">
        <v>420</v>
      </c>
    </row>
    <row r="32">
      <c r="C32" s="299" t="s">
        <v>349</v>
      </c>
      <c r="D32" s="296" t="s">
        <v>3</v>
      </c>
      <c r="E32" s="301">
        <v>60.0</v>
      </c>
      <c r="F32" s="301">
        <v>65.0</v>
      </c>
      <c r="G32" s="301">
        <v>70.0</v>
      </c>
      <c r="H32" s="301">
        <v>72.0</v>
      </c>
      <c r="I32" s="301">
        <v>74.0</v>
      </c>
      <c r="J32" s="301">
        <v>76.0</v>
      </c>
      <c r="K32" s="301">
        <v>78.0</v>
      </c>
      <c r="L32" s="301">
        <v>80.0</v>
      </c>
      <c r="M32" s="301">
        <v>83.0</v>
      </c>
      <c r="N32" s="301">
        <v>85.0</v>
      </c>
      <c r="O32" s="302">
        <v>82.0</v>
      </c>
    </row>
    <row r="33">
      <c r="C33" s="295" t="s">
        <v>355</v>
      </c>
      <c r="D33" s="296" t="s">
        <v>3</v>
      </c>
      <c r="E33" s="297">
        <v>7.9</v>
      </c>
      <c r="F33" s="297">
        <v>7.7</v>
      </c>
      <c r="G33" s="297">
        <v>7.6</v>
      </c>
      <c r="H33" s="297">
        <v>7.5</v>
      </c>
      <c r="I33" s="297">
        <v>7.4</v>
      </c>
      <c r="J33" s="297">
        <v>7.2</v>
      </c>
      <c r="K33" s="297">
        <v>7.0</v>
      </c>
      <c r="L33" s="297">
        <v>6.9</v>
      </c>
      <c r="M33" s="297">
        <v>6.75</v>
      </c>
      <c r="N33" s="297">
        <v>6.59</v>
      </c>
      <c r="O33" s="298">
        <v>6.8</v>
      </c>
      <c r="Q33" s="181" t="s">
        <v>134</v>
      </c>
      <c r="R33" s="181" t="s">
        <v>375</v>
      </c>
      <c r="S33" s="181" t="s">
        <v>376</v>
      </c>
      <c r="T33" s="181" t="s">
        <v>377</v>
      </c>
      <c r="U33" s="181" t="s">
        <v>378</v>
      </c>
    </row>
    <row r="34">
      <c r="C34" s="299" t="s">
        <v>361</v>
      </c>
      <c r="D34" s="296" t="s">
        <v>3</v>
      </c>
      <c r="E34" s="301">
        <v>4.7</v>
      </c>
      <c r="F34" s="301">
        <v>4.65</v>
      </c>
      <c r="G34" s="301">
        <v>4.6</v>
      </c>
      <c r="H34" s="301">
        <v>4.5</v>
      </c>
      <c r="I34" s="301">
        <v>4.4</v>
      </c>
      <c r="J34" s="301">
        <v>4.35</v>
      </c>
      <c r="K34" s="301">
        <v>4.3</v>
      </c>
      <c r="L34" s="301">
        <v>4.2</v>
      </c>
      <c r="M34" s="301">
        <v>4.1</v>
      </c>
      <c r="N34" s="301">
        <v>4.0</v>
      </c>
      <c r="O34" s="302">
        <v>4.05</v>
      </c>
      <c r="Q34" s="181" t="s">
        <v>421</v>
      </c>
      <c r="R34" s="181" t="s">
        <v>363</v>
      </c>
      <c r="S34" s="181" t="s">
        <v>422</v>
      </c>
      <c r="T34" s="181" t="s">
        <v>423</v>
      </c>
      <c r="U34" s="181" t="s">
        <v>424</v>
      </c>
    </row>
    <row r="35">
      <c r="C35" s="295" t="s">
        <v>366</v>
      </c>
      <c r="D35" s="296" t="s">
        <v>3</v>
      </c>
      <c r="E35" s="297">
        <v>65.0</v>
      </c>
      <c r="F35" s="297">
        <v>70.0</v>
      </c>
      <c r="G35" s="297">
        <v>72.0</v>
      </c>
      <c r="H35" s="297">
        <v>76.0</v>
      </c>
      <c r="I35" s="297">
        <v>79.0</v>
      </c>
      <c r="J35" s="297">
        <v>82.0</v>
      </c>
      <c r="K35" s="297">
        <v>84.0</v>
      </c>
      <c r="L35" s="297">
        <v>86.0</v>
      </c>
      <c r="M35" s="297">
        <v>89.0</v>
      </c>
      <c r="N35" s="297">
        <v>94.0</v>
      </c>
      <c r="O35" s="298">
        <v>95.0</v>
      </c>
    </row>
    <row r="36">
      <c r="C36" s="299" t="s">
        <v>370</v>
      </c>
      <c r="D36" s="296" t="s">
        <v>3</v>
      </c>
      <c r="E36" s="301">
        <v>63.0</v>
      </c>
      <c r="F36" s="301">
        <v>68.0</v>
      </c>
      <c r="G36" s="301">
        <v>70.0</v>
      </c>
      <c r="H36" s="301">
        <v>74.0</v>
      </c>
      <c r="I36" s="301">
        <v>77.0</v>
      </c>
      <c r="J36" s="301">
        <v>80.0</v>
      </c>
      <c r="K36" s="301">
        <v>82.0</v>
      </c>
      <c r="L36" s="301">
        <v>84.0</v>
      </c>
      <c r="M36" s="301">
        <v>87.0</v>
      </c>
      <c r="N36" s="301">
        <v>92.0</v>
      </c>
      <c r="O36" s="302">
        <v>93.0</v>
      </c>
    </row>
    <row r="37">
      <c r="C37" s="295" t="s">
        <v>103</v>
      </c>
      <c r="D37" s="296" t="s">
        <v>3</v>
      </c>
      <c r="E37" s="297">
        <v>240.0</v>
      </c>
      <c r="F37" s="297">
        <v>250.0</v>
      </c>
      <c r="G37" s="297">
        <v>260.0</v>
      </c>
      <c r="H37" s="297">
        <v>270.0</v>
      </c>
      <c r="I37" s="297">
        <v>280.0</v>
      </c>
      <c r="J37" s="297">
        <v>300.0</v>
      </c>
      <c r="K37" s="297">
        <v>315.0</v>
      </c>
      <c r="L37" s="297">
        <v>330.0</v>
      </c>
      <c r="M37" s="297">
        <v>340.0</v>
      </c>
      <c r="N37" s="297">
        <v>360.0</v>
      </c>
      <c r="O37" s="298">
        <v>360.0</v>
      </c>
    </row>
    <row r="38">
      <c r="C38" s="295" t="s">
        <v>73</v>
      </c>
      <c r="D38" s="296" t="s">
        <v>3</v>
      </c>
      <c r="E38" s="297">
        <v>15.0</v>
      </c>
      <c r="F38" s="297">
        <v>18.0</v>
      </c>
      <c r="G38" s="297">
        <v>20.0</v>
      </c>
      <c r="H38" s="297">
        <v>22.0</v>
      </c>
      <c r="I38" s="297">
        <v>24.0</v>
      </c>
      <c r="J38" s="297">
        <v>26.0</v>
      </c>
      <c r="K38" s="297">
        <v>28.0</v>
      </c>
      <c r="L38" s="297">
        <v>30.0</v>
      </c>
      <c r="M38" s="297">
        <v>32.0</v>
      </c>
      <c r="N38" s="297">
        <v>34.0</v>
      </c>
      <c r="O38" s="298">
        <v>31.0</v>
      </c>
    </row>
    <row r="39">
      <c r="C39" s="305" t="s">
        <v>74</v>
      </c>
      <c r="D39" s="306" t="s">
        <v>3</v>
      </c>
      <c r="E39" s="307">
        <v>15.0</v>
      </c>
      <c r="F39" s="307">
        <v>18.0</v>
      </c>
      <c r="G39" s="307">
        <v>20.0</v>
      </c>
      <c r="H39" s="307">
        <v>22.0</v>
      </c>
      <c r="I39" s="307">
        <v>24.0</v>
      </c>
      <c r="J39" s="307">
        <v>26.0</v>
      </c>
      <c r="K39" s="307">
        <v>28.0</v>
      </c>
      <c r="L39" s="307">
        <v>30.0</v>
      </c>
      <c r="M39" s="307">
        <v>32.0</v>
      </c>
      <c r="N39" s="307">
        <v>34.0</v>
      </c>
      <c r="O39" s="308">
        <v>31.0</v>
      </c>
    </row>
  </sheetData>
  <dataValidations>
    <dataValidation type="list" allowBlank="1" showErrorMessage="1" sqref="D4:D20 D23:D39">
      <formula1>"High School,College,Pro,Youth"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4" max="4" width="18.0"/>
    <col customWidth="1" min="12" max="12" width="18.63"/>
    <col customWidth="1" min="13" max="13" width="16.0"/>
  </cols>
  <sheetData>
    <row r="1">
      <c r="A1" s="37" t="s">
        <v>425</v>
      </c>
      <c r="B1" s="37" t="s">
        <v>426</v>
      </c>
      <c r="C1" s="37" t="s">
        <v>427</v>
      </c>
      <c r="D1" s="37" t="s">
        <v>428</v>
      </c>
      <c r="E1" s="37" t="s">
        <v>429</v>
      </c>
      <c r="F1" s="37" t="s">
        <v>430</v>
      </c>
      <c r="G1" s="37" t="s">
        <v>70</v>
      </c>
      <c r="H1" s="37" t="s">
        <v>71</v>
      </c>
      <c r="I1" s="37" t="s">
        <v>72</v>
      </c>
      <c r="J1" s="37" t="s">
        <v>73</v>
      </c>
      <c r="K1" s="37" t="s">
        <v>74</v>
      </c>
      <c r="L1" s="37" t="s">
        <v>75</v>
      </c>
      <c r="M1" s="37" t="s">
        <v>431</v>
      </c>
      <c r="N1" s="37" t="s">
        <v>366</v>
      </c>
    </row>
    <row r="2">
      <c r="A2" s="37">
        <v>10.0</v>
      </c>
      <c r="B2" s="37">
        <v>125.0</v>
      </c>
      <c r="C2" s="37">
        <v>175.0</v>
      </c>
      <c r="D2" s="37">
        <v>35.0</v>
      </c>
      <c r="E2" s="37">
        <v>35.0</v>
      </c>
      <c r="F2" s="37">
        <v>3.0</v>
      </c>
      <c r="G2" s="37">
        <v>60.0</v>
      </c>
      <c r="H2" s="37">
        <v>84.0</v>
      </c>
      <c r="I2" s="37">
        <v>15.0</v>
      </c>
      <c r="J2" s="37">
        <v>15.0</v>
      </c>
      <c r="K2" s="37">
        <v>15.0</v>
      </c>
      <c r="L2" s="37">
        <v>43.0</v>
      </c>
      <c r="M2" s="309">
        <v>38.0</v>
      </c>
      <c r="N2" s="37">
        <v>65.0</v>
      </c>
    </row>
    <row r="3">
      <c r="A3" s="37">
        <v>20.0</v>
      </c>
      <c r="B3" s="37">
        <v>150.0</v>
      </c>
      <c r="C3" s="37">
        <v>200.0</v>
      </c>
      <c r="D3" s="37">
        <v>40.0</v>
      </c>
      <c r="E3" s="37">
        <v>45.0</v>
      </c>
      <c r="F3" s="37">
        <v>5.0</v>
      </c>
      <c r="G3" s="37">
        <v>65.0</v>
      </c>
      <c r="H3" s="37">
        <v>88.0</v>
      </c>
      <c r="I3" s="37">
        <v>18.0</v>
      </c>
      <c r="J3" s="37">
        <v>18.0</v>
      </c>
      <c r="K3" s="37">
        <v>18.0</v>
      </c>
      <c r="L3" s="37">
        <v>45.0</v>
      </c>
      <c r="M3" s="309">
        <v>40.0</v>
      </c>
      <c r="N3" s="37">
        <v>70.0</v>
      </c>
    </row>
    <row r="4">
      <c r="A4" s="37">
        <v>30.0</v>
      </c>
      <c r="B4" s="37">
        <v>175.0</v>
      </c>
      <c r="C4" s="37">
        <v>225.0</v>
      </c>
      <c r="D4" s="37">
        <v>45.0</v>
      </c>
      <c r="E4" s="37">
        <v>50.0</v>
      </c>
      <c r="F4" s="37">
        <v>6.0</v>
      </c>
      <c r="G4" s="37">
        <v>70.0</v>
      </c>
      <c r="H4" s="37">
        <v>93.0</v>
      </c>
      <c r="I4" s="37">
        <v>20.0</v>
      </c>
      <c r="J4" s="37">
        <v>20.0</v>
      </c>
      <c r="K4" s="37">
        <v>20.0</v>
      </c>
      <c r="L4" s="37">
        <v>49.0</v>
      </c>
      <c r="M4" s="309">
        <v>44.0</v>
      </c>
      <c r="N4" s="37">
        <v>72.0</v>
      </c>
    </row>
    <row r="5">
      <c r="A5" s="37">
        <v>40.0</v>
      </c>
      <c r="B5" s="37">
        <v>200.0</v>
      </c>
      <c r="C5" s="37">
        <v>250.0</v>
      </c>
      <c r="D5" s="37">
        <v>50.0</v>
      </c>
      <c r="E5" s="37">
        <v>55.0</v>
      </c>
      <c r="F5" s="37">
        <v>7.0</v>
      </c>
      <c r="G5" s="37">
        <v>72.0</v>
      </c>
      <c r="H5" s="37">
        <v>97.0</v>
      </c>
      <c r="I5" s="37">
        <v>22.0</v>
      </c>
      <c r="J5" s="37">
        <v>22.0</v>
      </c>
      <c r="K5" s="37">
        <v>22.0</v>
      </c>
      <c r="L5" s="37">
        <v>51.0</v>
      </c>
      <c r="M5" s="309">
        <v>46.0</v>
      </c>
      <c r="N5" s="37">
        <v>76.0</v>
      </c>
    </row>
    <row r="6">
      <c r="A6" s="37">
        <v>50.0</v>
      </c>
      <c r="B6" s="37">
        <v>225.0</v>
      </c>
      <c r="C6" s="37">
        <v>275.0</v>
      </c>
      <c r="D6" s="37">
        <v>55.0</v>
      </c>
      <c r="E6" s="37">
        <v>60.0</v>
      </c>
      <c r="F6" s="37">
        <v>8.0</v>
      </c>
      <c r="G6" s="37">
        <v>74.0</v>
      </c>
      <c r="H6" s="37">
        <v>101.0</v>
      </c>
      <c r="I6" s="37">
        <v>24.0</v>
      </c>
      <c r="J6" s="37">
        <v>24.0</v>
      </c>
      <c r="K6" s="37">
        <v>24.0</v>
      </c>
      <c r="L6" s="37">
        <v>53.0</v>
      </c>
      <c r="M6" s="309">
        <v>48.0</v>
      </c>
      <c r="N6" s="37">
        <v>79.0</v>
      </c>
    </row>
    <row r="7">
      <c r="A7" s="37">
        <v>60.0</v>
      </c>
      <c r="B7" s="37">
        <v>250.0</v>
      </c>
      <c r="C7" s="37">
        <v>300.0</v>
      </c>
      <c r="D7" s="37">
        <v>60.0</v>
      </c>
      <c r="E7" s="37">
        <v>65.0</v>
      </c>
      <c r="F7" s="37">
        <v>10.0</v>
      </c>
      <c r="G7" s="37">
        <v>76.0</v>
      </c>
      <c r="H7" s="37">
        <v>105.0</v>
      </c>
      <c r="I7" s="37">
        <v>26.0</v>
      </c>
      <c r="J7" s="37">
        <v>26.0</v>
      </c>
      <c r="K7" s="37">
        <v>26.0</v>
      </c>
      <c r="L7" s="37">
        <v>55.0</v>
      </c>
      <c r="M7" s="309">
        <v>50.0</v>
      </c>
      <c r="N7" s="37">
        <v>82.0</v>
      </c>
    </row>
    <row r="8">
      <c r="A8" s="37">
        <v>70.0</v>
      </c>
      <c r="B8" s="37">
        <v>275.0</v>
      </c>
      <c r="C8" s="37">
        <v>325.0</v>
      </c>
      <c r="D8" s="37">
        <v>70.0</v>
      </c>
      <c r="E8" s="37">
        <v>75.0</v>
      </c>
      <c r="F8" s="37">
        <v>11.0</v>
      </c>
      <c r="G8" s="37">
        <v>78.0</v>
      </c>
      <c r="H8" s="37">
        <v>110.0</v>
      </c>
      <c r="I8" s="37">
        <v>28.0</v>
      </c>
      <c r="J8" s="37">
        <v>28.0</v>
      </c>
      <c r="K8" s="37">
        <v>28.0</v>
      </c>
      <c r="L8" s="37">
        <v>58.0</v>
      </c>
      <c r="M8" s="309">
        <v>53.0</v>
      </c>
      <c r="N8" s="37">
        <v>84.0</v>
      </c>
    </row>
    <row r="9">
      <c r="A9" s="37">
        <v>80.0</v>
      </c>
      <c r="B9" s="37">
        <v>300.0</v>
      </c>
      <c r="C9" s="37">
        <v>350.0</v>
      </c>
      <c r="D9" s="37">
        <v>75.0</v>
      </c>
      <c r="E9" s="37">
        <v>85.0</v>
      </c>
      <c r="F9" s="37">
        <v>13.0</v>
      </c>
      <c r="G9" s="37">
        <v>80.0</v>
      </c>
      <c r="H9" s="37">
        <v>114.0</v>
      </c>
      <c r="I9" s="37">
        <v>30.0</v>
      </c>
      <c r="J9" s="37">
        <v>30.0</v>
      </c>
      <c r="K9" s="37">
        <v>30.0</v>
      </c>
      <c r="L9" s="37">
        <v>60.0</v>
      </c>
      <c r="M9" s="309">
        <v>55.0</v>
      </c>
      <c r="N9" s="37">
        <v>86.0</v>
      </c>
    </row>
    <row r="10">
      <c r="A10" s="37">
        <v>90.0</v>
      </c>
      <c r="B10" s="37">
        <v>325.0</v>
      </c>
      <c r="C10" s="37">
        <v>375.0</v>
      </c>
      <c r="D10" s="37">
        <v>85.0</v>
      </c>
      <c r="E10" s="37">
        <v>95.0</v>
      </c>
      <c r="F10" s="37">
        <v>15.0</v>
      </c>
      <c r="G10" s="37">
        <v>83.0</v>
      </c>
      <c r="H10" s="37">
        <v>116.0</v>
      </c>
      <c r="I10" s="37">
        <v>32.0</v>
      </c>
      <c r="J10" s="37">
        <v>32.0</v>
      </c>
      <c r="K10" s="37">
        <v>32.0</v>
      </c>
      <c r="L10" s="37">
        <v>63.0</v>
      </c>
      <c r="M10" s="309">
        <v>58.0</v>
      </c>
      <c r="N10" s="37">
        <v>89.0</v>
      </c>
    </row>
    <row r="11">
      <c r="A11" s="37">
        <v>100.0</v>
      </c>
      <c r="B11" s="37">
        <v>365.0</v>
      </c>
      <c r="C11" s="37">
        <v>415.0</v>
      </c>
      <c r="D11" s="37">
        <v>95.0</v>
      </c>
      <c r="E11" s="37">
        <v>105.0</v>
      </c>
      <c r="F11" s="37">
        <v>16.0</v>
      </c>
      <c r="G11" s="37">
        <v>85.0</v>
      </c>
      <c r="H11" s="37">
        <v>120.0</v>
      </c>
      <c r="I11" s="37">
        <v>34.0</v>
      </c>
      <c r="J11" s="37">
        <v>34.0</v>
      </c>
      <c r="K11" s="37">
        <v>34.0</v>
      </c>
      <c r="L11" s="37">
        <v>65.0</v>
      </c>
      <c r="M11" s="309">
        <v>60.0</v>
      </c>
      <c r="N11" s="37">
        <v>94.0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1" max="22" width="18.63"/>
    <col customWidth="1" min="23" max="26" width="16.5"/>
    <col customWidth="1" min="35" max="35" width="24.13"/>
  </cols>
  <sheetData>
    <row r="1">
      <c r="A1" s="37" t="s">
        <v>290</v>
      </c>
      <c r="B1" s="37" t="s">
        <v>426</v>
      </c>
      <c r="C1" s="37" t="s">
        <v>432</v>
      </c>
      <c r="D1" s="37" t="s">
        <v>427</v>
      </c>
      <c r="E1" s="37" t="s">
        <v>433</v>
      </c>
      <c r="F1" s="37" t="s">
        <v>428</v>
      </c>
      <c r="G1" s="37" t="s">
        <v>434</v>
      </c>
      <c r="H1" s="37" t="s">
        <v>429</v>
      </c>
      <c r="I1" s="37" t="s">
        <v>435</v>
      </c>
      <c r="J1" s="37" t="s">
        <v>430</v>
      </c>
      <c r="K1" s="37" t="s">
        <v>436</v>
      </c>
      <c r="L1" s="37" t="s">
        <v>70</v>
      </c>
      <c r="M1" s="37" t="s">
        <v>437</v>
      </c>
      <c r="N1" s="37" t="s">
        <v>71</v>
      </c>
      <c r="O1" s="37" t="s">
        <v>438</v>
      </c>
      <c r="P1" s="37" t="s">
        <v>72</v>
      </c>
      <c r="Q1" s="37" t="s">
        <v>439</v>
      </c>
      <c r="R1" s="37" t="s">
        <v>73</v>
      </c>
      <c r="S1" s="37" t="s">
        <v>440</v>
      </c>
      <c r="T1" s="37" t="s">
        <v>74</v>
      </c>
      <c r="U1" s="37" t="s">
        <v>441</v>
      </c>
      <c r="V1" s="37" t="s">
        <v>75</v>
      </c>
      <c r="W1" s="37" t="s">
        <v>442</v>
      </c>
      <c r="X1" s="37" t="s">
        <v>431</v>
      </c>
      <c r="Y1" s="37" t="s">
        <v>443</v>
      </c>
      <c r="Z1" s="37" t="s">
        <v>444</v>
      </c>
      <c r="AA1" s="37" t="s">
        <v>445</v>
      </c>
      <c r="AB1" s="37" t="s">
        <v>446</v>
      </c>
      <c r="AC1" s="37" t="s">
        <v>447</v>
      </c>
      <c r="AD1" s="37" t="s">
        <v>448</v>
      </c>
      <c r="AE1" s="37" t="s">
        <v>449</v>
      </c>
      <c r="AF1" s="37" t="s">
        <v>231</v>
      </c>
      <c r="AG1" s="37" t="s">
        <v>232</v>
      </c>
      <c r="AH1" s="37" t="s">
        <v>450</v>
      </c>
      <c r="AI1" s="37" t="s">
        <v>451</v>
      </c>
      <c r="AJ1" s="37" t="s">
        <v>452</v>
      </c>
    </row>
    <row r="2">
      <c r="A2" s="37" t="s">
        <v>453</v>
      </c>
      <c r="B2" s="37">
        <f>Screening!I71</f>
        <v>180</v>
      </c>
      <c r="C2" s="310">
        <f>Max(1, _xlfn.FORECAST.LINEAR(B2, 'Percentile Information'!$A$2:$A$11, 'Percentile Information'!B2:B11))</f>
        <v>32.20892274</v>
      </c>
      <c r="D2" s="37">
        <f>Screening!I73</f>
        <v>125</v>
      </c>
      <c r="E2" s="310">
        <f>Max(1, _xlfn.FORECAST.LINEAR(D2, 'Percentile Information'!$A$2:$A$11, 'Percentile Information'!C2:C11))</f>
        <v>1</v>
      </c>
      <c r="F2" s="37">
        <f>Screening!I75</f>
        <v>110</v>
      </c>
      <c r="G2" s="37">
        <f>Max(1, _xlfn.FORECAST.LINEAR(F2, 'Percentile Information'!$A$2:$A$11, 'Percentile Information'!D2:D11))</f>
        <v>129.0536723</v>
      </c>
      <c r="H2" s="37">
        <f>Screening!I77</f>
        <v>100</v>
      </c>
      <c r="I2" s="310">
        <f>Max(1, _xlfn.FORECAST.LINEAR(H2, 'Percentile Information'!$A$2:$A$11, 'Percentile Information'!E2:E11))</f>
        <v>98.6659436</v>
      </c>
      <c r="J2" s="37">
        <f>Screening!I79</f>
        <v>10</v>
      </c>
      <c r="K2" s="37">
        <f>Max(1, _xlfn.FORECAST.LINEAR(J2, 'Percentile Information'!$A$2:$A$11, 'Percentile Information'!F2:F11))</f>
        <v>59.15492958</v>
      </c>
      <c r="L2" s="37">
        <f>Screening!I92</f>
        <v>50</v>
      </c>
      <c r="M2" s="310">
        <f>Max(1, _xlfn.FORECAST.LINEAR(L2, 'Percentile Information'!$A$2:$A$11, 'Percentile Information'!G2:G11))</f>
        <v>1</v>
      </c>
      <c r="N2" s="37">
        <f>Screening!I94</f>
        <v>35</v>
      </c>
      <c r="O2" s="37">
        <f>Max(1, _xlfn.FORECAST.LINEAR(N2, 'Percentile Information'!$A$2:$A$11, 'Percentile Information'!H2:H11))</f>
        <v>1</v>
      </c>
      <c r="P2" s="37">
        <f>Screening!I96</f>
        <v>40</v>
      </c>
      <c r="Q2" s="310">
        <f>Max(1, _xlfn.FORECAST.LINEAR(P2, 'Percentile Information'!$A$2:$A$11, 'Percentile Information'!I2:I11))</f>
        <v>128.3576956</v>
      </c>
      <c r="R2" s="37">
        <f>Screening!I98</f>
        <v>15</v>
      </c>
      <c r="S2" s="310">
        <f>Max(1, _xlfn.FORECAST.LINEAR(R2, 'Percentile Information'!$A$2:$A$11, 'Percentile Information'!J2:J11))</f>
        <v>6.90455718</v>
      </c>
      <c r="T2" s="37">
        <f>Screening!I100</f>
        <v>20</v>
      </c>
      <c r="U2" s="37">
        <f>Max(1, _xlfn.FORECAST.LINEAR(T2, 'Percentile Information'!$A$2:$A$11, 'Percentile Information'!K2:K11))</f>
        <v>31.19518487</v>
      </c>
      <c r="V2" s="37">
        <f>Screening!I102</f>
        <v>30</v>
      </c>
      <c r="W2" s="274">
        <f>Max(1, _xlfn.FORECAST.LINEAR(V2, 'Percentile Information'!$A$2:$A$11, 'Percentile Information'!L2:L11))</f>
        <v>1</v>
      </c>
      <c r="X2" s="274">
        <f>Screening!I115</f>
        <v>50</v>
      </c>
      <c r="Y2" s="37">
        <f>Max(1, _xlfn.FORECAST.LINEAR(X2, 'Percentile Information'!$A$2:$A$11, 'Percentile Information'!M2:M11))</f>
        <v>58.27095199</v>
      </c>
      <c r="Z2" s="37">
        <v>70.0</v>
      </c>
      <c r="AA2" s="311">
        <f>Average(C2,E2,G2,I2,K2)</f>
        <v>64.01669365</v>
      </c>
      <c r="AB2" s="311">
        <f>Average(M2,O2,Q2,S2,U2,W2,Y2)</f>
        <v>32.53262709</v>
      </c>
      <c r="AC2" s="311">
        <f>Max(1, _xlfn.FORECAST.LINEAR(Z2, 'Percentile Information'!$A$2:$A$11, 'Percentile Information'!N2:N11))</f>
        <v>22.73675654</v>
      </c>
      <c r="AD2" s="311">
        <f>Average(C2,E2,G2,I2,K2,M2,O2,Q2,S2,U2,W2,Y2,AC2)</f>
        <v>43.88835496</v>
      </c>
      <c r="AE2" s="274">
        <f>Screening!U92</f>
        <v>12</v>
      </c>
      <c r="AF2" s="274">
        <f>Screening!U93</f>
        <v>22.5</v>
      </c>
      <c r="AG2" s="274">
        <f>Screening!U94</f>
        <v>17</v>
      </c>
      <c r="AH2" s="274">
        <f>Screening!U95</f>
        <v>12</v>
      </c>
      <c r="AI2" s="274">
        <f>Screening!U96</f>
        <v>13.5</v>
      </c>
      <c r="AJ2" s="274">
        <f>Screening!U98</f>
        <v>77</v>
      </c>
    </row>
    <row r="4"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7" max="7" width="13.63"/>
    <col customWidth="1" min="9" max="9" width="25.25"/>
    <col customWidth="1" min="13" max="13" width="16.0"/>
    <col customWidth="1" min="15" max="15" width="13.63"/>
  </cols>
  <sheetData>
    <row r="1">
      <c r="A1" s="37" t="s">
        <v>134</v>
      </c>
      <c r="B1" s="37" t="s">
        <v>454</v>
      </c>
      <c r="C1" s="37" t="s">
        <v>455</v>
      </c>
      <c r="D1" s="37" t="s">
        <v>456</v>
      </c>
      <c r="E1" s="37" t="s">
        <v>457</v>
      </c>
      <c r="F1" s="37" t="s">
        <v>458</v>
      </c>
      <c r="G1" s="37" t="s">
        <v>459</v>
      </c>
    </row>
    <row r="2">
      <c r="A2" s="37" t="s">
        <v>426</v>
      </c>
      <c r="B2" s="37">
        <v>10.0</v>
      </c>
      <c r="C2" s="37">
        <v>25.0</v>
      </c>
      <c r="D2" s="37">
        <v>50.0</v>
      </c>
      <c r="E2" s="37">
        <v>75.0</v>
      </c>
      <c r="F2" s="37">
        <v>99.0</v>
      </c>
      <c r="G2" s="311" t="str">
        <f>'Player Test Results'!B4</f>
        <v/>
      </c>
      <c r="I2" s="37" t="s">
        <v>15</v>
      </c>
      <c r="J2" s="37">
        <v>9.0</v>
      </c>
      <c r="K2" s="37">
        <v>20.0</v>
      </c>
      <c r="O2" s="311"/>
    </row>
    <row r="3">
      <c r="A3" s="37" t="s">
        <v>427</v>
      </c>
      <c r="B3" s="37">
        <v>10.0</v>
      </c>
      <c r="C3" s="37">
        <v>25.0</v>
      </c>
      <c r="D3" s="37">
        <v>50.0</v>
      </c>
      <c r="E3" s="37">
        <v>75.0</v>
      </c>
      <c r="F3" s="37">
        <v>99.0</v>
      </c>
      <c r="G3" s="311" t="str">
        <f>'Player Test Results'!D$4</f>
        <v/>
      </c>
      <c r="I3" s="37" t="s">
        <v>460</v>
      </c>
      <c r="J3" s="37">
        <v>6.25</v>
      </c>
      <c r="K3" s="37">
        <v>25.0</v>
      </c>
      <c r="O3" s="311"/>
    </row>
    <row r="4">
      <c r="A4" s="37" t="s">
        <v>428</v>
      </c>
      <c r="B4" s="37">
        <v>10.0</v>
      </c>
      <c r="C4" s="37">
        <v>25.0</v>
      </c>
      <c r="D4" s="37">
        <v>50.0</v>
      </c>
      <c r="E4" s="37">
        <v>75.0</v>
      </c>
      <c r="F4" s="37">
        <v>99.0</v>
      </c>
      <c r="G4" s="311" t="str">
        <f>'Player Test Results'!F$4</f>
        <v/>
      </c>
      <c r="I4" s="37" t="s">
        <v>69</v>
      </c>
      <c r="J4" s="37">
        <v>7.0</v>
      </c>
      <c r="K4" s="37">
        <v>24.0</v>
      </c>
      <c r="O4" s="311"/>
    </row>
    <row r="5">
      <c r="A5" s="37" t="s">
        <v>429</v>
      </c>
      <c r="B5" s="37">
        <v>10.0</v>
      </c>
      <c r="C5" s="37">
        <v>25.0</v>
      </c>
      <c r="D5" s="37">
        <v>50.0</v>
      </c>
      <c r="E5" s="37">
        <v>75.0</v>
      </c>
      <c r="F5" s="37">
        <v>99.0</v>
      </c>
      <c r="G5" s="311" t="str">
        <f>'Player Test Results'!H$4</f>
        <v/>
      </c>
      <c r="I5" s="37" t="s">
        <v>77</v>
      </c>
      <c r="J5" s="37">
        <v>4.5</v>
      </c>
      <c r="K5" s="37">
        <v>18.0</v>
      </c>
      <c r="O5" s="311"/>
    </row>
    <row r="6">
      <c r="A6" s="37" t="s">
        <v>430</v>
      </c>
      <c r="B6" s="37">
        <v>10.0</v>
      </c>
      <c r="C6" s="37">
        <v>25.0</v>
      </c>
      <c r="D6" s="37">
        <v>50.0</v>
      </c>
      <c r="E6" s="37">
        <v>75.0</v>
      </c>
      <c r="F6" s="37">
        <v>99.0</v>
      </c>
      <c r="G6" s="311" t="str">
        <f>'Player Test Results'!J$4</f>
        <v/>
      </c>
      <c r="I6" s="37" t="s">
        <v>461</v>
      </c>
      <c r="J6" s="37">
        <v>0.0</v>
      </c>
      <c r="K6" s="37">
        <v>18.0</v>
      </c>
      <c r="O6" s="311"/>
    </row>
    <row r="7">
      <c r="A7" s="37" t="s">
        <v>70</v>
      </c>
      <c r="B7" s="37">
        <v>10.0</v>
      </c>
      <c r="C7" s="37">
        <v>25.0</v>
      </c>
      <c r="D7" s="37">
        <v>50.0</v>
      </c>
      <c r="E7" s="37">
        <v>75.0</v>
      </c>
      <c r="F7" s="37">
        <v>99.0</v>
      </c>
      <c r="G7" s="311" t="str">
        <f>'Player Test Results'!L$4</f>
        <v/>
      </c>
      <c r="O7" s="310"/>
    </row>
    <row r="8">
      <c r="A8" s="37" t="s">
        <v>71</v>
      </c>
      <c r="B8" s="37">
        <v>10.0</v>
      </c>
      <c r="C8" s="37">
        <v>25.0</v>
      </c>
      <c r="D8" s="37">
        <v>50.0</v>
      </c>
      <c r="E8" s="37">
        <v>75.0</v>
      </c>
      <c r="F8" s="37">
        <v>99.0</v>
      </c>
      <c r="G8" s="311" t="str">
        <f>'Player Test Results'!N$4</f>
        <v/>
      </c>
      <c r="O8" s="311"/>
    </row>
    <row r="9">
      <c r="A9" s="37" t="s">
        <v>72</v>
      </c>
      <c r="B9" s="37">
        <v>10.0</v>
      </c>
      <c r="C9" s="37">
        <v>25.0</v>
      </c>
      <c r="D9" s="37">
        <v>50.0</v>
      </c>
      <c r="E9" s="37">
        <v>75.0</v>
      </c>
      <c r="F9" s="37">
        <v>99.0</v>
      </c>
      <c r="G9" s="311" t="str">
        <f>'Player Test Results'!P$4</f>
        <v/>
      </c>
      <c r="O9" s="311"/>
    </row>
    <row r="10">
      <c r="A10" s="37" t="s">
        <v>73</v>
      </c>
      <c r="B10" s="37">
        <v>10.0</v>
      </c>
      <c r="C10" s="37">
        <v>25.0</v>
      </c>
      <c r="D10" s="37">
        <v>50.0</v>
      </c>
      <c r="E10" s="37">
        <v>75.0</v>
      </c>
      <c r="F10" s="37">
        <v>99.0</v>
      </c>
      <c r="G10" s="311" t="str">
        <f>'Player Test Results'!R$4</f>
        <v/>
      </c>
      <c r="O10" s="311"/>
    </row>
    <row r="11">
      <c r="A11" s="37" t="s">
        <v>74</v>
      </c>
      <c r="B11" s="37">
        <v>10.0</v>
      </c>
      <c r="C11" s="37">
        <v>25.0</v>
      </c>
      <c r="D11" s="37">
        <v>50.0</v>
      </c>
      <c r="E11" s="37">
        <v>75.0</v>
      </c>
      <c r="F11" s="37">
        <v>99.0</v>
      </c>
      <c r="G11" s="311" t="str">
        <f>'Player Test Results'!T$4</f>
        <v/>
      </c>
      <c r="O11" s="311"/>
    </row>
    <row r="12">
      <c r="A12" s="37" t="s">
        <v>75</v>
      </c>
      <c r="B12" s="37">
        <v>10.0</v>
      </c>
      <c r="C12" s="37">
        <v>25.0</v>
      </c>
      <c r="D12" s="37">
        <v>50.0</v>
      </c>
      <c r="E12" s="37">
        <v>75.0</v>
      </c>
      <c r="F12" s="37">
        <v>99.0</v>
      </c>
      <c r="G12" s="311" t="str">
        <f>'Player Test Results'!V$4</f>
        <v/>
      </c>
      <c r="O12" s="311"/>
    </row>
    <row r="13">
      <c r="A13" s="37" t="s">
        <v>366</v>
      </c>
      <c r="B13" s="37">
        <v>10.0</v>
      </c>
      <c r="C13" s="37">
        <v>25.0</v>
      </c>
      <c r="D13" s="37">
        <v>50.0</v>
      </c>
      <c r="E13" s="37">
        <v>75.0</v>
      </c>
      <c r="F13" s="37">
        <v>99.0</v>
      </c>
      <c r="G13" s="311" t="str">
        <f>'Player Test Results'!X$4</f>
        <v/>
      </c>
      <c r="O13" s="3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5" max="25" width="4.88"/>
    <col customWidth="1" min="32" max="32" width="5.5"/>
  </cols>
  <sheetData>
    <row r="1">
      <c r="B1" s="1" t="s">
        <v>462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1"/>
      <c r="S1" s="1" t="s">
        <v>463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41"/>
      <c r="AM1" s="312"/>
      <c r="AN1" s="312"/>
      <c r="AO1" s="312"/>
      <c r="AP1" s="312"/>
      <c r="AQ1" s="312"/>
    </row>
    <row r="2">
      <c r="B2" s="184"/>
      <c r="Q2" s="49"/>
      <c r="S2" s="184"/>
      <c r="AL2" s="49"/>
      <c r="AM2" s="312"/>
      <c r="AN2" s="312"/>
      <c r="AO2" s="312"/>
      <c r="AP2" s="312"/>
      <c r="AQ2" s="312"/>
    </row>
    <row r="3">
      <c r="B3" s="184"/>
      <c r="Q3" s="49"/>
      <c r="S3" s="184"/>
      <c r="AL3" s="49"/>
      <c r="AM3" s="312"/>
      <c r="AN3" s="312"/>
      <c r="AO3" s="312"/>
      <c r="AP3" s="312"/>
      <c r="AQ3" s="312"/>
    </row>
    <row r="4">
      <c r="B4" s="184"/>
      <c r="Q4" s="49"/>
      <c r="S4" s="184"/>
      <c r="AL4" s="49"/>
      <c r="AM4" s="312"/>
      <c r="AN4" s="312"/>
      <c r="AO4" s="312"/>
      <c r="AP4" s="312"/>
      <c r="AQ4" s="312"/>
    </row>
    <row r="5">
      <c r="B5" s="184"/>
      <c r="Q5" s="49"/>
      <c r="S5" s="184"/>
      <c r="AL5" s="49"/>
      <c r="AM5" s="312"/>
      <c r="AN5" s="312"/>
      <c r="AO5" s="312"/>
      <c r="AP5" s="312"/>
      <c r="AQ5" s="312"/>
    </row>
    <row r="6">
      <c r="B6" s="184"/>
      <c r="Q6" s="49"/>
      <c r="S6" s="184"/>
      <c r="AL6" s="49"/>
      <c r="AM6" s="312"/>
      <c r="AN6" s="312"/>
      <c r="AO6" s="312"/>
      <c r="AP6" s="312"/>
      <c r="AQ6" s="312"/>
    </row>
    <row r="7" ht="34.5" customHeight="1">
      <c r="B7" s="313"/>
      <c r="C7" s="314"/>
      <c r="D7" s="315" t="s">
        <v>464</v>
      </c>
      <c r="E7" s="57"/>
      <c r="F7" s="316" t="s">
        <v>465</v>
      </c>
      <c r="G7" s="57"/>
      <c r="H7" s="315" t="s">
        <v>466</v>
      </c>
      <c r="I7" s="57"/>
      <c r="J7" s="316" t="s">
        <v>467</v>
      </c>
      <c r="K7" s="57"/>
      <c r="L7" s="315" t="s">
        <v>468</v>
      </c>
      <c r="M7" s="57"/>
      <c r="N7" s="316" t="s">
        <v>469</v>
      </c>
      <c r="O7" s="57"/>
      <c r="P7" s="316" t="s">
        <v>470</v>
      </c>
      <c r="Q7" s="59"/>
      <c r="S7" s="317" t="s">
        <v>471</v>
      </c>
      <c r="T7" s="57"/>
      <c r="U7" s="57"/>
      <c r="V7" s="318"/>
      <c r="W7" s="318"/>
      <c r="X7" s="318"/>
      <c r="Y7" s="318"/>
      <c r="Z7" s="319" t="s">
        <v>472</v>
      </c>
      <c r="AA7" s="57"/>
      <c r="AB7" s="57"/>
      <c r="AC7" s="318"/>
      <c r="AD7" s="318"/>
      <c r="AE7" s="318"/>
      <c r="AF7" s="318"/>
      <c r="AG7" s="319" t="s">
        <v>473</v>
      </c>
      <c r="AH7" s="57"/>
      <c r="AI7" s="57"/>
      <c r="AJ7" s="318"/>
      <c r="AK7" s="318"/>
      <c r="AL7" s="320"/>
      <c r="AM7" s="321"/>
      <c r="AN7" s="321"/>
      <c r="AO7" s="321"/>
      <c r="AP7" s="321"/>
      <c r="AQ7" s="321"/>
    </row>
    <row r="8">
      <c r="B8" s="322" t="s">
        <v>474</v>
      </c>
      <c r="C8" s="323"/>
      <c r="D8" s="324">
        <v>45627.0</v>
      </c>
      <c r="E8" s="27"/>
      <c r="F8" s="324">
        <v>45628.0</v>
      </c>
      <c r="G8" s="27"/>
      <c r="H8" s="324">
        <v>45629.0</v>
      </c>
      <c r="I8" s="27"/>
      <c r="J8" s="324">
        <v>45630.0</v>
      </c>
      <c r="K8" s="27"/>
      <c r="L8" s="324">
        <v>45631.0</v>
      </c>
      <c r="M8" s="27"/>
      <c r="N8" s="324">
        <v>45632.0</v>
      </c>
      <c r="O8" s="27"/>
      <c r="P8" s="324">
        <v>45633.0</v>
      </c>
      <c r="Q8" s="27"/>
      <c r="S8" s="325" t="s">
        <v>475</v>
      </c>
      <c r="T8" s="326"/>
      <c r="U8" s="326"/>
      <c r="V8" s="327" t="s">
        <v>476</v>
      </c>
      <c r="W8" s="327" t="s">
        <v>477</v>
      </c>
      <c r="X8" s="328" t="s">
        <v>478</v>
      </c>
      <c r="Y8" s="329"/>
      <c r="Z8" s="325" t="s">
        <v>479</v>
      </c>
      <c r="AA8" s="326"/>
      <c r="AB8" s="326"/>
      <c r="AC8" s="327" t="s">
        <v>480</v>
      </c>
      <c r="AD8" s="327" t="s">
        <v>481</v>
      </c>
      <c r="AE8" s="41"/>
      <c r="AF8" s="329"/>
      <c r="AG8" s="325" t="s">
        <v>479</v>
      </c>
      <c r="AH8" s="326"/>
      <c r="AI8" s="326"/>
      <c r="AJ8" s="327" t="s">
        <v>480</v>
      </c>
      <c r="AK8" s="327" t="s">
        <v>481</v>
      </c>
      <c r="AL8" s="41"/>
      <c r="AM8" s="330"/>
      <c r="AN8" s="330"/>
      <c r="AO8" s="330"/>
      <c r="AP8" s="330"/>
      <c r="AQ8" s="330"/>
    </row>
    <row r="9">
      <c r="B9" s="331"/>
      <c r="C9" s="332"/>
      <c r="D9" s="232"/>
      <c r="E9" s="49"/>
      <c r="F9" s="232"/>
      <c r="G9" s="49"/>
      <c r="H9" s="333"/>
      <c r="I9" s="49"/>
      <c r="J9" s="334"/>
      <c r="K9" s="49"/>
      <c r="L9" s="333"/>
      <c r="M9" s="49"/>
      <c r="N9" s="334"/>
      <c r="O9" s="49"/>
      <c r="P9" s="232"/>
      <c r="Q9" s="49"/>
      <c r="S9" s="23"/>
      <c r="V9" s="32"/>
      <c r="W9" s="32"/>
      <c r="X9" s="35"/>
      <c r="Z9" s="335"/>
      <c r="AA9" s="39"/>
      <c r="AB9" s="39"/>
      <c r="AC9" s="336"/>
      <c r="AD9" s="336"/>
      <c r="AE9" s="337"/>
      <c r="AG9" s="335"/>
      <c r="AH9" s="39"/>
      <c r="AI9" s="39"/>
      <c r="AJ9" s="336"/>
      <c r="AK9" s="336"/>
      <c r="AL9" s="337"/>
      <c r="AM9" s="53"/>
      <c r="AN9" s="53"/>
      <c r="AO9" s="53"/>
      <c r="AP9" s="53"/>
      <c r="AQ9" s="53"/>
    </row>
    <row r="10">
      <c r="B10" s="338"/>
      <c r="C10" s="339"/>
      <c r="D10" s="340"/>
      <c r="E10" s="341"/>
      <c r="F10" s="340"/>
      <c r="G10" s="341"/>
      <c r="H10" s="340"/>
      <c r="I10" s="341"/>
      <c r="J10" s="340"/>
      <c r="K10" s="341"/>
      <c r="L10" s="340"/>
      <c r="M10" s="341"/>
      <c r="N10" s="340"/>
      <c r="O10" s="341"/>
      <c r="P10" s="340"/>
      <c r="Q10" s="341"/>
      <c r="S10" s="23"/>
      <c r="V10" s="274"/>
      <c r="X10" s="28"/>
      <c r="Z10" s="23"/>
      <c r="AE10" s="28"/>
      <c r="AG10" s="23"/>
      <c r="AL10" s="28"/>
      <c r="AM10" s="53"/>
      <c r="AN10" s="53"/>
      <c r="AO10" s="53"/>
      <c r="AP10" s="53"/>
      <c r="AQ10" s="53"/>
    </row>
    <row r="11">
      <c r="B11" s="338"/>
      <c r="C11" s="339"/>
      <c r="D11" s="342"/>
      <c r="E11" s="343"/>
      <c r="F11" s="342"/>
      <c r="G11" s="343"/>
      <c r="H11" s="342"/>
      <c r="I11" s="343"/>
      <c r="J11" s="342"/>
      <c r="K11" s="343"/>
      <c r="L11" s="342"/>
      <c r="M11" s="343"/>
      <c r="N11" s="342"/>
      <c r="O11" s="343"/>
      <c r="P11" s="342"/>
      <c r="Q11" s="343"/>
      <c r="S11" s="23"/>
      <c r="V11" s="32"/>
      <c r="W11" s="32"/>
      <c r="X11" s="35"/>
      <c r="Z11" s="31"/>
      <c r="AC11" s="32"/>
      <c r="AD11" s="32"/>
      <c r="AE11" s="35"/>
      <c r="AG11" s="31"/>
      <c r="AJ11" s="32"/>
      <c r="AK11" s="32"/>
      <c r="AL11" s="35"/>
      <c r="AM11" s="53"/>
      <c r="AN11" s="53"/>
      <c r="AO11" s="53"/>
      <c r="AP11" s="53"/>
      <c r="AQ11" s="53"/>
    </row>
    <row r="12">
      <c r="B12" s="338"/>
      <c r="C12" s="339"/>
      <c r="D12" s="340"/>
      <c r="E12" s="341"/>
      <c r="F12" s="340"/>
      <c r="G12" s="341"/>
      <c r="H12" s="340"/>
      <c r="I12" s="341"/>
      <c r="J12" s="340"/>
      <c r="K12" s="341"/>
      <c r="L12" s="340"/>
      <c r="M12" s="341"/>
      <c r="N12" s="340"/>
      <c r="O12" s="341"/>
      <c r="P12" s="340"/>
      <c r="Q12" s="341"/>
      <c r="S12" s="23"/>
      <c r="V12" s="274"/>
      <c r="X12" s="28"/>
      <c r="Z12" s="23"/>
      <c r="AE12" s="28"/>
      <c r="AG12" s="23"/>
      <c r="AL12" s="28"/>
      <c r="AM12" s="53"/>
      <c r="AN12" s="53"/>
      <c r="AO12" s="53"/>
      <c r="AP12" s="53"/>
      <c r="AQ12" s="53"/>
    </row>
    <row r="13">
      <c r="B13" s="338"/>
      <c r="C13" s="339"/>
      <c r="D13" s="344"/>
      <c r="E13" s="345"/>
      <c r="F13" s="344"/>
      <c r="G13" s="345"/>
      <c r="H13" s="344"/>
      <c r="I13" s="345"/>
      <c r="J13" s="344"/>
      <c r="K13" s="345"/>
      <c r="L13" s="344"/>
      <c r="M13" s="345"/>
      <c r="N13" s="344"/>
      <c r="O13" s="345"/>
      <c r="P13" s="344"/>
      <c r="Q13" s="345"/>
      <c r="S13" s="23"/>
      <c r="V13" s="32"/>
      <c r="W13" s="32"/>
      <c r="X13" s="35"/>
      <c r="Z13" s="31"/>
      <c r="AC13" s="32"/>
      <c r="AD13" s="32"/>
      <c r="AE13" s="35"/>
      <c r="AG13" s="31"/>
      <c r="AJ13" s="32"/>
      <c r="AK13" s="32"/>
      <c r="AL13" s="35"/>
      <c r="AM13" s="53"/>
      <c r="AN13" s="53"/>
      <c r="AO13" s="53"/>
      <c r="AP13" s="53"/>
      <c r="AQ13" s="53"/>
    </row>
    <row r="14">
      <c r="B14" s="338"/>
      <c r="C14" s="339"/>
      <c r="D14" s="346"/>
      <c r="E14" s="343"/>
      <c r="F14" s="346"/>
      <c r="G14" s="343"/>
      <c r="H14" s="346"/>
      <c r="I14" s="343"/>
      <c r="J14" s="346"/>
      <c r="K14" s="343"/>
      <c r="L14" s="346"/>
      <c r="M14" s="343"/>
      <c r="N14" s="346"/>
      <c r="O14" s="343"/>
      <c r="P14" s="346"/>
      <c r="Q14" s="343"/>
      <c r="S14" s="23"/>
      <c r="V14" s="274"/>
      <c r="X14" s="28"/>
      <c r="Z14" s="23"/>
      <c r="AE14" s="28"/>
      <c r="AG14" s="23"/>
      <c r="AL14" s="28"/>
      <c r="AM14" s="53"/>
      <c r="AN14" s="53"/>
      <c r="AO14" s="53"/>
      <c r="AP14" s="53"/>
      <c r="AQ14" s="53"/>
    </row>
    <row r="15">
      <c r="B15" s="338"/>
      <c r="C15" s="339"/>
      <c r="D15" s="340"/>
      <c r="E15" s="341"/>
      <c r="F15" s="340"/>
      <c r="G15" s="341"/>
      <c r="H15" s="340"/>
      <c r="I15" s="341"/>
      <c r="J15" s="340"/>
      <c r="K15" s="341"/>
      <c r="L15" s="340"/>
      <c r="M15" s="341"/>
      <c r="N15" s="340"/>
      <c r="O15" s="341"/>
      <c r="P15" s="340"/>
      <c r="Q15" s="341"/>
      <c r="S15" s="23"/>
      <c r="V15" s="32"/>
      <c r="W15" s="32"/>
      <c r="X15" s="35"/>
      <c r="Z15" s="31"/>
      <c r="AC15" s="32"/>
      <c r="AD15" s="32"/>
      <c r="AE15" s="35"/>
      <c r="AG15" s="31"/>
      <c r="AJ15" s="32"/>
      <c r="AK15" s="32"/>
      <c r="AL15" s="35"/>
      <c r="AM15" s="53"/>
      <c r="AN15" s="53"/>
      <c r="AO15" s="53"/>
      <c r="AP15" s="53"/>
      <c r="AQ15" s="53"/>
    </row>
    <row r="16">
      <c r="B16" s="347"/>
      <c r="C16" s="348"/>
      <c r="D16" s="346"/>
      <c r="E16" s="343"/>
      <c r="F16" s="346"/>
      <c r="G16" s="343"/>
      <c r="H16" s="346"/>
      <c r="I16" s="343"/>
      <c r="J16" s="346"/>
      <c r="K16" s="343"/>
      <c r="L16" s="346"/>
      <c r="M16" s="343"/>
      <c r="N16" s="346"/>
      <c r="O16" s="343"/>
      <c r="P16" s="346"/>
      <c r="Q16" s="343"/>
      <c r="S16" s="23"/>
      <c r="V16" s="274"/>
      <c r="X16" s="28"/>
      <c r="Z16" s="23"/>
      <c r="AE16" s="28"/>
      <c r="AG16" s="23"/>
      <c r="AL16" s="28"/>
      <c r="AM16" s="53"/>
      <c r="AN16" s="53"/>
      <c r="AO16" s="53"/>
      <c r="AP16" s="53"/>
      <c r="AQ16" s="53"/>
    </row>
    <row r="17">
      <c r="B17" s="322" t="s">
        <v>482</v>
      </c>
      <c r="C17" s="323"/>
      <c r="D17" s="324">
        <v>45634.0</v>
      </c>
      <c r="E17" s="27"/>
      <c r="F17" s="324">
        <v>45635.0</v>
      </c>
      <c r="G17" s="27"/>
      <c r="H17" s="324">
        <v>45636.0</v>
      </c>
      <c r="I17" s="27"/>
      <c r="J17" s="324">
        <v>45637.0</v>
      </c>
      <c r="K17" s="27"/>
      <c r="L17" s="324">
        <v>45638.0</v>
      </c>
      <c r="M17" s="27"/>
      <c r="N17" s="324">
        <v>45639.0</v>
      </c>
      <c r="O17" s="27"/>
      <c r="P17" s="324">
        <v>45640.0</v>
      </c>
      <c r="Q17" s="27"/>
      <c r="S17" s="349" t="s">
        <v>483</v>
      </c>
      <c r="T17" s="350"/>
      <c r="U17" s="350"/>
      <c r="V17" s="351" t="s">
        <v>476</v>
      </c>
      <c r="W17" s="351" t="s">
        <v>477</v>
      </c>
      <c r="X17" s="352" t="s">
        <v>478</v>
      </c>
      <c r="Z17" s="31"/>
      <c r="AC17" s="32"/>
      <c r="AD17" s="32"/>
      <c r="AE17" s="35"/>
      <c r="AG17" s="31"/>
      <c r="AJ17" s="32"/>
      <c r="AK17" s="32"/>
      <c r="AL17" s="35"/>
      <c r="AM17" s="53"/>
      <c r="AN17" s="53"/>
      <c r="AO17" s="53"/>
      <c r="AP17" s="53"/>
      <c r="AQ17" s="53"/>
    </row>
    <row r="18">
      <c r="B18" s="331"/>
      <c r="C18" s="332"/>
      <c r="D18" s="333"/>
      <c r="E18" s="49"/>
      <c r="F18" s="333"/>
      <c r="G18" s="49"/>
      <c r="H18" s="333"/>
      <c r="I18" s="49"/>
      <c r="J18" s="333"/>
      <c r="K18" s="49"/>
      <c r="L18" s="333"/>
      <c r="M18" s="49"/>
      <c r="N18" s="333"/>
      <c r="O18" s="49"/>
      <c r="P18" s="232"/>
      <c r="Q18" s="49"/>
      <c r="S18" s="23"/>
      <c r="V18" s="32"/>
      <c r="W18" s="32"/>
      <c r="X18" s="35"/>
      <c r="Z18" s="23"/>
      <c r="AE18" s="28"/>
      <c r="AG18" s="23"/>
      <c r="AL18" s="28"/>
      <c r="AM18" s="53"/>
      <c r="AN18" s="53"/>
      <c r="AO18" s="53"/>
      <c r="AP18" s="53"/>
      <c r="AQ18" s="53"/>
    </row>
    <row r="19">
      <c r="B19" s="338"/>
      <c r="C19" s="339"/>
      <c r="D19" s="340"/>
      <c r="E19" s="341"/>
      <c r="F19" s="340"/>
      <c r="G19" s="341"/>
      <c r="H19" s="340"/>
      <c r="I19" s="341"/>
      <c r="J19" s="340"/>
      <c r="K19" s="341"/>
      <c r="L19" s="340"/>
      <c r="M19" s="341"/>
      <c r="N19" s="340"/>
      <c r="O19" s="341"/>
      <c r="P19" s="340"/>
      <c r="Q19" s="341"/>
      <c r="S19" s="23"/>
      <c r="V19" s="274"/>
      <c r="X19" s="28"/>
      <c r="Z19" s="175"/>
      <c r="AA19" s="57"/>
      <c r="AB19" s="57"/>
      <c r="AC19" s="176"/>
      <c r="AD19" s="176"/>
      <c r="AE19" s="177"/>
      <c r="AG19" s="175"/>
      <c r="AH19" s="57"/>
      <c r="AI19" s="57"/>
      <c r="AJ19" s="176"/>
      <c r="AK19" s="176"/>
      <c r="AL19" s="177"/>
      <c r="AM19" s="53"/>
      <c r="AN19" s="53"/>
      <c r="AO19" s="53"/>
      <c r="AP19" s="53"/>
      <c r="AQ19" s="53"/>
    </row>
    <row r="20">
      <c r="B20" s="338"/>
      <c r="C20" s="339"/>
      <c r="D20" s="342"/>
      <c r="E20" s="343"/>
      <c r="F20" s="346"/>
      <c r="G20" s="343"/>
      <c r="H20" s="342"/>
      <c r="I20" s="343"/>
      <c r="J20" s="346"/>
      <c r="K20" s="343"/>
      <c r="L20" s="342"/>
      <c r="M20" s="343"/>
      <c r="N20" s="346"/>
      <c r="O20" s="343"/>
      <c r="P20" s="353"/>
      <c r="Q20" s="343"/>
      <c r="S20" s="23"/>
      <c r="V20" s="32"/>
      <c r="W20" s="32"/>
      <c r="X20" s="35"/>
      <c r="AK20" s="53"/>
      <c r="AL20" s="354"/>
      <c r="AM20" s="53"/>
      <c r="AN20" s="53"/>
      <c r="AO20" s="53"/>
      <c r="AP20" s="53"/>
      <c r="AQ20" s="53"/>
    </row>
    <row r="21">
      <c r="B21" s="338"/>
      <c r="C21" s="339"/>
      <c r="D21" s="340"/>
      <c r="E21" s="341"/>
      <c r="F21" s="340"/>
      <c r="G21" s="341"/>
      <c r="H21" s="340"/>
      <c r="I21" s="341"/>
      <c r="J21" s="340"/>
      <c r="K21" s="341"/>
      <c r="L21" s="340"/>
      <c r="M21" s="341"/>
      <c r="N21" s="340"/>
      <c r="O21" s="341"/>
      <c r="P21" s="340"/>
      <c r="Q21" s="341"/>
      <c r="S21" s="23"/>
      <c r="V21" s="274"/>
      <c r="X21" s="28"/>
      <c r="Z21" s="355" t="s">
        <v>484</v>
      </c>
      <c r="AG21" s="355" t="s">
        <v>485</v>
      </c>
      <c r="AL21" s="28"/>
      <c r="AM21" s="356"/>
      <c r="AN21" s="356"/>
      <c r="AO21" s="321"/>
      <c r="AP21" s="321"/>
      <c r="AQ21" s="321"/>
    </row>
    <row r="22">
      <c r="B22" s="338"/>
      <c r="C22" s="339"/>
      <c r="D22" s="357"/>
      <c r="E22" s="345"/>
      <c r="F22" s="344"/>
      <c r="G22" s="345"/>
      <c r="H22" s="357"/>
      <c r="I22" s="345"/>
      <c r="J22" s="344"/>
      <c r="K22" s="345"/>
      <c r="L22" s="357"/>
      <c r="M22" s="345"/>
      <c r="N22" s="344"/>
      <c r="O22" s="345"/>
      <c r="P22" s="344"/>
      <c r="Q22" s="345"/>
      <c r="S22" s="23"/>
      <c r="V22" s="32"/>
      <c r="W22" s="32"/>
      <c r="X22" s="35"/>
      <c r="AL22" s="28"/>
      <c r="AM22" s="358"/>
      <c r="AN22" s="358"/>
      <c r="AO22" s="330"/>
      <c r="AP22" s="330"/>
    </row>
    <row r="23">
      <c r="B23" s="338"/>
      <c r="C23" s="339"/>
      <c r="D23" s="346"/>
      <c r="E23" s="343"/>
      <c r="F23" s="346"/>
      <c r="G23" s="343"/>
      <c r="H23" s="346"/>
      <c r="I23" s="343"/>
      <c r="J23" s="346"/>
      <c r="K23" s="343"/>
      <c r="L23" s="346"/>
      <c r="M23" s="343"/>
      <c r="N23" s="346"/>
      <c r="O23" s="343"/>
      <c r="P23" s="346"/>
      <c r="Q23" s="343"/>
      <c r="S23" s="23"/>
      <c r="V23" s="274"/>
      <c r="X23" s="28"/>
      <c r="Z23" s="325" t="s">
        <v>479</v>
      </c>
      <c r="AA23" s="326"/>
      <c r="AB23" s="326"/>
      <c r="AC23" s="327" t="s">
        <v>480</v>
      </c>
      <c r="AD23" s="327" t="s">
        <v>481</v>
      </c>
      <c r="AE23" s="41"/>
      <c r="AG23" s="325" t="s">
        <v>479</v>
      </c>
      <c r="AH23" s="326"/>
      <c r="AI23" s="326"/>
      <c r="AJ23" s="327" t="s">
        <v>480</v>
      </c>
      <c r="AK23" s="327" t="s">
        <v>481</v>
      </c>
      <c r="AL23" s="41"/>
      <c r="AM23" s="53"/>
      <c r="AN23" s="53"/>
      <c r="AO23" s="53"/>
      <c r="AP23" s="53"/>
      <c r="AQ23" s="53"/>
    </row>
    <row r="24">
      <c r="B24" s="338"/>
      <c r="C24" s="339"/>
      <c r="D24" s="340"/>
      <c r="E24" s="341"/>
      <c r="F24" s="340"/>
      <c r="G24" s="341"/>
      <c r="H24" s="340"/>
      <c r="I24" s="341"/>
      <c r="J24" s="340"/>
      <c r="K24" s="341"/>
      <c r="L24" s="340"/>
      <c r="M24" s="341"/>
      <c r="N24" s="340"/>
      <c r="O24" s="341"/>
      <c r="P24" s="340"/>
      <c r="Q24" s="341"/>
      <c r="S24" s="23"/>
      <c r="V24" s="32"/>
      <c r="W24" s="32"/>
      <c r="X24" s="35"/>
      <c r="Z24" s="335"/>
      <c r="AA24" s="39"/>
      <c r="AB24" s="39"/>
      <c r="AC24" s="336"/>
      <c r="AD24" s="336"/>
      <c r="AE24" s="337"/>
      <c r="AG24" s="335"/>
      <c r="AH24" s="39"/>
      <c r="AI24" s="39"/>
      <c r="AJ24" s="336"/>
      <c r="AK24" s="336"/>
      <c r="AL24" s="337"/>
      <c r="AM24" s="53"/>
      <c r="AN24" s="53"/>
      <c r="AO24" s="53"/>
      <c r="AP24" s="53"/>
      <c r="AQ24" s="53"/>
    </row>
    <row r="25">
      <c r="B25" s="347"/>
      <c r="C25" s="348"/>
      <c r="D25" s="346"/>
      <c r="E25" s="343"/>
      <c r="F25" s="346"/>
      <c r="G25" s="343"/>
      <c r="H25" s="346"/>
      <c r="I25" s="343"/>
      <c r="J25" s="346"/>
      <c r="K25" s="343"/>
      <c r="L25" s="346"/>
      <c r="M25" s="343"/>
      <c r="N25" s="346"/>
      <c r="O25" s="343"/>
      <c r="P25" s="346"/>
      <c r="Q25" s="343"/>
      <c r="S25" s="23"/>
      <c r="V25" s="274"/>
      <c r="X25" s="28"/>
      <c r="Z25" s="23"/>
      <c r="AE25" s="28"/>
      <c r="AG25" s="23"/>
      <c r="AL25" s="28"/>
      <c r="AM25" s="53"/>
      <c r="AN25" s="53"/>
      <c r="AO25" s="53"/>
      <c r="AP25" s="53"/>
      <c r="AQ25" s="53"/>
    </row>
    <row r="26">
      <c r="B26" s="322" t="s">
        <v>486</v>
      </c>
      <c r="C26" s="323"/>
      <c r="D26" s="324">
        <v>45641.0</v>
      </c>
      <c r="E26" s="27"/>
      <c r="F26" s="324">
        <v>45642.0</v>
      </c>
      <c r="G26" s="27"/>
      <c r="H26" s="324">
        <v>45643.0</v>
      </c>
      <c r="I26" s="27"/>
      <c r="J26" s="324">
        <v>45644.0</v>
      </c>
      <c r="K26" s="27"/>
      <c r="L26" s="324">
        <v>45645.0</v>
      </c>
      <c r="M26" s="27"/>
      <c r="N26" s="324">
        <v>45646.0</v>
      </c>
      <c r="O26" s="27"/>
      <c r="P26" s="324">
        <v>45647.0</v>
      </c>
      <c r="Q26" s="27"/>
      <c r="S26" s="349" t="s">
        <v>487</v>
      </c>
      <c r="T26" s="350"/>
      <c r="U26" s="350"/>
      <c r="V26" s="351" t="s">
        <v>476</v>
      </c>
      <c r="W26" s="351" t="s">
        <v>477</v>
      </c>
      <c r="X26" s="352" t="s">
        <v>478</v>
      </c>
      <c r="Z26" s="31"/>
      <c r="AC26" s="32"/>
      <c r="AD26" s="32"/>
      <c r="AE26" s="35"/>
      <c r="AG26" s="31"/>
      <c r="AJ26" s="32"/>
      <c r="AK26" s="32"/>
      <c r="AL26" s="35"/>
      <c r="AM26" s="53"/>
      <c r="AN26" s="53"/>
      <c r="AO26" s="53"/>
      <c r="AP26" s="53"/>
      <c r="AQ26" s="53"/>
    </row>
    <row r="27">
      <c r="B27" s="331"/>
      <c r="C27" s="332"/>
      <c r="D27" s="359"/>
      <c r="E27" s="49"/>
      <c r="F27" s="359"/>
      <c r="G27" s="49"/>
      <c r="H27" s="359"/>
      <c r="I27" s="49"/>
      <c r="J27" s="359"/>
      <c r="K27" s="49"/>
      <c r="L27" s="359"/>
      <c r="M27" s="49"/>
      <c r="N27" s="359"/>
      <c r="O27" s="49"/>
      <c r="P27" s="359"/>
      <c r="Q27" s="49"/>
      <c r="S27" s="23"/>
      <c r="V27" s="32"/>
      <c r="W27" s="32"/>
      <c r="X27" s="35"/>
      <c r="Z27" s="23"/>
      <c r="AE27" s="28"/>
      <c r="AG27" s="23"/>
      <c r="AL27" s="28"/>
      <c r="AM27" s="53"/>
      <c r="AN27" s="53"/>
      <c r="AO27" s="53"/>
      <c r="AP27" s="53"/>
      <c r="AQ27" s="53"/>
    </row>
    <row r="28">
      <c r="B28" s="338"/>
      <c r="C28" s="339"/>
      <c r="D28" s="340"/>
      <c r="E28" s="341"/>
      <c r="F28" s="340"/>
      <c r="G28" s="341"/>
      <c r="H28" s="340"/>
      <c r="I28" s="341"/>
      <c r="J28" s="340"/>
      <c r="K28" s="341"/>
      <c r="L28" s="340"/>
      <c r="M28" s="341"/>
      <c r="N28" s="340"/>
      <c r="O28" s="341"/>
      <c r="P28" s="340"/>
      <c r="Q28" s="341"/>
      <c r="S28" s="23"/>
      <c r="V28" s="274"/>
      <c r="X28" s="28"/>
      <c r="Z28" s="31"/>
      <c r="AC28" s="32"/>
      <c r="AD28" s="32"/>
      <c r="AE28" s="35"/>
      <c r="AG28" s="31"/>
      <c r="AJ28" s="32"/>
      <c r="AK28" s="32"/>
      <c r="AL28" s="35"/>
      <c r="AM28" s="53"/>
      <c r="AN28" s="53"/>
      <c r="AO28" s="53"/>
      <c r="AP28" s="53"/>
      <c r="AQ28" s="53"/>
    </row>
    <row r="29">
      <c r="B29" s="338"/>
      <c r="C29" s="339"/>
      <c r="D29" s="360"/>
      <c r="E29" s="343"/>
      <c r="F29" s="360"/>
      <c r="G29" s="343"/>
      <c r="H29" s="360"/>
      <c r="I29" s="343"/>
      <c r="J29" s="360"/>
      <c r="K29" s="343"/>
      <c r="L29" s="360"/>
      <c r="M29" s="343"/>
      <c r="N29" s="361"/>
      <c r="O29" s="343"/>
      <c r="P29" s="360"/>
      <c r="Q29" s="343"/>
      <c r="S29" s="23"/>
      <c r="V29" s="32"/>
      <c r="W29" s="32"/>
      <c r="X29" s="35"/>
      <c r="Z29" s="23"/>
      <c r="AE29" s="28"/>
      <c r="AG29" s="23"/>
      <c r="AL29" s="28"/>
      <c r="AM29" s="53"/>
      <c r="AN29" s="53"/>
      <c r="AO29" s="53"/>
      <c r="AP29" s="53"/>
      <c r="AQ29" s="53"/>
    </row>
    <row r="30">
      <c r="B30" s="338"/>
      <c r="C30" s="339"/>
      <c r="D30" s="340"/>
      <c r="E30" s="341"/>
      <c r="F30" s="340"/>
      <c r="G30" s="341"/>
      <c r="H30" s="340"/>
      <c r="I30" s="341"/>
      <c r="J30" s="340"/>
      <c r="K30" s="341"/>
      <c r="L30" s="340"/>
      <c r="M30" s="341"/>
      <c r="N30" s="340"/>
      <c r="O30" s="341"/>
      <c r="P30" s="340"/>
      <c r="Q30" s="341"/>
      <c r="S30" s="23"/>
      <c r="V30" s="274"/>
      <c r="X30" s="28"/>
      <c r="Z30" s="31"/>
      <c r="AC30" s="32"/>
      <c r="AD30" s="32"/>
      <c r="AE30" s="35"/>
      <c r="AG30" s="31"/>
      <c r="AJ30" s="32"/>
      <c r="AK30" s="32"/>
      <c r="AL30" s="35"/>
      <c r="AM30" s="53"/>
      <c r="AN30" s="53"/>
      <c r="AO30" s="53"/>
      <c r="AP30" s="53"/>
      <c r="AQ30" s="53"/>
    </row>
    <row r="31">
      <c r="B31" s="338"/>
      <c r="C31" s="339"/>
      <c r="D31" s="362"/>
      <c r="E31" s="345"/>
      <c r="F31" s="363"/>
      <c r="G31" s="345"/>
      <c r="H31" s="362"/>
      <c r="I31" s="345"/>
      <c r="J31" s="362"/>
      <c r="K31" s="345"/>
      <c r="L31" s="362"/>
      <c r="M31" s="345"/>
      <c r="N31" s="362"/>
      <c r="O31" s="345"/>
      <c r="P31" s="362"/>
      <c r="Q31" s="345"/>
      <c r="S31" s="23"/>
      <c r="V31" s="32"/>
      <c r="W31" s="32"/>
      <c r="X31" s="35"/>
      <c r="Z31" s="23"/>
      <c r="AE31" s="28"/>
      <c r="AG31" s="23"/>
      <c r="AL31" s="28"/>
      <c r="AM31" s="53"/>
      <c r="AN31" s="53"/>
      <c r="AO31" s="53"/>
      <c r="AP31" s="53"/>
      <c r="AQ31" s="53"/>
    </row>
    <row r="32">
      <c r="B32" s="338"/>
      <c r="C32" s="339"/>
      <c r="D32" s="360"/>
      <c r="E32" s="343"/>
      <c r="F32" s="360"/>
      <c r="G32" s="343"/>
      <c r="H32" s="364"/>
      <c r="I32" s="103"/>
      <c r="J32" s="365"/>
      <c r="K32" s="343"/>
      <c r="L32" s="365"/>
      <c r="M32" s="343"/>
      <c r="N32" s="360"/>
      <c r="O32" s="343"/>
      <c r="P32" s="364"/>
      <c r="Q32" s="236"/>
      <c r="S32" s="23"/>
      <c r="V32" s="274"/>
      <c r="X32" s="28"/>
      <c r="Z32" s="31"/>
      <c r="AC32" s="32"/>
      <c r="AD32" s="32"/>
      <c r="AE32" s="35"/>
      <c r="AG32" s="31"/>
      <c r="AJ32" s="32"/>
      <c r="AK32" s="32"/>
      <c r="AL32" s="35"/>
      <c r="AM32" s="53"/>
      <c r="AN32" s="53"/>
      <c r="AO32" s="53"/>
      <c r="AP32" s="53"/>
      <c r="AQ32" s="53"/>
    </row>
    <row r="33">
      <c r="B33" s="338"/>
      <c r="C33" s="339"/>
      <c r="D33" s="340"/>
      <c r="E33" s="341"/>
      <c r="F33" s="340"/>
      <c r="G33" s="341"/>
      <c r="H33" s="364"/>
      <c r="I33" s="103"/>
      <c r="J33" s="340"/>
      <c r="K33" s="341"/>
      <c r="L33" s="340"/>
      <c r="M33" s="341"/>
      <c r="N33" s="340"/>
      <c r="O33" s="341"/>
      <c r="P33" s="364"/>
      <c r="Q33" s="236"/>
      <c r="S33" s="23"/>
      <c r="V33" s="32"/>
      <c r="W33" s="32"/>
      <c r="X33" s="35"/>
      <c r="Z33" s="23"/>
      <c r="AE33" s="28"/>
      <c r="AG33" s="23"/>
      <c r="AL33" s="28"/>
      <c r="AM33" s="53"/>
      <c r="AN33" s="53"/>
      <c r="AO33" s="53"/>
      <c r="AP33" s="53"/>
      <c r="AQ33" s="53"/>
    </row>
    <row r="34">
      <c r="B34" s="347"/>
      <c r="C34" s="348"/>
      <c r="D34" s="365"/>
      <c r="E34" s="343"/>
      <c r="F34" s="365"/>
      <c r="G34" s="343"/>
      <c r="H34" s="365"/>
      <c r="I34" s="343"/>
      <c r="J34" s="365"/>
      <c r="K34" s="343"/>
      <c r="L34" s="365"/>
      <c r="M34" s="343"/>
      <c r="N34" s="365"/>
      <c r="O34" s="343"/>
      <c r="P34" s="365"/>
      <c r="Q34" s="343"/>
      <c r="S34" s="23"/>
      <c r="V34" s="274"/>
      <c r="X34" s="28"/>
      <c r="Z34" s="175"/>
      <c r="AA34" s="57"/>
      <c r="AB34" s="57"/>
      <c r="AC34" s="176"/>
      <c r="AD34" s="176"/>
      <c r="AE34" s="177"/>
      <c r="AG34" s="175"/>
      <c r="AH34" s="57"/>
      <c r="AI34" s="57"/>
      <c r="AJ34" s="176"/>
      <c r="AK34" s="176"/>
      <c r="AL34" s="177"/>
    </row>
    <row r="35">
      <c r="B35" s="322" t="s">
        <v>488</v>
      </c>
      <c r="C35" s="323"/>
      <c r="D35" s="324">
        <v>45648.0</v>
      </c>
      <c r="E35" s="27"/>
      <c r="F35" s="324">
        <v>45649.0</v>
      </c>
      <c r="G35" s="27"/>
      <c r="H35" s="324">
        <v>45650.0</v>
      </c>
      <c r="I35" s="27"/>
      <c r="J35" s="324">
        <v>45651.0</v>
      </c>
      <c r="K35" s="27"/>
      <c r="L35" s="324">
        <v>45652.0</v>
      </c>
      <c r="M35" s="27"/>
      <c r="N35" s="324">
        <v>45653.0</v>
      </c>
      <c r="O35" s="27"/>
      <c r="P35" s="324">
        <v>45654.0</v>
      </c>
      <c r="Q35" s="27"/>
      <c r="S35" s="349" t="s">
        <v>489</v>
      </c>
      <c r="T35" s="350"/>
      <c r="U35" s="350"/>
      <c r="V35" s="351" t="s">
        <v>476</v>
      </c>
      <c r="W35" s="351" t="s">
        <v>477</v>
      </c>
      <c r="X35" s="352" t="s">
        <v>478</v>
      </c>
      <c r="AL35" s="28"/>
    </row>
    <row r="36">
      <c r="B36" s="331"/>
      <c r="C36" s="332"/>
      <c r="D36" s="359"/>
      <c r="E36" s="49"/>
      <c r="F36" s="359"/>
      <c r="G36" s="49"/>
      <c r="H36" s="359"/>
      <c r="I36" s="49"/>
      <c r="J36" s="359"/>
      <c r="K36" s="49"/>
      <c r="L36" s="359"/>
      <c r="M36" s="49"/>
      <c r="N36" s="359"/>
      <c r="O36" s="49"/>
      <c r="P36" s="359"/>
      <c r="Q36" s="49"/>
      <c r="S36" s="23"/>
      <c r="V36" s="32"/>
      <c r="W36" s="32"/>
      <c r="X36" s="35"/>
      <c r="Z36" s="355" t="s">
        <v>490</v>
      </c>
      <c r="AL36" s="28"/>
    </row>
    <row r="37">
      <c r="B37" s="338"/>
      <c r="C37" s="339"/>
      <c r="D37" s="340"/>
      <c r="E37" s="341"/>
      <c r="F37" s="340"/>
      <c r="G37" s="341"/>
      <c r="H37" s="340"/>
      <c r="I37" s="341"/>
      <c r="J37" s="340"/>
      <c r="K37" s="341"/>
      <c r="L37" s="340"/>
      <c r="M37" s="341"/>
      <c r="N37" s="340"/>
      <c r="O37" s="341"/>
      <c r="P37" s="340"/>
      <c r="Q37" s="341"/>
      <c r="S37" s="23"/>
      <c r="V37" s="274"/>
      <c r="X37" s="28"/>
      <c r="AL37" s="28"/>
    </row>
    <row r="38">
      <c r="B38" s="338"/>
      <c r="C38" s="339"/>
      <c r="D38" s="360"/>
      <c r="E38" s="343"/>
      <c r="F38" s="360"/>
      <c r="G38" s="343"/>
      <c r="H38" s="360"/>
      <c r="I38" s="343"/>
      <c r="J38" s="360"/>
      <c r="K38" s="343"/>
      <c r="L38" s="360"/>
      <c r="M38" s="343"/>
      <c r="N38" s="361"/>
      <c r="O38" s="343"/>
      <c r="P38" s="360"/>
      <c r="Q38" s="343"/>
      <c r="S38" s="23"/>
      <c r="V38" s="32"/>
      <c r="W38" s="32"/>
      <c r="X38" s="35"/>
      <c r="Z38" s="325" t="s">
        <v>479</v>
      </c>
      <c r="AA38" s="326"/>
      <c r="AB38" s="326"/>
      <c r="AC38" s="327" t="s">
        <v>480</v>
      </c>
      <c r="AD38" s="327" t="s">
        <v>481</v>
      </c>
      <c r="AE38" s="41"/>
      <c r="AL38" s="28"/>
    </row>
    <row r="39">
      <c r="B39" s="338"/>
      <c r="C39" s="339"/>
      <c r="D39" s="340"/>
      <c r="E39" s="341"/>
      <c r="F39" s="340"/>
      <c r="G39" s="341"/>
      <c r="H39" s="340"/>
      <c r="I39" s="341"/>
      <c r="J39" s="340"/>
      <c r="K39" s="341"/>
      <c r="L39" s="340"/>
      <c r="M39" s="341"/>
      <c r="N39" s="340"/>
      <c r="O39" s="341"/>
      <c r="P39" s="340"/>
      <c r="Q39" s="341"/>
      <c r="S39" s="23"/>
      <c r="V39" s="274"/>
      <c r="X39" s="28"/>
      <c r="Z39" s="335"/>
      <c r="AA39" s="39"/>
      <c r="AB39" s="39"/>
      <c r="AC39" s="336"/>
      <c r="AD39" s="336"/>
      <c r="AE39" s="337"/>
      <c r="AL39" s="28"/>
    </row>
    <row r="40">
      <c r="B40" s="338"/>
      <c r="C40" s="339"/>
      <c r="D40" s="362"/>
      <c r="E40" s="345"/>
      <c r="F40" s="363"/>
      <c r="G40" s="345"/>
      <c r="H40" s="362"/>
      <c r="I40" s="345"/>
      <c r="J40" s="362"/>
      <c r="K40" s="345"/>
      <c r="L40" s="362"/>
      <c r="M40" s="345"/>
      <c r="N40" s="362"/>
      <c r="O40" s="345"/>
      <c r="P40" s="362"/>
      <c r="Q40" s="345"/>
      <c r="S40" s="23"/>
      <c r="V40" s="32"/>
      <c r="W40" s="32"/>
      <c r="X40" s="35"/>
      <c r="Z40" s="23"/>
      <c r="AE40" s="28"/>
      <c r="AL40" s="28"/>
    </row>
    <row r="41">
      <c r="B41" s="338"/>
      <c r="C41" s="339"/>
      <c r="D41" s="360"/>
      <c r="E41" s="343"/>
      <c r="F41" s="360"/>
      <c r="G41" s="343"/>
      <c r="H41" s="364"/>
      <c r="I41" s="103"/>
      <c r="J41" s="365"/>
      <c r="K41" s="343"/>
      <c r="L41" s="365"/>
      <c r="M41" s="343"/>
      <c r="N41" s="360"/>
      <c r="O41" s="343"/>
      <c r="P41" s="364"/>
      <c r="Q41" s="236"/>
      <c r="S41" s="23"/>
      <c r="V41" s="274"/>
      <c r="X41" s="28"/>
      <c r="Z41" s="31"/>
      <c r="AC41" s="32"/>
      <c r="AD41" s="32"/>
      <c r="AE41" s="35"/>
      <c r="AL41" s="28"/>
    </row>
    <row r="42">
      <c r="B42" s="338"/>
      <c r="C42" s="339"/>
      <c r="D42" s="340"/>
      <c r="E42" s="341"/>
      <c r="F42" s="340"/>
      <c r="G42" s="341"/>
      <c r="H42" s="364"/>
      <c r="I42" s="103"/>
      <c r="J42" s="340"/>
      <c r="K42" s="341"/>
      <c r="L42" s="340"/>
      <c r="M42" s="341"/>
      <c r="N42" s="340"/>
      <c r="O42" s="341"/>
      <c r="P42" s="364"/>
      <c r="Q42" s="236"/>
      <c r="S42" s="23"/>
      <c r="V42" s="32"/>
      <c r="W42" s="32"/>
      <c r="X42" s="35"/>
      <c r="Z42" s="23"/>
      <c r="AE42" s="28"/>
      <c r="AL42" s="28"/>
    </row>
    <row r="43">
      <c r="B43" s="347"/>
      <c r="C43" s="348"/>
      <c r="D43" s="365"/>
      <c r="E43" s="343"/>
      <c r="F43" s="365"/>
      <c r="G43" s="343"/>
      <c r="H43" s="365"/>
      <c r="I43" s="343"/>
      <c r="J43" s="366"/>
      <c r="K43" s="367"/>
      <c r="L43" s="366"/>
      <c r="M43" s="367"/>
      <c r="N43" s="366"/>
      <c r="O43" s="367"/>
      <c r="P43" s="366"/>
      <c r="Q43" s="367"/>
      <c r="S43" s="23"/>
      <c r="V43" s="274"/>
      <c r="X43" s="28"/>
      <c r="Z43" s="31"/>
      <c r="AC43" s="32"/>
      <c r="AD43" s="32"/>
      <c r="AE43" s="35"/>
      <c r="AL43" s="28"/>
    </row>
    <row r="44">
      <c r="B44" s="368" t="s">
        <v>491</v>
      </c>
      <c r="C44" s="323"/>
      <c r="D44" s="324">
        <v>45655.0</v>
      </c>
      <c r="E44" s="27"/>
      <c r="F44" s="324">
        <v>45656.0</v>
      </c>
      <c r="G44" s="27"/>
      <c r="H44" s="324">
        <v>45657.0</v>
      </c>
      <c r="I44" s="27"/>
      <c r="J44" s="369"/>
      <c r="K44" s="370"/>
      <c r="L44" s="370"/>
      <c r="M44" s="370"/>
      <c r="N44" s="370"/>
      <c r="O44" s="370"/>
      <c r="P44" s="370"/>
      <c r="Q44" s="370"/>
      <c r="S44" s="349" t="s">
        <v>492</v>
      </c>
      <c r="T44" s="350"/>
      <c r="U44" s="350"/>
      <c r="V44" s="351" t="s">
        <v>476</v>
      </c>
      <c r="W44" s="351" t="s">
        <v>477</v>
      </c>
      <c r="X44" s="352" t="s">
        <v>478</v>
      </c>
      <c r="Z44" s="23"/>
      <c r="AE44" s="28"/>
      <c r="AL44" s="28"/>
    </row>
    <row r="45">
      <c r="B45" s="331"/>
      <c r="C45" s="332"/>
      <c r="D45" s="359"/>
      <c r="E45" s="49"/>
      <c r="F45" s="359"/>
      <c r="G45" s="49"/>
      <c r="H45" s="359"/>
      <c r="I45" s="49"/>
      <c r="J45" s="371"/>
      <c r="K45" s="372"/>
      <c r="L45" s="372"/>
      <c r="M45" s="372"/>
      <c r="N45" s="372"/>
      <c r="O45" s="372"/>
      <c r="P45" s="372"/>
      <c r="Q45" s="372"/>
      <c r="S45" s="23"/>
      <c r="V45" s="32"/>
      <c r="W45" s="32"/>
      <c r="X45" s="35"/>
      <c r="Z45" s="31"/>
      <c r="AC45" s="32"/>
      <c r="AD45" s="32"/>
      <c r="AE45" s="35"/>
      <c r="AL45" s="28"/>
    </row>
    <row r="46">
      <c r="B46" s="338"/>
      <c r="C46" s="339"/>
      <c r="D46" s="340"/>
      <c r="E46" s="341"/>
      <c r="F46" s="340"/>
      <c r="G46" s="341"/>
      <c r="H46" s="340"/>
      <c r="I46" s="341"/>
      <c r="J46" s="371"/>
      <c r="K46" s="372"/>
      <c r="L46" s="372"/>
      <c r="M46" s="372"/>
      <c r="N46" s="372"/>
      <c r="O46" s="372"/>
      <c r="P46" s="372"/>
      <c r="Q46" s="372"/>
      <c r="S46" s="23"/>
      <c r="V46" s="274"/>
      <c r="X46" s="28"/>
      <c r="Z46" s="23"/>
      <c r="AE46" s="28"/>
      <c r="AL46" s="28"/>
    </row>
    <row r="47">
      <c r="B47" s="338"/>
      <c r="C47" s="339"/>
      <c r="D47" s="360"/>
      <c r="E47" s="343"/>
      <c r="F47" s="360"/>
      <c r="G47" s="343"/>
      <c r="H47" s="360"/>
      <c r="I47" s="343"/>
      <c r="J47" s="371"/>
      <c r="K47" s="372"/>
      <c r="L47" s="372"/>
      <c r="M47" s="372"/>
      <c r="N47" s="372"/>
      <c r="O47" s="372"/>
      <c r="P47" s="372"/>
      <c r="Q47" s="372"/>
      <c r="S47" s="23"/>
      <c r="V47" s="32"/>
      <c r="W47" s="32"/>
      <c r="X47" s="35"/>
      <c r="Z47" s="31"/>
      <c r="AC47" s="32"/>
      <c r="AD47" s="32"/>
      <c r="AE47" s="35"/>
      <c r="AL47" s="28"/>
    </row>
    <row r="48">
      <c r="B48" s="338"/>
      <c r="C48" s="339"/>
      <c r="D48" s="340"/>
      <c r="E48" s="341"/>
      <c r="F48" s="340"/>
      <c r="G48" s="341"/>
      <c r="H48" s="340"/>
      <c r="I48" s="341"/>
      <c r="J48" s="371"/>
      <c r="K48" s="372"/>
      <c r="L48" s="372"/>
      <c r="M48" s="372"/>
      <c r="N48" s="372"/>
      <c r="O48" s="372"/>
      <c r="P48" s="372"/>
      <c r="Q48" s="372"/>
      <c r="S48" s="23"/>
      <c r="V48" s="274"/>
      <c r="X48" s="28"/>
      <c r="Z48" s="23"/>
      <c r="AE48" s="28"/>
      <c r="AL48" s="28"/>
    </row>
    <row r="49">
      <c r="B49" s="338"/>
      <c r="C49" s="339"/>
      <c r="D49" s="362"/>
      <c r="E49" s="345"/>
      <c r="F49" s="363"/>
      <c r="G49" s="345"/>
      <c r="H49" s="362"/>
      <c r="I49" s="345"/>
      <c r="J49" s="371"/>
      <c r="K49" s="372"/>
      <c r="L49" s="372"/>
      <c r="M49" s="372"/>
      <c r="N49" s="372"/>
      <c r="O49" s="372"/>
      <c r="P49" s="372"/>
      <c r="Q49" s="372"/>
      <c r="S49" s="23"/>
      <c r="V49" s="32"/>
      <c r="W49" s="32"/>
      <c r="X49" s="35"/>
      <c r="Z49" s="175"/>
      <c r="AA49" s="57"/>
      <c r="AB49" s="57"/>
      <c r="AC49" s="176"/>
      <c r="AD49" s="176"/>
      <c r="AE49" s="177"/>
      <c r="AL49" s="28"/>
    </row>
    <row r="50">
      <c r="B50" s="338"/>
      <c r="C50" s="339"/>
      <c r="D50" s="360"/>
      <c r="E50" s="343"/>
      <c r="F50" s="360"/>
      <c r="G50" s="343"/>
      <c r="H50" s="364"/>
      <c r="I50" s="236"/>
      <c r="J50" s="371"/>
      <c r="K50" s="372"/>
      <c r="L50" s="372"/>
      <c r="M50" s="372"/>
      <c r="N50" s="372"/>
      <c r="O50" s="372"/>
      <c r="P50" s="372"/>
      <c r="Q50" s="372"/>
      <c r="S50" s="23"/>
      <c r="V50" s="274"/>
      <c r="X50" s="28"/>
      <c r="AL50" s="28"/>
    </row>
    <row r="51">
      <c r="B51" s="338"/>
      <c r="C51" s="339"/>
      <c r="D51" s="340"/>
      <c r="E51" s="341"/>
      <c r="F51" s="340"/>
      <c r="G51" s="341"/>
      <c r="H51" s="364"/>
      <c r="I51" s="236"/>
      <c r="J51" s="371"/>
      <c r="K51" s="372"/>
      <c r="L51" s="372"/>
      <c r="M51" s="372"/>
      <c r="N51" s="372"/>
      <c r="O51" s="372"/>
      <c r="P51" s="372"/>
      <c r="Q51" s="372"/>
      <c r="S51" s="23"/>
      <c r="V51" s="32"/>
      <c r="W51" s="32"/>
      <c r="X51" s="35"/>
      <c r="AL51" s="28"/>
    </row>
    <row r="52">
      <c r="B52" s="373"/>
      <c r="C52" s="374"/>
      <c r="D52" s="366"/>
      <c r="E52" s="367"/>
      <c r="F52" s="366"/>
      <c r="G52" s="367"/>
      <c r="H52" s="366"/>
      <c r="I52" s="367"/>
      <c r="J52" s="371"/>
      <c r="K52" s="372"/>
      <c r="L52" s="372"/>
      <c r="M52" s="372"/>
      <c r="N52" s="372"/>
      <c r="O52" s="372"/>
      <c r="P52" s="372"/>
      <c r="Q52" s="372"/>
      <c r="S52" s="375"/>
      <c r="T52" s="57"/>
      <c r="U52" s="57"/>
      <c r="V52" s="178"/>
      <c r="W52" s="178"/>
      <c r="X52" s="179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9"/>
    </row>
  </sheetData>
  <mergeCells count="302">
    <mergeCell ref="AG14:AI14"/>
    <mergeCell ref="AG15:AI15"/>
    <mergeCell ref="S12:U12"/>
    <mergeCell ref="Z12:AB12"/>
    <mergeCell ref="AG12:AI12"/>
    <mergeCell ref="Z13:AB13"/>
    <mergeCell ref="AG13:AI13"/>
    <mergeCell ref="Z14:AB14"/>
    <mergeCell ref="Z15:AB15"/>
    <mergeCell ref="Z16:AB16"/>
    <mergeCell ref="Z17:AB17"/>
    <mergeCell ref="Z18:AB18"/>
    <mergeCell ref="AG18:AI18"/>
    <mergeCell ref="Z19:AB19"/>
    <mergeCell ref="AG19:AI19"/>
    <mergeCell ref="AG16:AI16"/>
    <mergeCell ref="B17:C17"/>
    <mergeCell ref="D17:E17"/>
    <mergeCell ref="F17:G17"/>
    <mergeCell ref="H17:I17"/>
    <mergeCell ref="J17:K17"/>
    <mergeCell ref="P17:Q17"/>
    <mergeCell ref="AG17:AI17"/>
    <mergeCell ref="S7:U7"/>
    <mergeCell ref="Z7:AB7"/>
    <mergeCell ref="B1:Q6"/>
    <mergeCell ref="S1:AL6"/>
    <mergeCell ref="D7:E7"/>
    <mergeCell ref="F7:G7"/>
    <mergeCell ref="H7:I7"/>
    <mergeCell ref="J7:K7"/>
    <mergeCell ref="L7:M7"/>
    <mergeCell ref="AG7:AI7"/>
    <mergeCell ref="L8:M8"/>
    <mergeCell ref="N8:O8"/>
    <mergeCell ref="AD8:AE8"/>
    <mergeCell ref="AK8:AL8"/>
    <mergeCell ref="N7:O7"/>
    <mergeCell ref="P7:Q7"/>
    <mergeCell ref="B8:C8"/>
    <mergeCell ref="F8:G8"/>
    <mergeCell ref="H8:I8"/>
    <mergeCell ref="J8:K8"/>
    <mergeCell ref="P8:Q8"/>
    <mergeCell ref="P9:Q10"/>
    <mergeCell ref="S9:U9"/>
    <mergeCell ref="Z9:AB9"/>
    <mergeCell ref="AG9:AI9"/>
    <mergeCell ref="S10:U10"/>
    <mergeCell ref="Z10:AB10"/>
    <mergeCell ref="AG10:AI10"/>
    <mergeCell ref="S11:U11"/>
    <mergeCell ref="Z11:AB11"/>
    <mergeCell ref="AG11:AI11"/>
    <mergeCell ref="L17:M17"/>
    <mergeCell ref="N17:O17"/>
    <mergeCell ref="D22:E22"/>
    <mergeCell ref="F22:G22"/>
    <mergeCell ref="H22:I22"/>
    <mergeCell ref="J22:K22"/>
    <mergeCell ref="L22:M22"/>
    <mergeCell ref="N22:O22"/>
    <mergeCell ref="P22:Q22"/>
    <mergeCell ref="AP22:AQ22"/>
    <mergeCell ref="D18:E19"/>
    <mergeCell ref="F18:G19"/>
    <mergeCell ref="H18:I19"/>
    <mergeCell ref="J18:K19"/>
    <mergeCell ref="L18:M19"/>
    <mergeCell ref="N18:O19"/>
    <mergeCell ref="P18:Q19"/>
    <mergeCell ref="AG21:AI22"/>
    <mergeCell ref="AG24:AI24"/>
    <mergeCell ref="S18:U18"/>
    <mergeCell ref="S19:U19"/>
    <mergeCell ref="Z21:AB22"/>
    <mergeCell ref="S22:U22"/>
    <mergeCell ref="AD23:AE23"/>
    <mergeCell ref="AK23:AL23"/>
    <mergeCell ref="Z24:AB24"/>
    <mergeCell ref="S20:U20"/>
    <mergeCell ref="S21:U21"/>
    <mergeCell ref="D20:E21"/>
    <mergeCell ref="F20:G21"/>
    <mergeCell ref="H20:I21"/>
    <mergeCell ref="J20:K21"/>
    <mergeCell ref="L20:M21"/>
    <mergeCell ref="N20:O21"/>
    <mergeCell ref="P20:Q21"/>
    <mergeCell ref="S23:U23"/>
    <mergeCell ref="S24:U24"/>
    <mergeCell ref="Z25:AB25"/>
    <mergeCell ref="AG25:AI25"/>
    <mergeCell ref="D23:E24"/>
    <mergeCell ref="F23:G24"/>
    <mergeCell ref="H23:I24"/>
    <mergeCell ref="J23:K24"/>
    <mergeCell ref="L23:M24"/>
    <mergeCell ref="N23:O24"/>
    <mergeCell ref="P23:Q24"/>
    <mergeCell ref="P26:Q26"/>
    <mergeCell ref="Z26:AB26"/>
    <mergeCell ref="AG26:AI26"/>
    <mergeCell ref="B26:C26"/>
    <mergeCell ref="D26:E26"/>
    <mergeCell ref="F26:G26"/>
    <mergeCell ref="H26:I26"/>
    <mergeCell ref="J26:K26"/>
    <mergeCell ref="L26:M26"/>
    <mergeCell ref="N26:O26"/>
    <mergeCell ref="J35:K35"/>
    <mergeCell ref="L35:M35"/>
    <mergeCell ref="N35:O35"/>
    <mergeCell ref="P35:Q35"/>
    <mergeCell ref="Z36:AC37"/>
    <mergeCell ref="AD38:AE38"/>
    <mergeCell ref="Z39:AB39"/>
    <mergeCell ref="Z40:AB40"/>
    <mergeCell ref="Z41:AB41"/>
    <mergeCell ref="F25:G25"/>
    <mergeCell ref="H25:I25"/>
    <mergeCell ref="J25:K25"/>
    <mergeCell ref="L25:M25"/>
    <mergeCell ref="N25:O25"/>
    <mergeCell ref="P25:Q25"/>
    <mergeCell ref="S25:U25"/>
    <mergeCell ref="D25:E25"/>
    <mergeCell ref="D27:E28"/>
    <mergeCell ref="F27:G28"/>
    <mergeCell ref="H27:I28"/>
    <mergeCell ref="J27:K28"/>
    <mergeCell ref="L27:M28"/>
    <mergeCell ref="N27:O28"/>
    <mergeCell ref="S28:U28"/>
    <mergeCell ref="AG31:AI31"/>
    <mergeCell ref="AG32:AI32"/>
    <mergeCell ref="AG33:AI33"/>
    <mergeCell ref="AG34:AI34"/>
    <mergeCell ref="Z27:AB27"/>
    <mergeCell ref="AG27:AI27"/>
    <mergeCell ref="Z28:AB28"/>
    <mergeCell ref="AG28:AI28"/>
    <mergeCell ref="Z29:AB29"/>
    <mergeCell ref="AG29:AI29"/>
    <mergeCell ref="AG30:AI30"/>
    <mergeCell ref="F35:G35"/>
    <mergeCell ref="H35:I35"/>
    <mergeCell ref="Z30:AB30"/>
    <mergeCell ref="Z31:AB31"/>
    <mergeCell ref="Z32:AB32"/>
    <mergeCell ref="Z33:AB33"/>
    <mergeCell ref="Z34:AB34"/>
    <mergeCell ref="B35:C35"/>
    <mergeCell ref="D35:E35"/>
    <mergeCell ref="Z45:AB45"/>
    <mergeCell ref="Z46:AB46"/>
    <mergeCell ref="Z47:AB47"/>
    <mergeCell ref="Z48:AB48"/>
    <mergeCell ref="Z49:AB49"/>
    <mergeCell ref="Z42:AB42"/>
    <mergeCell ref="Z43:AB43"/>
    <mergeCell ref="B44:C44"/>
    <mergeCell ref="D44:E44"/>
    <mergeCell ref="F44:G44"/>
    <mergeCell ref="H44:I44"/>
    <mergeCell ref="Z44:AB44"/>
    <mergeCell ref="D47:E48"/>
    <mergeCell ref="F47:G48"/>
    <mergeCell ref="H47:I48"/>
    <mergeCell ref="P43:Q43"/>
    <mergeCell ref="S43:U43"/>
    <mergeCell ref="D45:E46"/>
    <mergeCell ref="F45:G46"/>
    <mergeCell ref="H45:I46"/>
    <mergeCell ref="S45:U45"/>
    <mergeCell ref="S46:U46"/>
    <mergeCell ref="S49:U49"/>
    <mergeCell ref="S50:U50"/>
    <mergeCell ref="S47:U47"/>
    <mergeCell ref="S48:U48"/>
    <mergeCell ref="D49:E49"/>
    <mergeCell ref="F49:G49"/>
    <mergeCell ref="H49:I49"/>
    <mergeCell ref="F50:G51"/>
    <mergeCell ref="S51:U51"/>
    <mergeCell ref="D8:E8"/>
    <mergeCell ref="D9:E10"/>
    <mergeCell ref="F9:G10"/>
    <mergeCell ref="H9:I10"/>
    <mergeCell ref="J9:K10"/>
    <mergeCell ref="L9:M10"/>
    <mergeCell ref="N9:O10"/>
    <mergeCell ref="D11:E12"/>
    <mergeCell ref="F11:G12"/>
    <mergeCell ref="H11:I12"/>
    <mergeCell ref="J11:K12"/>
    <mergeCell ref="L11:M12"/>
    <mergeCell ref="N11:O12"/>
    <mergeCell ref="P11:Q12"/>
    <mergeCell ref="F13:G13"/>
    <mergeCell ref="H13:I13"/>
    <mergeCell ref="J13:K13"/>
    <mergeCell ref="L13:M13"/>
    <mergeCell ref="N13:O13"/>
    <mergeCell ref="P13:Q13"/>
    <mergeCell ref="S13:U13"/>
    <mergeCell ref="P14:Q15"/>
    <mergeCell ref="S14:U14"/>
    <mergeCell ref="S15:U15"/>
    <mergeCell ref="D16:E16"/>
    <mergeCell ref="F16:G16"/>
    <mergeCell ref="H16:I16"/>
    <mergeCell ref="J16:K16"/>
    <mergeCell ref="L16:M16"/>
    <mergeCell ref="N16:O16"/>
    <mergeCell ref="P16:Q16"/>
    <mergeCell ref="S16:U16"/>
    <mergeCell ref="D13:E13"/>
    <mergeCell ref="D14:E15"/>
    <mergeCell ref="F14:G15"/>
    <mergeCell ref="H14:I15"/>
    <mergeCell ref="J14:K15"/>
    <mergeCell ref="L14:M15"/>
    <mergeCell ref="N14:O15"/>
    <mergeCell ref="D50:E51"/>
    <mergeCell ref="D52:E52"/>
    <mergeCell ref="F52:G52"/>
    <mergeCell ref="H52:I52"/>
    <mergeCell ref="S52:U52"/>
    <mergeCell ref="N29:O30"/>
    <mergeCell ref="P29:Q30"/>
    <mergeCell ref="P27:Q28"/>
    <mergeCell ref="S27:U27"/>
    <mergeCell ref="D29:E30"/>
    <mergeCell ref="F29:G30"/>
    <mergeCell ref="H29:I30"/>
    <mergeCell ref="J29:K30"/>
    <mergeCell ref="L29:M30"/>
    <mergeCell ref="N31:O31"/>
    <mergeCell ref="P31:Q31"/>
    <mergeCell ref="S29:U29"/>
    <mergeCell ref="S30:U30"/>
    <mergeCell ref="F31:G31"/>
    <mergeCell ref="H31:I31"/>
    <mergeCell ref="J31:K31"/>
    <mergeCell ref="L31:M31"/>
    <mergeCell ref="S31:U31"/>
    <mergeCell ref="D31:E31"/>
    <mergeCell ref="F32:G33"/>
    <mergeCell ref="J32:K33"/>
    <mergeCell ref="L32:M33"/>
    <mergeCell ref="N32:O33"/>
    <mergeCell ref="S32:U32"/>
    <mergeCell ref="S33:U33"/>
    <mergeCell ref="D32:E33"/>
    <mergeCell ref="D34:E34"/>
    <mergeCell ref="F34:G34"/>
    <mergeCell ref="H34:I34"/>
    <mergeCell ref="J34:K34"/>
    <mergeCell ref="L34:M34"/>
    <mergeCell ref="N34:O34"/>
    <mergeCell ref="N36:O37"/>
    <mergeCell ref="P36:Q37"/>
    <mergeCell ref="P34:Q34"/>
    <mergeCell ref="S34:U34"/>
    <mergeCell ref="D36:E37"/>
    <mergeCell ref="F36:G37"/>
    <mergeCell ref="H36:I37"/>
    <mergeCell ref="J36:K37"/>
    <mergeCell ref="L36:M37"/>
    <mergeCell ref="N38:O39"/>
    <mergeCell ref="P38:Q39"/>
    <mergeCell ref="S36:U36"/>
    <mergeCell ref="S37:U37"/>
    <mergeCell ref="D38:E39"/>
    <mergeCell ref="F38:G39"/>
    <mergeCell ref="H38:I39"/>
    <mergeCell ref="J38:K39"/>
    <mergeCell ref="L38:M39"/>
    <mergeCell ref="N40:O40"/>
    <mergeCell ref="P40:Q40"/>
    <mergeCell ref="S38:U38"/>
    <mergeCell ref="S39:U39"/>
    <mergeCell ref="F40:G40"/>
    <mergeCell ref="H40:I40"/>
    <mergeCell ref="J40:K40"/>
    <mergeCell ref="L40:M40"/>
    <mergeCell ref="S40:U40"/>
    <mergeCell ref="D40:E40"/>
    <mergeCell ref="F41:G42"/>
    <mergeCell ref="J41:K42"/>
    <mergeCell ref="L41:M42"/>
    <mergeCell ref="N41:O42"/>
    <mergeCell ref="S41:U41"/>
    <mergeCell ref="S42:U42"/>
    <mergeCell ref="D41:E42"/>
    <mergeCell ref="D43:E43"/>
    <mergeCell ref="F43:G43"/>
    <mergeCell ref="H43:I43"/>
    <mergeCell ref="J43:K43"/>
    <mergeCell ref="L43:M43"/>
    <mergeCell ref="N43:O43"/>
  </mergeCells>
  <dataValidations>
    <dataValidation type="list" allowBlank="1" showErrorMessage="1" sqref="V9:V16 Z9:Z19 AG9:AG19 V18:V25 V27:V34 Z24:Z34 AG24:AG34 V36:V43 Z39:Z49 V45:V52">
      <formula1>"Option 1,Option 2"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4" max="14" width="6.5"/>
    <col customWidth="1" min="15" max="15" width="6.13"/>
    <col customWidth="1" min="28" max="28" width="6.5"/>
    <col customWidth="1" min="29" max="29" width="6.75"/>
  </cols>
  <sheetData>
    <row r="1">
      <c r="B1" s="376" t="s">
        <v>493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1"/>
    </row>
    <row r="2">
      <c r="B2" s="184"/>
      <c r="AO2" s="49"/>
    </row>
    <row r="3">
      <c r="B3" s="184"/>
      <c r="AO3" s="49"/>
    </row>
    <row r="4">
      <c r="B4" s="184"/>
      <c r="AO4" s="49"/>
    </row>
    <row r="5">
      <c r="B5" s="184"/>
      <c r="AO5" s="49"/>
      <c r="AP5" s="53"/>
      <c r="AQ5" s="53"/>
    </row>
    <row r="6">
      <c r="B6" s="185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9"/>
      <c r="AP6" s="53"/>
      <c r="AQ6" s="53"/>
    </row>
    <row r="7">
      <c r="B7" s="377" t="s">
        <v>494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41"/>
      <c r="N7" s="181"/>
      <c r="O7" s="181"/>
      <c r="P7" s="378" t="s">
        <v>495</v>
      </c>
      <c r="Q7" s="39"/>
      <c r="R7" s="39"/>
      <c r="S7" s="39"/>
      <c r="T7" s="39"/>
      <c r="U7" s="39"/>
      <c r="V7" s="39"/>
      <c r="W7" s="39"/>
      <c r="X7" s="39"/>
      <c r="Y7" s="39"/>
      <c r="Z7" s="39"/>
      <c r="AA7" s="41"/>
      <c r="AB7" s="181"/>
      <c r="AC7" s="181"/>
      <c r="AD7" s="378" t="s">
        <v>496</v>
      </c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41"/>
      <c r="AP7" s="379"/>
      <c r="AQ7" s="379"/>
    </row>
    <row r="8">
      <c r="B8" s="340"/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41"/>
      <c r="N8" s="181"/>
      <c r="O8" s="181"/>
      <c r="P8" s="340"/>
      <c r="Q8" s="380"/>
      <c r="R8" s="380"/>
      <c r="S8" s="380"/>
      <c r="T8" s="380"/>
      <c r="U8" s="380"/>
      <c r="V8" s="380"/>
      <c r="W8" s="380"/>
      <c r="X8" s="380"/>
      <c r="Y8" s="380"/>
      <c r="Z8" s="380"/>
      <c r="AA8" s="341"/>
      <c r="AB8" s="181"/>
      <c r="AC8" s="181"/>
      <c r="AD8" s="340"/>
      <c r="AE8" s="380"/>
      <c r="AF8" s="380"/>
      <c r="AG8" s="380"/>
      <c r="AH8" s="380"/>
      <c r="AI8" s="380"/>
      <c r="AJ8" s="380"/>
      <c r="AK8" s="380"/>
      <c r="AL8" s="380"/>
      <c r="AM8" s="380"/>
      <c r="AN8" s="380"/>
      <c r="AO8" s="341"/>
      <c r="AP8" s="379"/>
      <c r="AQ8" s="379"/>
    </row>
    <row r="9">
      <c r="B9" s="381" t="s">
        <v>497</v>
      </c>
      <c r="C9" s="382"/>
      <c r="D9" s="382"/>
      <c r="E9" s="382"/>
      <c r="F9" s="382"/>
      <c r="G9" s="382"/>
      <c r="H9" s="382"/>
      <c r="I9" s="382"/>
      <c r="J9" s="382"/>
      <c r="K9" s="382"/>
      <c r="L9" s="382"/>
      <c r="M9" s="345"/>
      <c r="N9" s="181"/>
      <c r="O9" s="181"/>
      <c r="P9" s="381" t="s">
        <v>497</v>
      </c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45"/>
      <c r="AB9" s="181"/>
      <c r="AC9" s="181"/>
      <c r="AD9" s="381" t="s">
        <v>497</v>
      </c>
      <c r="AE9" s="382"/>
      <c r="AF9" s="382"/>
      <c r="AG9" s="382"/>
      <c r="AH9" s="382"/>
      <c r="AI9" s="382"/>
      <c r="AJ9" s="382"/>
      <c r="AK9" s="382"/>
      <c r="AL9" s="382"/>
      <c r="AM9" s="382"/>
      <c r="AN9" s="382"/>
      <c r="AO9" s="345"/>
      <c r="AP9" s="383"/>
      <c r="AQ9" s="383"/>
    </row>
    <row r="10">
      <c r="B10" s="384" t="s">
        <v>498</v>
      </c>
      <c r="C10" s="385"/>
      <c r="D10" s="385"/>
      <c r="E10" s="386"/>
      <c r="F10" s="387" t="s">
        <v>499</v>
      </c>
      <c r="G10" s="388"/>
      <c r="H10" s="387" t="s">
        <v>482</v>
      </c>
      <c r="I10" s="388"/>
      <c r="J10" s="387" t="s">
        <v>486</v>
      </c>
      <c r="K10" s="388"/>
      <c r="L10" s="387" t="s">
        <v>488</v>
      </c>
      <c r="M10" s="345"/>
      <c r="N10" s="181"/>
      <c r="O10" s="181"/>
      <c r="P10" s="384" t="s">
        <v>498</v>
      </c>
      <c r="Q10" s="385"/>
      <c r="R10" s="385"/>
      <c r="S10" s="386"/>
      <c r="T10" s="387" t="s">
        <v>499</v>
      </c>
      <c r="U10" s="388"/>
      <c r="V10" s="387" t="s">
        <v>482</v>
      </c>
      <c r="W10" s="388"/>
      <c r="X10" s="387" t="s">
        <v>486</v>
      </c>
      <c r="Y10" s="388"/>
      <c r="Z10" s="387" t="s">
        <v>488</v>
      </c>
      <c r="AA10" s="345"/>
      <c r="AB10" s="181"/>
      <c r="AC10" s="181"/>
      <c r="AD10" s="384" t="s">
        <v>498</v>
      </c>
      <c r="AE10" s="385"/>
      <c r="AF10" s="385"/>
      <c r="AG10" s="386"/>
      <c r="AH10" s="387" t="s">
        <v>499</v>
      </c>
      <c r="AI10" s="388"/>
      <c r="AJ10" s="387" t="s">
        <v>482</v>
      </c>
      <c r="AK10" s="388"/>
      <c r="AL10" s="387" t="s">
        <v>486</v>
      </c>
      <c r="AM10" s="388"/>
      <c r="AN10" s="387" t="s">
        <v>488</v>
      </c>
      <c r="AO10" s="345"/>
      <c r="AP10" s="389"/>
      <c r="AQ10" s="389"/>
    </row>
    <row r="11">
      <c r="B11" s="340"/>
      <c r="C11" s="380"/>
      <c r="D11" s="380"/>
      <c r="E11" s="390"/>
      <c r="F11" s="391" t="s">
        <v>500</v>
      </c>
      <c r="G11" s="391" t="s">
        <v>5</v>
      </c>
      <c r="H11" s="392" t="s">
        <v>500</v>
      </c>
      <c r="I11" s="392" t="s">
        <v>5</v>
      </c>
      <c r="J11" s="392" t="s">
        <v>500</v>
      </c>
      <c r="K11" s="392" t="s">
        <v>5</v>
      </c>
      <c r="L11" s="392" t="s">
        <v>500</v>
      </c>
      <c r="M11" s="393" t="s">
        <v>5</v>
      </c>
      <c r="N11" s="181"/>
      <c r="O11" s="181"/>
      <c r="P11" s="340"/>
      <c r="Q11" s="380"/>
      <c r="R11" s="380"/>
      <c r="S11" s="390"/>
      <c r="T11" s="392" t="s">
        <v>500</v>
      </c>
      <c r="U11" s="391" t="s">
        <v>5</v>
      </c>
      <c r="V11" s="392" t="s">
        <v>500</v>
      </c>
      <c r="W11" s="392" t="s">
        <v>5</v>
      </c>
      <c r="X11" s="392" t="s">
        <v>500</v>
      </c>
      <c r="Y11" s="392" t="s">
        <v>5</v>
      </c>
      <c r="Z11" s="392" t="s">
        <v>500</v>
      </c>
      <c r="AA11" s="393" t="s">
        <v>5</v>
      </c>
      <c r="AB11" s="181"/>
      <c r="AC11" s="181"/>
      <c r="AD11" s="340"/>
      <c r="AE11" s="380"/>
      <c r="AF11" s="380"/>
      <c r="AG11" s="390"/>
      <c r="AH11" s="392" t="s">
        <v>500</v>
      </c>
      <c r="AI11" s="391" t="s">
        <v>5</v>
      </c>
      <c r="AJ11" s="392" t="s">
        <v>500</v>
      </c>
      <c r="AK11" s="392" t="s">
        <v>5</v>
      </c>
      <c r="AL11" s="392" t="s">
        <v>500</v>
      </c>
      <c r="AM11" s="392" t="s">
        <v>5</v>
      </c>
      <c r="AN11" s="392" t="s">
        <v>500</v>
      </c>
      <c r="AO11" s="393" t="s">
        <v>5</v>
      </c>
      <c r="AP11" s="394"/>
      <c r="AQ11" s="394"/>
    </row>
    <row r="12">
      <c r="B12" s="395"/>
      <c r="C12" s="396"/>
      <c r="D12" s="396"/>
      <c r="E12" s="397"/>
      <c r="F12" s="398"/>
      <c r="G12" s="399"/>
      <c r="H12" s="398"/>
      <c r="I12" s="399"/>
      <c r="J12" s="398"/>
      <c r="K12" s="399"/>
      <c r="L12" s="398"/>
      <c r="M12" s="400"/>
      <c r="N12" s="181"/>
      <c r="O12" s="181"/>
      <c r="P12" s="395"/>
      <c r="Q12" s="396"/>
      <c r="R12" s="396"/>
      <c r="S12" s="397"/>
      <c r="T12" s="398"/>
      <c r="U12" s="399"/>
      <c r="V12" s="398"/>
      <c r="W12" s="399"/>
      <c r="X12" s="398"/>
      <c r="Y12" s="399"/>
      <c r="Z12" s="398"/>
      <c r="AA12" s="400"/>
      <c r="AB12" s="181"/>
      <c r="AC12" s="181"/>
      <c r="AD12" s="395"/>
      <c r="AE12" s="396"/>
      <c r="AF12" s="396"/>
      <c r="AG12" s="397"/>
      <c r="AH12" s="398"/>
      <c r="AI12" s="399"/>
      <c r="AJ12" s="398"/>
      <c r="AK12" s="399"/>
      <c r="AL12" s="398"/>
      <c r="AM12" s="399"/>
      <c r="AN12" s="398"/>
      <c r="AO12" s="400"/>
      <c r="AP12" s="103"/>
      <c r="AQ12" s="103"/>
    </row>
    <row r="13">
      <c r="B13" s="184"/>
      <c r="E13" s="71"/>
      <c r="F13" s="401"/>
      <c r="G13" s="402"/>
      <c r="H13" s="401"/>
      <c r="I13" s="402"/>
      <c r="J13" s="401"/>
      <c r="K13" s="402"/>
      <c r="L13" s="401"/>
      <c r="M13" s="403"/>
      <c r="N13" s="181"/>
      <c r="O13" s="181"/>
      <c r="P13" s="184"/>
      <c r="S13" s="71"/>
      <c r="T13" s="401"/>
      <c r="U13" s="402"/>
      <c r="V13" s="401"/>
      <c r="W13" s="402"/>
      <c r="X13" s="401"/>
      <c r="Y13" s="402"/>
      <c r="Z13" s="401"/>
      <c r="AA13" s="403"/>
      <c r="AB13" s="181"/>
      <c r="AC13" s="181"/>
      <c r="AD13" s="184"/>
      <c r="AG13" s="71"/>
      <c r="AH13" s="401"/>
      <c r="AI13" s="402"/>
      <c r="AJ13" s="401"/>
      <c r="AK13" s="402"/>
      <c r="AL13" s="401"/>
      <c r="AM13" s="402"/>
      <c r="AN13" s="401"/>
      <c r="AO13" s="403"/>
      <c r="AP13" s="103"/>
      <c r="AQ13" s="103"/>
    </row>
    <row r="14">
      <c r="B14" s="340"/>
      <c r="C14" s="380"/>
      <c r="D14" s="380"/>
      <c r="E14" s="404"/>
      <c r="F14" s="401"/>
      <c r="G14" s="402"/>
      <c r="H14" s="401"/>
      <c r="I14" s="402"/>
      <c r="J14" s="401"/>
      <c r="K14" s="402"/>
      <c r="L14" s="401"/>
      <c r="M14" s="403"/>
      <c r="N14" s="181"/>
      <c r="O14" s="181"/>
      <c r="P14" s="340"/>
      <c r="Q14" s="380"/>
      <c r="R14" s="380"/>
      <c r="S14" s="404"/>
      <c r="T14" s="401"/>
      <c r="U14" s="402"/>
      <c r="V14" s="401"/>
      <c r="W14" s="402"/>
      <c r="X14" s="401"/>
      <c r="Y14" s="402"/>
      <c r="Z14" s="401"/>
      <c r="AA14" s="403"/>
      <c r="AB14" s="181"/>
      <c r="AC14" s="181"/>
      <c r="AD14" s="340"/>
      <c r="AE14" s="380"/>
      <c r="AF14" s="380"/>
      <c r="AG14" s="404"/>
      <c r="AH14" s="401"/>
      <c r="AI14" s="402"/>
      <c r="AJ14" s="401"/>
      <c r="AK14" s="402"/>
      <c r="AL14" s="401"/>
      <c r="AM14" s="402"/>
      <c r="AN14" s="401"/>
      <c r="AO14" s="403"/>
      <c r="AP14" s="103"/>
      <c r="AQ14" s="103"/>
    </row>
    <row r="15">
      <c r="B15" s="405"/>
      <c r="E15" s="71"/>
      <c r="F15" s="406"/>
      <c r="G15" s="407"/>
      <c r="H15" s="406"/>
      <c r="I15" s="407"/>
      <c r="J15" s="406"/>
      <c r="K15" s="407"/>
      <c r="L15" s="406"/>
      <c r="M15" s="408"/>
      <c r="N15" s="181"/>
      <c r="O15" s="181"/>
      <c r="P15" s="405"/>
      <c r="S15" s="71"/>
      <c r="T15" s="406"/>
      <c r="U15" s="407"/>
      <c r="V15" s="406"/>
      <c r="W15" s="407"/>
      <c r="X15" s="406"/>
      <c r="Y15" s="407"/>
      <c r="Z15" s="406"/>
      <c r="AA15" s="408"/>
      <c r="AB15" s="181"/>
      <c r="AC15" s="181"/>
      <c r="AD15" s="405"/>
      <c r="AG15" s="71"/>
      <c r="AH15" s="406"/>
      <c r="AI15" s="407"/>
      <c r="AJ15" s="406"/>
      <c r="AK15" s="407"/>
      <c r="AL15" s="406"/>
      <c r="AM15" s="407"/>
      <c r="AN15" s="406"/>
      <c r="AO15" s="408"/>
      <c r="AP15" s="103"/>
      <c r="AQ15" s="103"/>
    </row>
    <row r="16">
      <c r="B16" s="184"/>
      <c r="E16" s="71"/>
      <c r="F16" s="406"/>
      <c r="G16" s="407"/>
      <c r="H16" s="406"/>
      <c r="I16" s="407"/>
      <c r="J16" s="406"/>
      <c r="K16" s="407"/>
      <c r="L16" s="406"/>
      <c r="M16" s="408"/>
      <c r="N16" s="181"/>
      <c r="O16" s="181"/>
      <c r="P16" s="184"/>
      <c r="S16" s="71"/>
      <c r="T16" s="406"/>
      <c r="U16" s="407"/>
      <c r="V16" s="406"/>
      <c r="W16" s="407"/>
      <c r="X16" s="406"/>
      <c r="Y16" s="407"/>
      <c r="Z16" s="406"/>
      <c r="AA16" s="408"/>
      <c r="AB16" s="181"/>
      <c r="AC16" s="181"/>
      <c r="AD16" s="184"/>
      <c r="AG16" s="71"/>
      <c r="AH16" s="406"/>
      <c r="AI16" s="407"/>
      <c r="AJ16" s="406"/>
      <c r="AK16" s="407"/>
      <c r="AL16" s="406"/>
      <c r="AM16" s="407"/>
      <c r="AN16" s="406"/>
      <c r="AO16" s="408"/>
      <c r="AP16" s="103"/>
      <c r="AQ16" s="103"/>
    </row>
    <row r="17">
      <c r="B17" s="409"/>
      <c r="E17" s="71"/>
      <c r="F17" s="406"/>
      <c r="G17" s="407"/>
      <c r="H17" s="406"/>
      <c r="I17" s="407"/>
      <c r="J17" s="406"/>
      <c r="K17" s="407"/>
      <c r="L17" s="406"/>
      <c r="M17" s="408"/>
      <c r="N17" s="181"/>
      <c r="O17" s="181"/>
      <c r="P17" s="409"/>
      <c r="S17" s="71"/>
      <c r="T17" s="406"/>
      <c r="U17" s="407"/>
      <c r="V17" s="406"/>
      <c r="W17" s="407"/>
      <c r="X17" s="406"/>
      <c r="Y17" s="407"/>
      <c r="Z17" s="406"/>
      <c r="AA17" s="408"/>
      <c r="AB17" s="181"/>
      <c r="AC17" s="181"/>
      <c r="AD17" s="409"/>
      <c r="AG17" s="71"/>
      <c r="AH17" s="406"/>
      <c r="AI17" s="407"/>
      <c r="AJ17" s="406"/>
      <c r="AK17" s="407"/>
      <c r="AL17" s="406"/>
      <c r="AM17" s="407"/>
      <c r="AN17" s="406"/>
      <c r="AO17" s="408"/>
      <c r="AP17" s="103"/>
      <c r="AQ17" s="103"/>
    </row>
    <row r="18">
      <c r="B18" s="184"/>
      <c r="E18" s="71"/>
      <c r="F18" s="406"/>
      <c r="G18" s="407"/>
      <c r="H18" s="406"/>
      <c r="I18" s="407"/>
      <c r="J18" s="406"/>
      <c r="K18" s="407"/>
      <c r="L18" s="406"/>
      <c r="M18" s="408"/>
      <c r="N18" s="181"/>
      <c r="O18" s="181"/>
      <c r="P18" s="184"/>
      <c r="S18" s="71"/>
      <c r="T18" s="406"/>
      <c r="U18" s="407"/>
      <c r="V18" s="406"/>
      <c r="W18" s="407"/>
      <c r="X18" s="406"/>
      <c r="Y18" s="407"/>
      <c r="Z18" s="406"/>
      <c r="AA18" s="408"/>
      <c r="AB18" s="181"/>
      <c r="AC18" s="181"/>
      <c r="AD18" s="184"/>
      <c r="AG18" s="71"/>
      <c r="AH18" s="406"/>
      <c r="AI18" s="407"/>
      <c r="AJ18" s="406"/>
      <c r="AK18" s="407"/>
      <c r="AL18" s="406"/>
      <c r="AM18" s="407"/>
      <c r="AN18" s="406"/>
      <c r="AO18" s="408"/>
      <c r="AP18" s="103"/>
      <c r="AQ18" s="103"/>
    </row>
    <row r="19">
      <c r="B19" s="410"/>
      <c r="C19" s="76"/>
      <c r="D19" s="76"/>
      <c r="E19" s="77"/>
      <c r="F19" s="411"/>
      <c r="G19" s="412"/>
      <c r="H19" s="411"/>
      <c r="I19" s="412"/>
      <c r="J19" s="411"/>
      <c r="K19" s="412"/>
      <c r="L19" s="411"/>
      <c r="M19" s="413"/>
      <c r="N19" s="181"/>
      <c r="O19" s="181"/>
      <c r="P19" s="410"/>
      <c r="Q19" s="76"/>
      <c r="R19" s="76"/>
      <c r="S19" s="77"/>
      <c r="T19" s="411"/>
      <c r="U19" s="412"/>
      <c r="V19" s="411"/>
      <c r="W19" s="412"/>
      <c r="X19" s="411"/>
      <c r="Y19" s="412"/>
      <c r="Z19" s="411"/>
      <c r="AA19" s="413"/>
      <c r="AB19" s="181"/>
      <c r="AC19" s="181"/>
      <c r="AD19" s="410"/>
      <c r="AE19" s="76"/>
      <c r="AF19" s="76"/>
      <c r="AG19" s="77"/>
      <c r="AH19" s="411"/>
      <c r="AI19" s="412"/>
      <c r="AJ19" s="411"/>
      <c r="AK19" s="412"/>
      <c r="AL19" s="411"/>
      <c r="AM19" s="412"/>
      <c r="AN19" s="411"/>
      <c r="AO19" s="413"/>
      <c r="AP19" s="103"/>
      <c r="AQ19" s="103"/>
    </row>
    <row r="20">
      <c r="B20" s="395"/>
      <c r="C20" s="396"/>
      <c r="D20" s="396"/>
      <c r="E20" s="397"/>
      <c r="F20" s="398"/>
      <c r="G20" s="399"/>
      <c r="H20" s="398"/>
      <c r="I20" s="399"/>
      <c r="J20" s="398"/>
      <c r="K20" s="399"/>
      <c r="L20" s="398"/>
      <c r="M20" s="400"/>
      <c r="N20" s="181"/>
      <c r="O20" s="181"/>
      <c r="P20" s="395"/>
      <c r="Q20" s="396"/>
      <c r="R20" s="396"/>
      <c r="S20" s="397"/>
      <c r="T20" s="398"/>
      <c r="U20" s="399"/>
      <c r="V20" s="398"/>
      <c r="W20" s="399"/>
      <c r="X20" s="398"/>
      <c r="Y20" s="399"/>
      <c r="Z20" s="398"/>
      <c r="AA20" s="400"/>
      <c r="AB20" s="181"/>
      <c r="AC20" s="181"/>
      <c r="AD20" s="395"/>
      <c r="AE20" s="396"/>
      <c r="AF20" s="396"/>
      <c r="AG20" s="397"/>
      <c r="AH20" s="398"/>
      <c r="AI20" s="399"/>
      <c r="AJ20" s="398"/>
      <c r="AK20" s="399"/>
      <c r="AL20" s="398"/>
      <c r="AM20" s="399"/>
      <c r="AN20" s="398"/>
      <c r="AO20" s="400"/>
      <c r="AP20" s="103"/>
      <c r="AQ20" s="103"/>
    </row>
    <row r="21">
      <c r="B21" s="340"/>
      <c r="C21" s="380"/>
      <c r="D21" s="380"/>
      <c r="E21" s="404"/>
      <c r="F21" s="401"/>
      <c r="G21" s="402"/>
      <c r="H21" s="401"/>
      <c r="I21" s="402"/>
      <c r="J21" s="401"/>
      <c r="K21" s="402"/>
      <c r="L21" s="401"/>
      <c r="M21" s="403"/>
      <c r="N21" s="181"/>
      <c r="O21" s="181"/>
      <c r="P21" s="340"/>
      <c r="Q21" s="380"/>
      <c r="R21" s="380"/>
      <c r="S21" s="404"/>
      <c r="T21" s="401"/>
      <c r="U21" s="402"/>
      <c r="V21" s="401"/>
      <c r="W21" s="402"/>
      <c r="X21" s="401"/>
      <c r="Y21" s="402"/>
      <c r="Z21" s="401"/>
      <c r="AA21" s="403"/>
      <c r="AB21" s="181"/>
      <c r="AC21" s="181"/>
      <c r="AD21" s="340"/>
      <c r="AE21" s="380"/>
      <c r="AF21" s="380"/>
      <c r="AG21" s="404"/>
      <c r="AH21" s="401"/>
      <c r="AI21" s="402"/>
      <c r="AJ21" s="401"/>
      <c r="AK21" s="402"/>
      <c r="AL21" s="401"/>
      <c r="AM21" s="402"/>
      <c r="AN21" s="401"/>
      <c r="AO21" s="403"/>
      <c r="AP21" s="103"/>
      <c r="AQ21" s="103"/>
    </row>
    <row r="22">
      <c r="B22" s="405"/>
      <c r="E22" s="71"/>
      <c r="F22" s="401"/>
      <c r="G22" s="402"/>
      <c r="H22" s="401"/>
      <c r="I22" s="402"/>
      <c r="J22" s="401"/>
      <c r="K22" s="402"/>
      <c r="L22" s="401"/>
      <c r="M22" s="403"/>
      <c r="N22" s="181"/>
      <c r="O22" s="181"/>
      <c r="P22" s="405"/>
      <c r="S22" s="71"/>
      <c r="T22" s="401"/>
      <c r="U22" s="402"/>
      <c r="V22" s="401"/>
      <c r="W22" s="402"/>
      <c r="X22" s="401"/>
      <c r="Y22" s="402"/>
      <c r="Z22" s="401"/>
      <c r="AA22" s="403"/>
      <c r="AB22" s="181"/>
      <c r="AC22" s="181"/>
      <c r="AD22" s="405"/>
      <c r="AG22" s="71"/>
      <c r="AH22" s="401"/>
      <c r="AI22" s="402"/>
      <c r="AJ22" s="401"/>
      <c r="AK22" s="402"/>
      <c r="AL22" s="401"/>
      <c r="AM22" s="402"/>
      <c r="AN22" s="401"/>
      <c r="AO22" s="403"/>
      <c r="AP22" s="103"/>
      <c r="AQ22" s="103"/>
    </row>
    <row r="23">
      <c r="B23" s="414"/>
      <c r="C23" s="415"/>
      <c r="D23" s="415"/>
      <c r="E23" s="416"/>
      <c r="F23" s="411"/>
      <c r="G23" s="412"/>
      <c r="H23" s="411"/>
      <c r="I23" s="412"/>
      <c r="J23" s="411"/>
      <c r="K23" s="412"/>
      <c r="L23" s="411"/>
      <c r="M23" s="413"/>
      <c r="N23" s="181"/>
      <c r="O23" s="181"/>
      <c r="P23" s="414"/>
      <c r="Q23" s="415"/>
      <c r="R23" s="415"/>
      <c r="S23" s="416"/>
      <c r="T23" s="411"/>
      <c r="U23" s="412"/>
      <c r="V23" s="411"/>
      <c r="W23" s="412"/>
      <c r="X23" s="411"/>
      <c r="Y23" s="412"/>
      <c r="Z23" s="411"/>
      <c r="AA23" s="413"/>
      <c r="AB23" s="181"/>
      <c r="AC23" s="181"/>
      <c r="AD23" s="414"/>
      <c r="AE23" s="415"/>
      <c r="AF23" s="415"/>
      <c r="AG23" s="416"/>
      <c r="AH23" s="411"/>
      <c r="AI23" s="412"/>
      <c r="AJ23" s="411"/>
      <c r="AK23" s="412"/>
      <c r="AL23" s="411"/>
      <c r="AM23" s="412"/>
      <c r="AN23" s="411"/>
      <c r="AO23" s="413"/>
      <c r="AP23" s="103"/>
      <c r="AQ23" s="103"/>
    </row>
    <row r="24">
      <c r="B24" s="232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408"/>
      <c r="N24" s="181"/>
      <c r="O24" s="181"/>
      <c r="P24" s="232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408"/>
      <c r="AB24" s="181"/>
      <c r="AC24" s="181"/>
      <c r="AD24" s="232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408"/>
      <c r="AP24" s="103"/>
      <c r="AQ24" s="103"/>
    </row>
    <row r="25">
      <c r="B25" s="395"/>
      <c r="C25" s="396"/>
      <c r="D25" s="396"/>
      <c r="E25" s="397"/>
      <c r="F25" s="398"/>
      <c r="G25" s="399"/>
      <c r="H25" s="398"/>
      <c r="I25" s="399"/>
      <c r="J25" s="398"/>
      <c r="K25" s="399"/>
      <c r="L25" s="398"/>
      <c r="M25" s="400"/>
      <c r="N25" s="181"/>
      <c r="O25" s="181"/>
      <c r="P25" s="395"/>
      <c r="Q25" s="396"/>
      <c r="R25" s="396"/>
      <c r="S25" s="397"/>
      <c r="T25" s="398"/>
      <c r="U25" s="399"/>
      <c r="V25" s="398"/>
      <c r="W25" s="399"/>
      <c r="X25" s="398"/>
      <c r="Y25" s="399"/>
      <c r="Z25" s="398"/>
      <c r="AA25" s="400"/>
      <c r="AB25" s="181"/>
      <c r="AC25" s="181"/>
      <c r="AD25" s="395"/>
      <c r="AE25" s="396"/>
      <c r="AF25" s="396"/>
      <c r="AG25" s="397"/>
      <c r="AH25" s="398"/>
      <c r="AI25" s="399"/>
      <c r="AJ25" s="398"/>
      <c r="AK25" s="399"/>
      <c r="AL25" s="398"/>
      <c r="AM25" s="399"/>
      <c r="AN25" s="398"/>
      <c r="AO25" s="400"/>
      <c r="AP25" s="103"/>
      <c r="AQ25" s="103"/>
    </row>
    <row r="26">
      <c r="B26" s="184"/>
      <c r="E26" s="71"/>
      <c r="F26" s="401"/>
      <c r="G26" s="402"/>
      <c r="H26" s="401"/>
      <c r="I26" s="402"/>
      <c r="J26" s="401"/>
      <c r="K26" s="402"/>
      <c r="L26" s="401"/>
      <c r="M26" s="403"/>
      <c r="N26" s="181"/>
      <c r="O26" s="181"/>
      <c r="P26" s="184"/>
      <c r="S26" s="71"/>
      <c r="T26" s="401"/>
      <c r="U26" s="402"/>
      <c r="V26" s="401"/>
      <c r="W26" s="402"/>
      <c r="X26" s="401"/>
      <c r="Y26" s="402"/>
      <c r="Z26" s="401"/>
      <c r="AA26" s="403"/>
      <c r="AB26" s="181"/>
      <c r="AC26" s="181"/>
      <c r="AD26" s="184"/>
      <c r="AG26" s="71"/>
      <c r="AH26" s="401"/>
      <c r="AI26" s="402"/>
      <c r="AJ26" s="401"/>
      <c r="AK26" s="402"/>
      <c r="AL26" s="401"/>
      <c r="AM26" s="402"/>
      <c r="AN26" s="401"/>
      <c r="AO26" s="403"/>
      <c r="AP26" s="103"/>
      <c r="AQ26" s="103"/>
    </row>
    <row r="27">
      <c r="B27" s="340"/>
      <c r="C27" s="380"/>
      <c r="D27" s="380"/>
      <c r="E27" s="404"/>
      <c r="F27" s="401"/>
      <c r="G27" s="402"/>
      <c r="H27" s="401"/>
      <c r="I27" s="402"/>
      <c r="J27" s="401"/>
      <c r="K27" s="402"/>
      <c r="L27" s="401"/>
      <c r="M27" s="403"/>
      <c r="N27" s="181"/>
      <c r="O27" s="181"/>
      <c r="P27" s="340"/>
      <c r="Q27" s="380"/>
      <c r="R27" s="380"/>
      <c r="S27" s="404"/>
      <c r="T27" s="401"/>
      <c r="U27" s="402"/>
      <c r="V27" s="401"/>
      <c r="W27" s="402"/>
      <c r="X27" s="401"/>
      <c r="Y27" s="402"/>
      <c r="Z27" s="401"/>
      <c r="AA27" s="403"/>
      <c r="AB27" s="181"/>
      <c r="AC27" s="181"/>
      <c r="AD27" s="340"/>
      <c r="AE27" s="380"/>
      <c r="AF27" s="380"/>
      <c r="AG27" s="404"/>
      <c r="AH27" s="401"/>
      <c r="AI27" s="402"/>
      <c r="AJ27" s="401"/>
      <c r="AK27" s="402"/>
      <c r="AL27" s="401"/>
      <c r="AM27" s="402"/>
      <c r="AN27" s="401"/>
      <c r="AO27" s="403"/>
      <c r="AP27" s="103"/>
      <c r="AQ27" s="103"/>
    </row>
    <row r="28">
      <c r="B28" s="405"/>
      <c r="E28" s="71"/>
      <c r="F28" s="406"/>
      <c r="G28" s="407"/>
      <c r="H28" s="406"/>
      <c r="I28" s="407"/>
      <c r="J28" s="406"/>
      <c r="K28" s="407"/>
      <c r="L28" s="406"/>
      <c r="M28" s="408"/>
      <c r="N28" s="181"/>
      <c r="O28" s="181"/>
      <c r="P28" s="405"/>
      <c r="S28" s="71"/>
      <c r="T28" s="406"/>
      <c r="U28" s="407"/>
      <c r="V28" s="406"/>
      <c r="W28" s="407"/>
      <c r="X28" s="406"/>
      <c r="Y28" s="407"/>
      <c r="Z28" s="406"/>
      <c r="AA28" s="408"/>
      <c r="AB28" s="181"/>
      <c r="AC28" s="181"/>
      <c r="AD28" s="405"/>
      <c r="AG28" s="71"/>
      <c r="AH28" s="406"/>
      <c r="AI28" s="407"/>
      <c r="AJ28" s="406"/>
      <c r="AK28" s="407"/>
      <c r="AL28" s="406"/>
      <c r="AM28" s="407"/>
      <c r="AN28" s="406"/>
      <c r="AO28" s="408"/>
      <c r="AP28" s="103"/>
      <c r="AQ28" s="103"/>
    </row>
    <row r="29">
      <c r="B29" s="184"/>
      <c r="E29" s="71"/>
      <c r="F29" s="406"/>
      <c r="G29" s="407"/>
      <c r="H29" s="406"/>
      <c r="I29" s="407"/>
      <c r="J29" s="406"/>
      <c r="K29" s="407"/>
      <c r="L29" s="406"/>
      <c r="M29" s="408"/>
      <c r="N29" s="181"/>
      <c r="O29" s="181"/>
      <c r="P29" s="184"/>
      <c r="S29" s="71"/>
      <c r="T29" s="406"/>
      <c r="U29" s="407"/>
      <c r="V29" s="406"/>
      <c r="W29" s="407"/>
      <c r="X29" s="406"/>
      <c r="Y29" s="407"/>
      <c r="Z29" s="406"/>
      <c r="AA29" s="408"/>
      <c r="AB29" s="181"/>
      <c r="AC29" s="181"/>
      <c r="AD29" s="184"/>
      <c r="AG29" s="71"/>
      <c r="AH29" s="406"/>
      <c r="AI29" s="407"/>
      <c r="AJ29" s="406"/>
      <c r="AK29" s="407"/>
      <c r="AL29" s="406"/>
      <c r="AM29" s="407"/>
      <c r="AN29" s="406"/>
      <c r="AO29" s="408"/>
      <c r="AP29" s="103"/>
      <c r="AQ29" s="103"/>
    </row>
    <row r="30">
      <c r="B30" s="409"/>
      <c r="E30" s="71"/>
      <c r="F30" s="406"/>
      <c r="G30" s="407"/>
      <c r="H30" s="406"/>
      <c r="I30" s="407"/>
      <c r="J30" s="406"/>
      <c r="K30" s="407"/>
      <c r="L30" s="406"/>
      <c r="M30" s="408"/>
      <c r="N30" s="181"/>
      <c r="O30" s="181"/>
      <c r="P30" s="409"/>
      <c r="S30" s="71"/>
      <c r="T30" s="406"/>
      <c r="U30" s="407"/>
      <c r="V30" s="406"/>
      <c r="W30" s="407"/>
      <c r="X30" s="406"/>
      <c r="Y30" s="407"/>
      <c r="Z30" s="406"/>
      <c r="AA30" s="408"/>
      <c r="AB30" s="181"/>
      <c r="AC30" s="181"/>
      <c r="AD30" s="409"/>
      <c r="AG30" s="71"/>
      <c r="AH30" s="406"/>
      <c r="AI30" s="407"/>
      <c r="AJ30" s="406"/>
      <c r="AK30" s="407"/>
      <c r="AL30" s="406"/>
      <c r="AM30" s="407"/>
      <c r="AN30" s="406"/>
      <c r="AO30" s="408"/>
      <c r="AP30" s="103"/>
      <c r="AQ30" s="103"/>
    </row>
    <row r="31">
      <c r="B31" s="184"/>
      <c r="E31" s="71"/>
      <c r="F31" s="406"/>
      <c r="G31" s="407"/>
      <c r="H31" s="406"/>
      <c r="I31" s="407"/>
      <c r="J31" s="406"/>
      <c r="K31" s="407"/>
      <c r="L31" s="406"/>
      <c r="M31" s="408"/>
      <c r="N31" s="181"/>
      <c r="O31" s="181"/>
      <c r="P31" s="184"/>
      <c r="S31" s="71"/>
      <c r="T31" s="406"/>
      <c r="U31" s="407"/>
      <c r="V31" s="406"/>
      <c r="W31" s="407"/>
      <c r="X31" s="406"/>
      <c r="Y31" s="407"/>
      <c r="Z31" s="406"/>
      <c r="AA31" s="408"/>
      <c r="AB31" s="181"/>
      <c r="AC31" s="181"/>
      <c r="AD31" s="184"/>
      <c r="AG31" s="71"/>
      <c r="AH31" s="406"/>
      <c r="AI31" s="407"/>
      <c r="AJ31" s="406"/>
      <c r="AK31" s="407"/>
      <c r="AL31" s="406"/>
      <c r="AM31" s="407"/>
      <c r="AN31" s="406"/>
      <c r="AO31" s="408"/>
      <c r="AP31" s="103"/>
      <c r="AQ31" s="103"/>
    </row>
    <row r="32">
      <c r="B32" s="410"/>
      <c r="C32" s="76"/>
      <c r="D32" s="76"/>
      <c r="E32" s="77"/>
      <c r="F32" s="411"/>
      <c r="G32" s="412"/>
      <c r="H32" s="411"/>
      <c r="I32" s="412"/>
      <c r="J32" s="411"/>
      <c r="K32" s="412"/>
      <c r="L32" s="411"/>
      <c r="M32" s="413"/>
      <c r="N32" s="181"/>
      <c r="O32" s="181"/>
      <c r="P32" s="410"/>
      <c r="Q32" s="76"/>
      <c r="R32" s="76"/>
      <c r="S32" s="77"/>
      <c r="T32" s="411"/>
      <c r="U32" s="412"/>
      <c r="V32" s="411"/>
      <c r="W32" s="412"/>
      <c r="X32" s="411"/>
      <c r="Y32" s="412"/>
      <c r="Z32" s="411"/>
      <c r="AA32" s="413"/>
      <c r="AB32" s="181"/>
      <c r="AC32" s="181"/>
      <c r="AD32" s="410"/>
      <c r="AE32" s="76"/>
      <c r="AF32" s="76"/>
      <c r="AG32" s="77"/>
      <c r="AH32" s="411"/>
      <c r="AI32" s="412"/>
      <c r="AJ32" s="411"/>
      <c r="AK32" s="412"/>
      <c r="AL32" s="411"/>
      <c r="AM32" s="412"/>
      <c r="AN32" s="411"/>
      <c r="AO32" s="413"/>
      <c r="AP32" s="103"/>
      <c r="AQ32" s="103"/>
    </row>
    <row r="33">
      <c r="B33" s="395"/>
      <c r="C33" s="396"/>
      <c r="D33" s="396"/>
      <c r="E33" s="397"/>
      <c r="F33" s="398"/>
      <c r="G33" s="399"/>
      <c r="H33" s="398"/>
      <c r="I33" s="399"/>
      <c r="J33" s="398"/>
      <c r="K33" s="399"/>
      <c r="L33" s="398"/>
      <c r="M33" s="400"/>
      <c r="N33" s="181"/>
      <c r="O33" s="181"/>
      <c r="P33" s="395"/>
      <c r="Q33" s="396"/>
      <c r="R33" s="396"/>
      <c r="S33" s="397"/>
      <c r="T33" s="398"/>
      <c r="U33" s="399"/>
      <c r="V33" s="398"/>
      <c r="W33" s="399"/>
      <c r="X33" s="398"/>
      <c r="Y33" s="399"/>
      <c r="Z33" s="398"/>
      <c r="AA33" s="400"/>
      <c r="AB33" s="181"/>
      <c r="AC33" s="181"/>
      <c r="AD33" s="395"/>
      <c r="AE33" s="396"/>
      <c r="AF33" s="396"/>
      <c r="AG33" s="397"/>
      <c r="AH33" s="398"/>
      <c r="AI33" s="399"/>
      <c r="AJ33" s="398"/>
      <c r="AK33" s="399"/>
      <c r="AL33" s="398"/>
      <c r="AM33" s="399"/>
      <c r="AN33" s="398"/>
      <c r="AO33" s="400"/>
      <c r="AP33" s="103"/>
      <c r="AQ33" s="103"/>
    </row>
    <row r="34">
      <c r="B34" s="340"/>
      <c r="C34" s="380"/>
      <c r="D34" s="380"/>
      <c r="E34" s="404"/>
      <c r="F34" s="401"/>
      <c r="G34" s="402"/>
      <c r="H34" s="401"/>
      <c r="I34" s="402"/>
      <c r="J34" s="401"/>
      <c r="K34" s="402"/>
      <c r="L34" s="401"/>
      <c r="M34" s="403"/>
      <c r="N34" s="181"/>
      <c r="O34" s="181"/>
      <c r="P34" s="340"/>
      <c r="Q34" s="380"/>
      <c r="R34" s="380"/>
      <c r="S34" s="404"/>
      <c r="T34" s="401"/>
      <c r="U34" s="402"/>
      <c r="V34" s="401"/>
      <c r="W34" s="402"/>
      <c r="X34" s="401"/>
      <c r="Y34" s="402"/>
      <c r="Z34" s="401"/>
      <c r="AA34" s="403"/>
      <c r="AB34" s="181"/>
      <c r="AC34" s="181"/>
      <c r="AD34" s="340"/>
      <c r="AE34" s="380"/>
      <c r="AF34" s="380"/>
      <c r="AG34" s="404"/>
      <c r="AH34" s="401"/>
      <c r="AI34" s="402"/>
      <c r="AJ34" s="401"/>
      <c r="AK34" s="402"/>
      <c r="AL34" s="401"/>
      <c r="AM34" s="402"/>
      <c r="AN34" s="401"/>
      <c r="AO34" s="403"/>
      <c r="AP34" s="103"/>
      <c r="AQ34" s="103"/>
    </row>
    <row r="35">
      <c r="B35" s="405"/>
      <c r="E35" s="71"/>
      <c r="F35" s="401"/>
      <c r="G35" s="402"/>
      <c r="H35" s="401"/>
      <c r="I35" s="402"/>
      <c r="J35" s="401"/>
      <c r="K35" s="402"/>
      <c r="L35" s="401"/>
      <c r="M35" s="403"/>
      <c r="N35" s="181"/>
      <c r="O35" s="181"/>
      <c r="P35" s="405"/>
      <c r="S35" s="71"/>
      <c r="T35" s="401"/>
      <c r="U35" s="402"/>
      <c r="V35" s="401"/>
      <c r="W35" s="402"/>
      <c r="X35" s="401"/>
      <c r="Y35" s="402"/>
      <c r="Z35" s="401"/>
      <c r="AA35" s="403"/>
      <c r="AB35" s="181"/>
      <c r="AC35" s="181"/>
      <c r="AD35" s="405"/>
      <c r="AG35" s="71"/>
      <c r="AH35" s="401"/>
      <c r="AI35" s="402"/>
      <c r="AJ35" s="401"/>
      <c r="AK35" s="402"/>
      <c r="AL35" s="401"/>
      <c r="AM35" s="402"/>
      <c r="AN35" s="401"/>
      <c r="AO35" s="403"/>
      <c r="AP35" s="103"/>
      <c r="AQ35" s="103"/>
    </row>
    <row r="36">
      <c r="B36" s="414"/>
      <c r="C36" s="415"/>
      <c r="D36" s="415"/>
      <c r="E36" s="416"/>
      <c r="F36" s="411"/>
      <c r="G36" s="412"/>
      <c r="H36" s="411"/>
      <c r="I36" s="412"/>
      <c r="J36" s="411"/>
      <c r="K36" s="412"/>
      <c r="L36" s="411"/>
      <c r="M36" s="413"/>
      <c r="N36" s="181"/>
      <c r="O36" s="181"/>
      <c r="P36" s="414"/>
      <c r="Q36" s="415"/>
      <c r="R36" s="415"/>
      <c r="S36" s="416"/>
      <c r="T36" s="411"/>
      <c r="U36" s="412"/>
      <c r="V36" s="411"/>
      <c r="W36" s="412"/>
      <c r="X36" s="411"/>
      <c r="Y36" s="412"/>
      <c r="Z36" s="411"/>
      <c r="AA36" s="413"/>
      <c r="AB36" s="181"/>
      <c r="AC36" s="181"/>
      <c r="AD36" s="414"/>
      <c r="AE36" s="415"/>
      <c r="AF36" s="415"/>
      <c r="AG36" s="416"/>
      <c r="AH36" s="411"/>
      <c r="AI36" s="412"/>
      <c r="AJ36" s="411"/>
      <c r="AK36" s="412"/>
      <c r="AL36" s="411"/>
      <c r="AM36" s="412"/>
      <c r="AN36" s="411"/>
      <c r="AO36" s="413"/>
      <c r="AP36" s="103"/>
      <c r="AQ36" s="103"/>
    </row>
    <row r="37">
      <c r="B37" s="232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408"/>
      <c r="N37" s="181"/>
      <c r="O37" s="181"/>
      <c r="P37" s="232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408"/>
      <c r="AB37" s="181"/>
      <c r="AC37" s="181"/>
      <c r="AD37" s="232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408"/>
      <c r="AP37" s="103"/>
      <c r="AQ37" s="103"/>
    </row>
    <row r="38">
      <c r="B38" s="232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408"/>
      <c r="N38" s="181"/>
      <c r="O38" s="181"/>
      <c r="P38" s="232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408"/>
      <c r="AB38" s="181"/>
      <c r="AC38" s="181"/>
      <c r="AD38" s="232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408"/>
      <c r="AP38" s="103"/>
      <c r="AQ38" s="103"/>
    </row>
    <row r="39">
      <c r="B39" s="417" t="s">
        <v>501</v>
      </c>
      <c r="C39" s="382"/>
      <c r="D39" s="382"/>
      <c r="E39" s="382"/>
      <c r="F39" s="382"/>
      <c r="G39" s="382"/>
      <c r="H39" s="382"/>
      <c r="I39" s="382"/>
      <c r="J39" s="382"/>
      <c r="K39" s="382"/>
      <c r="L39" s="382"/>
      <c r="M39" s="345"/>
      <c r="N39" s="181"/>
      <c r="O39" s="181"/>
      <c r="P39" s="417" t="s">
        <v>501</v>
      </c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45"/>
      <c r="AB39" s="181"/>
      <c r="AC39" s="181"/>
      <c r="AD39" s="417" t="s">
        <v>501</v>
      </c>
      <c r="AE39" s="382"/>
      <c r="AF39" s="382"/>
      <c r="AG39" s="382"/>
      <c r="AH39" s="382"/>
      <c r="AI39" s="382"/>
      <c r="AJ39" s="382"/>
      <c r="AK39" s="382"/>
      <c r="AL39" s="382"/>
      <c r="AM39" s="382"/>
      <c r="AN39" s="382"/>
      <c r="AO39" s="345"/>
      <c r="AP39" s="418"/>
      <c r="AQ39" s="418"/>
    </row>
    <row r="40">
      <c r="B40" s="419"/>
      <c r="C40" s="420"/>
      <c r="D40" s="420"/>
      <c r="E40" s="420"/>
      <c r="F40" s="391" t="s">
        <v>500</v>
      </c>
      <c r="G40" s="391" t="s">
        <v>5</v>
      </c>
      <c r="H40" s="392" t="s">
        <v>500</v>
      </c>
      <c r="I40" s="392" t="s">
        <v>5</v>
      </c>
      <c r="J40" s="392" t="s">
        <v>500</v>
      </c>
      <c r="K40" s="392" t="s">
        <v>5</v>
      </c>
      <c r="L40" s="392" t="s">
        <v>500</v>
      </c>
      <c r="M40" s="393" t="s">
        <v>5</v>
      </c>
      <c r="N40" s="181"/>
      <c r="O40" s="181"/>
      <c r="P40" s="419"/>
      <c r="Q40" s="420"/>
      <c r="R40" s="420"/>
      <c r="S40" s="420"/>
      <c r="T40" s="392" t="s">
        <v>500</v>
      </c>
      <c r="U40" s="392" t="s">
        <v>5</v>
      </c>
      <c r="V40" s="392" t="s">
        <v>500</v>
      </c>
      <c r="W40" s="392" t="s">
        <v>5</v>
      </c>
      <c r="X40" s="392" t="s">
        <v>500</v>
      </c>
      <c r="Y40" s="392" t="s">
        <v>5</v>
      </c>
      <c r="Z40" s="392" t="s">
        <v>500</v>
      </c>
      <c r="AA40" s="393" t="s">
        <v>5</v>
      </c>
      <c r="AB40" s="181"/>
      <c r="AC40" s="181"/>
      <c r="AD40" s="419"/>
      <c r="AE40" s="420"/>
      <c r="AF40" s="420"/>
      <c r="AG40" s="420"/>
      <c r="AH40" s="392" t="s">
        <v>500</v>
      </c>
      <c r="AI40" s="392" t="s">
        <v>5</v>
      </c>
      <c r="AJ40" s="392" t="s">
        <v>500</v>
      </c>
      <c r="AK40" s="392" t="s">
        <v>5</v>
      </c>
      <c r="AL40" s="392" t="s">
        <v>500</v>
      </c>
      <c r="AM40" s="392" t="s">
        <v>5</v>
      </c>
      <c r="AN40" s="392" t="s">
        <v>500</v>
      </c>
      <c r="AO40" s="393" t="s">
        <v>5</v>
      </c>
      <c r="AP40" s="394"/>
      <c r="AQ40" s="394"/>
    </row>
    <row r="41">
      <c r="B41" s="395"/>
      <c r="C41" s="396"/>
      <c r="D41" s="396"/>
      <c r="E41" s="397"/>
      <c r="F41" s="421"/>
      <c r="G41" s="422"/>
      <c r="H41" s="398"/>
      <c r="I41" s="422"/>
      <c r="J41" s="398"/>
      <c r="K41" s="422"/>
      <c r="L41" s="398"/>
      <c r="M41" s="423"/>
      <c r="N41" s="181"/>
      <c r="O41" s="181"/>
      <c r="P41" s="395"/>
      <c r="Q41" s="396"/>
      <c r="R41" s="396"/>
      <c r="S41" s="397"/>
      <c r="T41" s="421"/>
      <c r="U41" s="422"/>
      <c r="V41" s="398"/>
      <c r="W41" s="422"/>
      <c r="X41" s="398"/>
      <c r="Y41" s="422"/>
      <c r="Z41" s="398"/>
      <c r="AA41" s="423"/>
      <c r="AB41" s="181"/>
      <c r="AC41" s="181"/>
      <c r="AD41" s="395"/>
      <c r="AE41" s="396"/>
      <c r="AF41" s="396"/>
      <c r="AG41" s="397"/>
      <c r="AH41" s="421"/>
      <c r="AI41" s="422"/>
      <c r="AJ41" s="398"/>
      <c r="AK41" s="422"/>
      <c r="AL41" s="398"/>
      <c r="AM41" s="422"/>
      <c r="AN41" s="398"/>
      <c r="AO41" s="423"/>
      <c r="AP41" s="103"/>
      <c r="AQ41" s="103"/>
    </row>
    <row r="42">
      <c r="B42" s="340"/>
      <c r="C42" s="380"/>
      <c r="D42" s="380"/>
      <c r="E42" s="404"/>
      <c r="F42" s="424"/>
      <c r="G42" s="425"/>
      <c r="H42" s="401"/>
      <c r="I42" s="425"/>
      <c r="J42" s="401"/>
      <c r="K42" s="425"/>
      <c r="L42" s="401"/>
      <c r="M42" s="426"/>
      <c r="N42" s="181"/>
      <c r="O42" s="181"/>
      <c r="P42" s="340"/>
      <c r="Q42" s="380"/>
      <c r="R42" s="380"/>
      <c r="S42" s="404"/>
      <c r="T42" s="424"/>
      <c r="U42" s="425"/>
      <c r="V42" s="401"/>
      <c r="W42" s="425"/>
      <c r="X42" s="401"/>
      <c r="Y42" s="425"/>
      <c r="Z42" s="401"/>
      <c r="AA42" s="426"/>
      <c r="AB42" s="181"/>
      <c r="AC42" s="181"/>
      <c r="AD42" s="340"/>
      <c r="AE42" s="380"/>
      <c r="AF42" s="380"/>
      <c r="AG42" s="404"/>
      <c r="AH42" s="424"/>
      <c r="AI42" s="425"/>
      <c r="AJ42" s="401"/>
      <c r="AK42" s="425"/>
      <c r="AL42" s="401"/>
      <c r="AM42" s="425"/>
      <c r="AN42" s="401"/>
      <c r="AO42" s="426"/>
      <c r="AP42" s="103"/>
      <c r="AQ42" s="103"/>
    </row>
    <row r="43">
      <c r="B43" s="405"/>
      <c r="E43" s="71"/>
      <c r="F43" s="424"/>
      <c r="G43" s="425"/>
      <c r="H43" s="401"/>
      <c r="I43" s="425"/>
      <c r="J43" s="401"/>
      <c r="K43" s="425"/>
      <c r="L43" s="401"/>
      <c r="M43" s="426"/>
      <c r="N43" s="181"/>
      <c r="O43" s="181"/>
      <c r="P43" s="405"/>
      <c r="S43" s="71"/>
      <c r="T43" s="424"/>
      <c r="U43" s="425"/>
      <c r="V43" s="401"/>
      <c r="W43" s="425"/>
      <c r="X43" s="401"/>
      <c r="Y43" s="425"/>
      <c r="Z43" s="401"/>
      <c r="AA43" s="426"/>
      <c r="AB43" s="181"/>
      <c r="AC43" s="181"/>
      <c r="AD43" s="405"/>
      <c r="AG43" s="71"/>
      <c r="AH43" s="424"/>
      <c r="AI43" s="425"/>
      <c r="AJ43" s="401"/>
      <c r="AK43" s="425"/>
      <c r="AL43" s="401"/>
      <c r="AM43" s="425"/>
      <c r="AN43" s="401"/>
      <c r="AO43" s="426"/>
      <c r="AP43" s="103"/>
      <c r="AQ43" s="103"/>
    </row>
    <row r="44">
      <c r="B44" s="414"/>
      <c r="C44" s="415"/>
      <c r="D44" s="415"/>
      <c r="E44" s="416"/>
      <c r="F44" s="427"/>
      <c r="G44" s="412"/>
      <c r="H44" s="411"/>
      <c r="I44" s="412"/>
      <c r="J44" s="411"/>
      <c r="K44" s="412"/>
      <c r="L44" s="411"/>
      <c r="M44" s="413"/>
      <c r="N44" s="181"/>
      <c r="O44" s="181"/>
      <c r="P44" s="414"/>
      <c r="Q44" s="415"/>
      <c r="R44" s="415"/>
      <c r="S44" s="416"/>
      <c r="T44" s="427"/>
      <c r="U44" s="412"/>
      <c r="V44" s="411"/>
      <c r="W44" s="412"/>
      <c r="X44" s="411"/>
      <c r="Y44" s="412"/>
      <c r="Z44" s="411"/>
      <c r="AA44" s="413"/>
      <c r="AB44" s="181"/>
      <c r="AC44" s="181"/>
      <c r="AD44" s="414"/>
      <c r="AE44" s="415"/>
      <c r="AF44" s="415"/>
      <c r="AG44" s="416"/>
      <c r="AH44" s="427"/>
      <c r="AI44" s="412"/>
      <c r="AJ44" s="411"/>
      <c r="AK44" s="412"/>
      <c r="AL44" s="411"/>
      <c r="AM44" s="412"/>
      <c r="AN44" s="411"/>
      <c r="AO44" s="413"/>
      <c r="AP44" s="103"/>
      <c r="AQ44" s="103"/>
    </row>
    <row r="45">
      <c r="B45" s="395"/>
      <c r="C45" s="396"/>
      <c r="D45" s="396"/>
      <c r="E45" s="397"/>
      <c r="F45" s="421"/>
      <c r="G45" s="422"/>
      <c r="H45" s="398"/>
      <c r="I45" s="422"/>
      <c r="J45" s="398"/>
      <c r="K45" s="422"/>
      <c r="L45" s="398"/>
      <c r="M45" s="423"/>
      <c r="N45" s="181"/>
      <c r="O45" s="181"/>
      <c r="P45" s="395"/>
      <c r="Q45" s="396"/>
      <c r="R45" s="396"/>
      <c r="S45" s="397"/>
      <c r="T45" s="421"/>
      <c r="U45" s="422"/>
      <c r="V45" s="398"/>
      <c r="W45" s="422"/>
      <c r="X45" s="398"/>
      <c r="Y45" s="422"/>
      <c r="Z45" s="398"/>
      <c r="AA45" s="423"/>
      <c r="AB45" s="181"/>
      <c r="AC45" s="181"/>
      <c r="AD45" s="395"/>
      <c r="AE45" s="396"/>
      <c r="AF45" s="396"/>
      <c r="AG45" s="397"/>
      <c r="AH45" s="421"/>
      <c r="AI45" s="422"/>
      <c r="AJ45" s="398"/>
      <c r="AK45" s="422"/>
      <c r="AL45" s="398"/>
      <c r="AM45" s="422"/>
      <c r="AN45" s="398"/>
      <c r="AO45" s="423"/>
      <c r="AP45" s="103"/>
      <c r="AQ45" s="103"/>
    </row>
    <row r="46">
      <c r="B46" s="340"/>
      <c r="C46" s="380"/>
      <c r="D46" s="380"/>
      <c r="E46" s="404"/>
      <c r="F46" s="424"/>
      <c r="G46" s="425"/>
      <c r="H46" s="401"/>
      <c r="I46" s="425"/>
      <c r="J46" s="401"/>
      <c r="K46" s="425"/>
      <c r="L46" s="401"/>
      <c r="M46" s="426"/>
      <c r="N46" s="181"/>
      <c r="O46" s="181"/>
      <c r="P46" s="340"/>
      <c r="Q46" s="380"/>
      <c r="R46" s="380"/>
      <c r="S46" s="404"/>
      <c r="T46" s="424"/>
      <c r="U46" s="425"/>
      <c r="V46" s="401"/>
      <c r="W46" s="425"/>
      <c r="X46" s="401"/>
      <c r="Y46" s="425"/>
      <c r="Z46" s="401"/>
      <c r="AA46" s="426"/>
      <c r="AB46" s="181"/>
      <c r="AC46" s="181"/>
      <c r="AD46" s="340"/>
      <c r="AE46" s="380"/>
      <c r="AF46" s="380"/>
      <c r="AG46" s="404"/>
      <c r="AH46" s="424"/>
      <c r="AI46" s="425"/>
      <c r="AJ46" s="401"/>
      <c r="AK46" s="425"/>
      <c r="AL46" s="401"/>
      <c r="AM46" s="425"/>
      <c r="AN46" s="401"/>
      <c r="AO46" s="426"/>
      <c r="AP46" s="103"/>
      <c r="AQ46" s="103"/>
    </row>
    <row r="47">
      <c r="B47" s="405"/>
      <c r="E47" s="71"/>
      <c r="F47" s="424"/>
      <c r="G47" s="425"/>
      <c r="H47" s="401"/>
      <c r="I47" s="425"/>
      <c r="J47" s="401"/>
      <c r="K47" s="425"/>
      <c r="L47" s="401"/>
      <c r="M47" s="426"/>
      <c r="N47" s="181"/>
      <c r="O47" s="181"/>
      <c r="P47" s="405"/>
      <c r="S47" s="71"/>
      <c r="T47" s="424"/>
      <c r="U47" s="425"/>
      <c r="V47" s="401"/>
      <c r="W47" s="425"/>
      <c r="X47" s="401"/>
      <c r="Y47" s="425"/>
      <c r="Z47" s="401"/>
      <c r="AA47" s="426"/>
      <c r="AB47" s="181"/>
      <c r="AC47" s="181"/>
      <c r="AD47" s="405"/>
      <c r="AG47" s="71"/>
      <c r="AH47" s="424"/>
      <c r="AI47" s="425"/>
      <c r="AJ47" s="401"/>
      <c r="AK47" s="425"/>
      <c r="AL47" s="401"/>
      <c r="AM47" s="425"/>
      <c r="AN47" s="401"/>
      <c r="AO47" s="426"/>
      <c r="AP47" s="103"/>
      <c r="AQ47" s="103"/>
    </row>
    <row r="48">
      <c r="B48" s="414"/>
      <c r="C48" s="415"/>
      <c r="D48" s="415"/>
      <c r="E48" s="416"/>
      <c r="F48" s="427"/>
      <c r="G48" s="412"/>
      <c r="H48" s="411"/>
      <c r="I48" s="412"/>
      <c r="J48" s="411"/>
      <c r="K48" s="412"/>
      <c r="L48" s="411"/>
      <c r="M48" s="413"/>
      <c r="N48" s="181"/>
      <c r="O48" s="181"/>
      <c r="P48" s="414"/>
      <c r="Q48" s="415"/>
      <c r="R48" s="415"/>
      <c r="S48" s="416"/>
      <c r="T48" s="427"/>
      <c r="U48" s="412"/>
      <c r="V48" s="411"/>
      <c r="W48" s="412"/>
      <c r="X48" s="411"/>
      <c r="Y48" s="412"/>
      <c r="Z48" s="411"/>
      <c r="AA48" s="413"/>
      <c r="AB48" s="181"/>
      <c r="AC48" s="181"/>
      <c r="AD48" s="414"/>
      <c r="AE48" s="415"/>
      <c r="AF48" s="415"/>
      <c r="AG48" s="416"/>
      <c r="AH48" s="427"/>
      <c r="AI48" s="412"/>
      <c r="AJ48" s="411"/>
      <c r="AK48" s="412"/>
      <c r="AL48" s="411"/>
      <c r="AM48" s="412"/>
      <c r="AN48" s="411"/>
      <c r="AO48" s="413"/>
      <c r="AP48" s="103"/>
      <c r="AQ48" s="103"/>
    </row>
    <row r="49">
      <c r="B49" s="395"/>
      <c r="C49" s="396"/>
      <c r="D49" s="396"/>
      <c r="E49" s="397"/>
      <c r="F49" s="421"/>
      <c r="G49" s="422"/>
      <c r="H49" s="398"/>
      <c r="I49" s="422"/>
      <c r="J49" s="398"/>
      <c r="K49" s="422"/>
      <c r="L49" s="398"/>
      <c r="M49" s="423"/>
      <c r="N49" s="181"/>
      <c r="O49" s="181"/>
      <c r="P49" s="395"/>
      <c r="Q49" s="396"/>
      <c r="R49" s="396"/>
      <c r="S49" s="397"/>
      <c r="T49" s="421"/>
      <c r="U49" s="422"/>
      <c r="V49" s="398"/>
      <c r="W49" s="422"/>
      <c r="X49" s="398"/>
      <c r="Y49" s="422"/>
      <c r="Z49" s="398"/>
      <c r="AA49" s="423"/>
      <c r="AB49" s="181"/>
      <c r="AC49" s="181"/>
      <c r="AD49" s="395"/>
      <c r="AE49" s="396"/>
      <c r="AF49" s="396"/>
      <c r="AG49" s="397"/>
      <c r="AH49" s="421"/>
      <c r="AI49" s="422"/>
      <c r="AJ49" s="398"/>
      <c r="AK49" s="422"/>
      <c r="AL49" s="398"/>
      <c r="AM49" s="422"/>
      <c r="AN49" s="398"/>
      <c r="AO49" s="423"/>
      <c r="AP49" s="103"/>
      <c r="AQ49" s="103"/>
    </row>
    <row r="50">
      <c r="B50" s="340"/>
      <c r="C50" s="380"/>
      <c r="D50" s="380"/>
      <c r="E50" s="404"/>
      <c r="F50" s="424"/>
      <c r="G50" s="425"/>
      <c r="H50" s="401"/>
      <c r="I50" s="425"/>
      <c r="J50" s="401"/>
      <c r="K50" s="425"/>
      <c r="L50" s="401"/>
      <c r="M50" s="426"/>
      <c r="N50" s="181"/>
      <c r="O50" s="181"/>
      <c r="P50" s="340"/>
      <c r="Q50" s="380"/>
      <c r="R50" s="380"/>
      <c r="S50" s="404"/>
      <c r="T50" s="424"/>
      <c r="U50" s="425"/>
      <c r="V50" s="401"/>
      <c r="W50" s="425"/>
      <c r="X50" s="401"/>
      <c r="Y50" s="425"/>
      <c r="Z50" s="401"/>
      <c r="AA50" s="426"/>
      <c r="AB50" s="181"/>
      <c r="AC50" s="181"/>
      <c r="AD50" s="340"/>
      <c r="AE50" s="380"/>
      <c r="AF50" s="380"/>
      <c r="AG50" s="404"/>
      <c r="AH50" s="424"/>
      <c r="AI50" s="425"/>
      <c r="AJ50" s="401"/>
      <c r="AK50" s="425"/>
      <c r="AL50" s="401"/>
      <c r="AM50" s="425"/>
      <c r="AN50" s="401"/>
      <c r="AO50" s="426"/>
      <c r="AP50" s="103"/>
      <c r="AQ50" s="103"/>
    </row>
    <row r="51">
      <c r="B51" s="405"/>
      <c r="E51" s="71"/>
      <c r="F51" s="424"/>
      <c r="G51" s="425"/>
      <c r="H51" s="401"/>
      <c r="I51" s="425"/>
      <c r="J51" s="401"/>
      <c r="K51" s="425"/>
      <c r="L51" s="401"/>
      <c r="M51" s="426"/>
      <c r="N51" s="181"/>
      <c r="O51" s="181"/>
      <c r="P51" s="405"/>
      <c r="S51" s="71"/>
      <c r="T51" s="424"/>
      <c r="U51" s="425"/>
      <c r="V51" s="401"/>
      <c r="W51" s="425"/>
      <c r="X51" s="401"/>
      <c r="Y51" s="425"/>
      <c r="Z51" s="401"/>
      <c r="AA51" s="426"/>
      <c r="AB51" s="181"/>
      <c r="AC51" s="181"/>
      <c r="AD51" s="405"/>
      <c r="AG51" s="71"/>
      <c r="AH51" s="424"/>
      <c r="AI51" s="425"/>
      <c r="AJ51" s="401"/>
      <c r="AK51" s="425"/>
      <c r="AL51" s="401"/>
      <c r="AM51" s="425"/>
      <c r="AN51" s="401"/>
      <c r="AO51" s="426"/>
      <c r="AP51" s="103"/>
      <c r="AQ51" s="103"/>
    </row>
    <row r="52">
      <c r="B52" s="414"/>
      <c r="C52" s="415"/>
      <c r="D52" s="415"/>
      <c r="E52" s="416"/>
      <c r="F52" s="427"/>
      <c r="G52" s="412"/>
      <c r="H52" s="411"/>
      <c r="I52" s="412"/>
      <c r="J52" s="411"/>
      <c r="K52" s="412"/>
      <c r="L52" s="411"/>
      <c r="M52" s="413"/>
      <c r="N52" s="181"/>
      <c r="O52" s="181"/>
      <c r="P52" s="414"/>
      <c r="Q52" s="415"/>
      <c r="R52" s="415"/>
      <c r="S52" s="416"/>
      <c r="T52" s="427"/>
      <c r="U52" s="412"/>
      <c r="V52" s="411"/>
      <c r="W52" s="412"/>
      <c r="X52" s="411"/>
      <c r="Y52" s="412"/>
      <c r="Z52" s="411"/>
      <c r="AA52" s="413"/>
      <c r="AB52" s="181"/>
      <c r="AC52" s="181"/>
      <c r="AD52" s="414"/>
      <c r="AE52" s="415"/>
      <c r="AF52" s="415"/>
      <c r="AG52" s="416"/>
      <c r="AH52" s="427"/>
      <c r="AI52" s="412"/>
      <c r="AJ52" s="411"/>
      <c r="AK52" s="412"/>
      <c r="AL52" s="411"/>
      <c r="AM52" s="412"/>
      <c r="AN52" s="411"/>
      <c r="AO52" s="413"/>
      <c r="AP52" s="103"/>
      <c r="AQ52" s="103"/>
    </row>
    <row r="53">
      <c r="B53" s="395"/>
      <c r="C53" s="396"/>
      <c r="D53" s="396"/>
      <c r="E53" s="397"/>
      <c r="F53" s="421"/>
      <c r="G53" s="422"/>
      <c r="H53" s="398"/>
      <c r="I53" s="422"/>
      <c r="J53" s="398"/>
      <c r="K53" s="422"/>
      <c r="L53" s="398"/>
      <c r="M53" s="423"/>
      <c r="N53" s="181"/>
      <c r="O53" s="181"/>
      <c r="P53" s="395"/>
      <c r="Q53" s="396"/>
      <c r="R53" s="396"/>
      <c r="S53" s="397"/>
      <c r="T53" s="421"/>
      <c r="U53" s="422"/>
      <c r="V53" s="398"/>
      <c r="W53" s="422"/>
      <c r="X53" s="398"/>
      <c r="Y53" s="422"/>
      <c r="Z53" s="398"/>
      <c r="AA53" s="423"/>
      <c r="AB53" s="181"/>
      <c r="AC53" s="181"/>
      <c r="AD53" s="395"/>
      <c r="AE53" s="396"/>
      <c r="AF53" s="396"/>
      <c r="AG53" s="397"/>
      <c r="AH53" s="421"/>
      <c r="AI53" s="422"/>
      <c r="AJ53" s="398"/>
      <c r="AK53" s="422"/>
      <c r="AL53" s="398"/>
      <c r="AM53" s="422"/>
      <c r="AN53" s="398"/>
      <c r="AO53" s="423"/>
      <c r="AP53" s="103"/>
      <c r="AQ53" s="103"/>
    </row>
    <row r="54">
      <c r="B54" s="340"/>
      <c r="C54" s="380"/>
      <c r="D54" s="380"/>
      <c r="E54" s="404"/>
      <c r="F54" s="424"/>
      <c r="G54" s="425"/>
      <c r="H54" s="401"/>
      <c r="I54" s="425"/>
      <c r="J54" s="401"/>
      <c r="K54" s="425"/>
      <c r="L54" s="401"/>
      <c r="M54" s="426"/>
      <c r="N54" s="181"/>
      <c r="O54" s="181"/>
      <c r="P54" s="340"/>
      <c r="Q54" s="380"/>
      <c r="R54" s="380"/>
      <c r="S54" s="404"/>
      <c r="T54" s="424"/>
      <c r="U54" s="425"/>
      <c r="V54" s="401"/>
      <c r="W54" s="425"/>
      <c r="X54" s="401"/>
      <c r="Y54" s="425"/>
      <c r="Z54" s="401"/>
      <c r="AA54" s="426"/>
      <c r="AB54" s="181"/>
      <c r="AC54" s="181"/>
      <c r="AD54" s="340"/>
      <c r="AE54" s="380"/>
      <c r="AF54" s="380"/>
      <c r="AG54" s="404"/>
      <c r="AH54" s="424"/>
      <c r="AI54" s="425"/>
      <c r="AJ54" s="401"/>
      <c r="AK54" s="425"/>
      <c r="AL54" s="401"/>
      <c r="AM54" s="425"/>
      <c r="AN54" s="401"/>
      <c r="AO54" s="426"/>
      <c r="AP54" s="103"/>
      <c r="AQ54" s="103"/>
    </row>
    <row r="55">
      <c r="B55" s="405"/>
      <c r="E55" s="71"/>
      <c r="F55" s="401"/>
      <c r="G55" s="425"/>
      <c r="H55" s="401"/>
      <c r="I55" s="425"/>
      <c r="J55" s="401"/>
      <c r="K55" s="425"/>
      <c r="L55" s="401"/>
      <c r="M55" s="426"/>
      <c r="N55" s="181"/>
      <c r="O55" s="181"/>
      <c r="P55" s="405"/>
      <c r="S55" s="71"/>
      <c r="T55" s="401"/>
      <c r="U55" s="425"/>
      <c r="V55" s="401"/>
      <c r="W55" s="425"/>
      <c r="X55" s="401"/>
      <c r="Y55" s="425"/>
      <c r="Z55" s="401"/>
      <c r="AA55" s="426"/>
      <c r="AB55" s="181"/>
      <c r="AC55" s="181"/>
      <c r="AD55" s="405"/>
      <c r="AG55" s="71"/>
      <c r="AH55" s="401"/>
      <c r="AI55" s="425"/>
      <c r="AJ55" s="401"/>
      <c r="AK55" s="425"/>
      <c r="AL55" s="401"/>
      <c r="AM55" s="425"/>
      <c r="AN55" s="401"/>
      <c r="AO55" s="426"/>
      <c r="AP55" s="103"/>
      <c r="AQ55" s="103"/>
    </row>
    <row r="56">
      <c r="B56" s="414"/>
      <c r="C56" s="415"/>
      <c r="D56" s="415"/>
      <c r="E56" s="416"/>
      <c r="F56" s="411"/>
      <c r="G56" s="412"/>
      <c r="H56" s="411"/>
      <c r="I56" s="412"/>
      <c r="J56" s="411"/>
      <c r="K56" s="412"/>
      <c r="L56" s="411"/>
      <c r="M56" s="413"/>
      <c r="N56" s="181"/>
      <c r="O56" s="181"/>
      <c r="P56" s="414"/>
      <c r="Q56" s="415"/>
      <c r="R56" s="415"/>
      <c r="S56" s="416"/>
      <c r="T56" s="411"/>
      <c r="U56" s="412"/>
      <c r="V56" s="411"/>
      <c r="W56" s="412"/>
      <c r="X56" s="411"/>
      <c r="Y56" s="412"/>
      <c r="Z56" s="411"/>
      <c r="AA56" s="413"/>
      <c r="AB56" s="181"/>
      <c r="AC56" s="181"/>
      <c r="AD56" s="414"/>
      <c r="AE56" s="415"/>
      <c r="AF56" s="415"/>
      <c r="AG56" s="416"/>
      <c r="AH56" s="411"/>
      <c r="AI56" s="412"/>
      <c r="AJ56" s="411"/>
      <c r="AK56" s="412"/>
      <c r="AL56" s="411"/>
      <c r="AM56" s="412"/>
      <c r="AN56" s="411"/>
      <c r="AO56" s="413"/>
      <c r="AP56" s="103"/>
      <c r="AQ56" s="103"/>
    </row>
    <row r="57">
      <c r="B57" s="395"/>
      <c r="C57" s="396"/>
      <c r="D57" s="396"/>
      <c r="E57" s="397"/>
      <c r="F57" s="421"/>
      <c r="G57" s="422"/>
      <c r="H57" s="398"/>
      <c r="I57" s="422"/>
      <c r="J57" s="398"/>
      <c r="K57" s="422"/>
      <c r="L57" s="398"/>
      <c r="M57" s="423"/>
      <c r="N57" s="181"/>
      <c r="O57" s="181"/>
      <c r="P57" s="395"/>
      <c r="Q57" s="396"/>
      <c r="R57" s="396"/>
      <c r="S57" s="397"/>
      <c r="T57" s="421"/>
      <c r="U57" s="422"/>
      <c r="V57" s="398"/>
      <c r="W57" s="422"/>
      <c r="X57" s="398"/>
      <c r="Y57" s="422"/>
      <c r="Z57" s="398"/>
      <c r="AA57" s="423"/>
      <c r="AB57" s="181"/>
      <c r="AC57" s="181"/>
      <c r="AD57" s="395"/>
      <c r="AE57" s="396"/>
      <c r="AF57" s="396"/>
      <c r="AG57" s="397"/>
      <c r="AH57" s="421"/>
      <c r="AI57" s="422"/>
      <c r="AJ57" s="398"/>
      <c r="AK57" s="422"/>
      <c r="AL57" s="398"/>
      <c r="AM57" s="422"/>
      <c r="AN57" s="398"/>
      <c r="AO57" s="423"/>
      <c r="AP57" s="103"/>
      <c r="AQ57" s="103"/>
    </row>
    <row r="58">
      <c r="B58" s="340"/>
      <c r="C58" s="380"/>
      <c r="D58" s="380"/>
      <c r="E58" s="404"/>
      <c r="F58" s="424"/>
      <c r="G58" s="425"/>
      <c r="H58" s="401"/>
      <c r="I58" s="425"/>
      <c r="J58" s="401"/>
      <c r="K58" s="425"/>
      <c r="L58" s="401"/>
      <c r="M58" s="426"/>
      <c r="N58" s="181"/>
      <c r="O58" s="181"/>
      <c r="P58" s="340"/>
      <c r="Q58" s="380"/>
      <c r="R58" s="380"/>
      <c r="S58" s="404"/>
      <c r="T58" s="424"/>
      <c r="U58" s="425"/>
      <c r="V58" s="401"/>
      <c r="W58" s="425"/>
      <c r="X58" s="401"/>
      <c r="Y58" s="425"/>
      <c r="Z58" s="401"/>
      <c r="AA58" s="426"/>
      <c r="AB58" s="181"/>
      <c r="AC58" s="181"/>
      <c r="AD58" s="340"/>
      <c r="AE58" s="380"/>
      <c r="AF58" s="380"/>
      <c r="AG58" s="404"/>
      <c r="AH58" s="424"/>
      <c r="AI58" s="425"/>
      <c r="AJ58" s="401"/>
      <c r="AK58" s="425"/>
      <c r="AL58" s="401"/>
      <c r="AM58" s="425"/>
      <c r="AN58" s="401"/>
      <c r="AO58" s="426"/>
      <c r="AP58" s="103"/>
      <c r="AQ58" s="103"/>
    </row>
    <row r="59">
      <c r="B59" s="405"/>
      <c r="E59" s="71"/>
      <c r="F59" s="401"/>
      <c r="G59" s="425"/>
      <c r="H59" s="401"/>
      <c r="I59" s="425"/>
      <c r="J59" s="401"/>
      <c r="K59" s="425"/>
      <c r="L59" s="401"/>
      <c r="M59" s="426"/>
      <c r="N59" s="181"/>
      <c r="O59" s="181"/>
      <c r="P59" s="405"/>
      <c r="S59" s="71"/>
      <c r="T59" s="401"/>
      <c r="U59" s="425"/>
      <c r="V59" s="401"/>
      <c r="W59" s="425"/>
      <c r="X59" s="401"/>
      <c r="Y59" s="425"/>
      <c r="Z59" s="401"/>
      <c r="AA59" s="426"/>
      <c r="AB59" s="181"/>
      <c r="AC59" s="181"/>
      <c r="AD59" s="405"/>
      <c r="AG59" s="71"/>
      <c r="AH59" s="401"/>
      <c r="AI59" s="425"/>
      <c r="AJ59" s="401"/>
      <c r="AK59" s="425"/>
      <c r="AL59" s="401"/>
      <c r="AM59" s="425"/>
      <c r="AN59" s="401"/>
      <c r="AO59" s="426"/>
      <c r="AP59" s="103"/>
      <c r="AQ59" s="103"/>
    </row>
    <row r="60">
      <c r="B60" s="414"/>
      <c r="C60" s="415"/>
      <c r="D60" s="415"/>
      <c r="E60" s="416"/>
      <c r="F60" s="411"/>
      <c r="G60" s="412"/>
      <c r="H60" s="411"/>
      <c r="I60" s="412"/>
      <c r="J60" s="411"/>
      <c r="K60" s="412"/>
      <c r="L60" s="411"/>
      <c r="M60" s="413"/>
      <c r="N60" s="181"/>
      <c r="O60" s="181"/>
      <c r="P60" s="414"/>
      <c r="Q60" s="415"/>
      <c r="R60" s="415"/>
      <c r="S60" s="416"/>
      <c r="T60" s="411"/>
      <c r="U60" s="412"/>
      <c r="V60" s="411"/>
      <c r="W60" s="412"/>
      <c r="X60" s="411"/>
      <c r="Y60" s="412"/>
      <c r="Z60" s="411"/>
      <c r="AA60" s="413"/>
      <c r="AB60" s="181"/>
      <c r="AC60" s="181"/>
      <c r="AD60" s="414"/>
      <c r="AE60" s="415"/>
      <c r="AF60" s="415"/>
      <c r="AG60" s="416"/>
      <c r="AH60" s="411"/>
      <c r="AI60" s="412"/>
      <c r="AJ60" s="411"/>
      <c r="AK60" s="412"/>
      <c r="AL60" s="411"/>
      <c r="AM60" s="412"/>
      <c r="AN60" s="411"/>
      <c r="AO60" s="413"/>
      <c r="AP60" s="103"/>
      <c r="AQ60" s="103"/>
    </row>
    <row r="61">
      <c r="AP61" s="53"/>
      <c r="AQ61" s="53"/>
    </row>
    <row r="62">
      <c r="AP62" s="53"/>
      <c r="AQ62" s="53"/>
    </row>
    <row r="63">
      <c r="AP63" s="53"/>
      <c r="AQ63" s="53"/>
    </row>
    <row r="64">
      <c r="AP64" s="53"/>
      <c r="AQ64" s="53"/>
    </row>
    <row r="65">
      <c r="B65" s="428" t="s">
        <v>502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41"/>
      <c r="P65" s="428" t="s">
        <v>503</v>
      </c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41"/>
      <c r="AP65" s="53"/>
      <c r="AQ65" s="53"/>
    </row>
    <row r="66">
      <c r="B66" s="184"/>
      <c r="M66" s="49"/>
      <c r="P66" s="184"/>
      <c r="AA66" s="49"/>
      <c r="AP66" s="53"/>
      <c r="AQ66" s="53"/>
    </row>
    <row r="67">
      <c r="B67" s="184"/>
      <c r="M67" s="49"/>
      <c r="P67" s="184"/>
      <c r="AA67" s="49"/>
      <c r="AP67" s="53"/>
      <c r="AQ67" s="53"/>
    </row>
    <row r="68">
      <c r="B68" s="184"/>
      <c r="M68" s="49"/>
      <c r="P68" s="184"/>
      <c r="AA68" s="49"/>
      <c r="AP68" s="53"/>
      <c r="AQ68" s="53"/>
    </row>
    <row r="69">
      <c r="B69" s="18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9"/>
      <c r="P69" s="185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9"/>
      <c r="AP69" s="53"/>
      <c r="AQ69" s="53"/>
    </row>
    <row r="70">
      <c r="B70" s="23"/>
      <c r="M70" s="28"/>
      <c r="P70" s="23"/>
      <c r="AA70" s="28"/>
      <c r="AP70" s="53"/>
      <c r="AQ70" s="53"/>
    </row>
    <row r="71">
      <c r="B71" s="429" t="s">
        <v>504</v>
      </c>
      <c r="M71" s="49"/>
      <c r="P71" s="429" t="s">
        <v>467</v>
      </c>
      <c r="AA71" s="49"/>
      <c r="AP71" s="53"/>
      <c r="AQ71" s="53"/>
    </row>
    <row r="72">
      <c r="B72" s="184"/>
      <c r="M72" s="49"/>
      <c r="P72" s="184"/>
      <c r="AA72" s="49"/>
      <c r="AP72" s="53"/>
      <c r="AQ72" s="53"/>
    </row>
    <row r="73">
      <c r="B73" s="184"/>
      <c r="M73" s="49"/>
      <c r="P73" s="184"/>
      <c r="AA73" s="49"/>
      <c r="AP73" s="53"/>
      <c r="AQ73" s="53"/>
    </row>
    <row r="74">
      <c r="B74" s="430"/>
      <c r="H74" s="431"/>
      <c r="K74" s="431"/>
      <c r="M74" s="49"/>
      <c r="P74" s="432" t="s">
        <v>505</v>
      </c>
      <c r="T74" s="433" t="s">
        <v>474</v>
      </c>
      <c r="V74" s="433" t="s">
        <v>482</v>
      </c>
      <c r="X74" s="433" t="s">
        <v>486</v>
      </c>
      <c r="Z74" s="433" t="s">
        <v>488</v>
      </c>
      <c r="AA74" s="49"/>
      <c r="AP74" s="53"/>
      <c r="AQ74" s="53"/>
    </row>
    <row r="75">
      <c r="B75" s="184"/>
      <c r="M75" s="49"/>
      <c r="P75" s="184"/>
      <c r="T75" s="57"/>
      <c r="U75" s="57"/>
      <c r="V75" s="57"/>
      <c r="W75" s="57"/>
      <c r="X75" s="57"/>
      <c r="Y75" s="57"/>
      <c r="Z75" s="57"/>
      <c r="AA75" s="59"/>
    </row>
    <row r="76">
      <c r="B76" s="335"/>
      <c r="C76" s="39"/>
      <c r="D76" s="39"/>
      <c r="E76" s="39"/>
      <c r="F76" s="39"/>
      <c r="G76" s="39"/>
      <c r="H76" s="336"/>
      <c r="I76" s="39"/>
      <c r="J76" s="39"/>
      <c r="K76" s="336"/>
      <c r="L76" s="39"/>
      <c r="M76" s="41"/>
      <c r="P76" s="335"/>
      <c r="Q76" s="39"/>
      <c r="R76" s="39"/>
      <c r="S76" s="39"/>
      <c r="T76" s="39"/>
      <c r="U76" s="39"/>
      <c r="V76" s="336"/>
      <c r="W76" s="39"/>
      <c r="X76" s="39"/>
      <c r="Y76" s="32"/>
      <c r="AA76" s="49"/>
    </row>
    <row r="77">
      <c r="B77" s="23"/>
      <c r="K77" s="274"/>
      <c r="M77" s="49"/>
      <c r="P77" s="23"/>
      <c r="Y77" s="274"/>
      <c r="AA77" s="49"/>
    </row>
    <row r="78">
      <c r="B78" s="31"/>
      <c r="H78" s="32"/>
      <c r="K78" s="32"/>
      <c r="M78" s="49"/>
      <c r="P78" s="31"/>
      <c r="V78" s="32"/>
      <c r="Y78" s="32"/>
      <c r="AA78" s="49"/>
    </row>
    <row r="79">
      <c r="B79" s="23"/>
      <c r="K79" s="274"/>
      <c r="M79" s="49"/>
      <c r="P79" s="23"/>
      <c r="Y79" s="274"/>
      <c r="AA79" s="49"/>
    </row>
    <row r="80">
      <c r="B80" s="31"/>
      <c r="H80" s="32"/>
      <c r="K80" s="32"/>
      <c r="M80" s="49"/>
      <c r="P80" s="31"/>
      <c r="V80" s="32"/>
      <c r="Y80" s="32"/>
      <c r="AA80" s="49"/>
    </row>
    <row r="81">
      <c r="B81" s="23"/>
      <c r="K81" s="274"/>
      <c r="M81" s="49"/>
      <c r="P81" s="23"/>
      <c r="Y81" s="274"/>
      <c r="AA81" s="49"/>
    </row>
    <row r="82">
      <c r="B82" s="31"/>
      <c r="H82" s="32"/>
      <c r="K82" s="32"/>
      <c r="M82" s="49"/>
      <c r="P82" s="31"/>
      <c r="V82" s="32"/>
      <c r="Y82" s="32"/>
      <c r="AA82" s="49"/>
    </row>
    <row r="83">
      <c r="B83" s="23"/>
      <c r="K83" s="274"/>
      <c r="M83" s="49"/>
      <c r="P83" s="23"/>
      <c r="Y83" s="274"/>
      <c r="AA83" s="49"/>
    </row>
    <row r="84">
      <c r="B84" s="31"/>
      <c r="H84" s="32"/>
      <c r="K84" s="32"/>
      <c r="M84" s="49"/>
      <c r="P84" s="31"/>
      <c r="V84" s="32"/>
      <c r="Y84" s="32"/>
      <c r="AA84" s="49"/>
    </row>
    <row r="85">
      <c r="B85" s="23"/>
      <c r="K85" s="274"/>
      <c r="M85" s="49"/>
      <c r="P85" s="23"/>
      <c r="Y85" s="274"/>
      <c r="AA85" s="49"/>
    </row>
    <row r="86">
      <c r="B86" s="31"/>
      <c r="H86" s="32"/>
      <c r="K86" s="32"/>
      <c r="M86" s="49"/>
      <c r="P86" s="31"/>
      <c r="V86" s="32"/>
      <c r="Y86" s="32"/>
      <c r="AA86" s="49"/>
    </row>
    <row r="87">
      <c r="B87" s="23"/>
      <c r="K87" s="274"/>
      <c r="M87" s="49"/>
      <c r="P87" s="23"/>
      <c r="Y87" s="274"/>
      <c r="AA87" s="49"/>
    </row>
    <row r="88">
      <c r="B88" s="31"/>
      <c r="H88" s="32"/>
      <c r="K88" s="32"/>
      <c r="M88" s="49"/>
      <c r="P88" s="31"/>
      <c r="V88" s="32"/>
      <c r="Y88" s="32"/>
      <c r="AA88" s="49"/>
    </row>
    <row r="89">
      <c r="B89" s="23"/>
      <c r="K89" s="274"/>
      <c r="M89" s="49"/>
      <c r="P89" s="23"/>
      <c r="Y89" s="274"/>
      <c r="AA89" s="49"/>
    </row>
    <row r="90">
      <c r="B90" s="31"/>
      <c r="H90" s="32"/>
      <c r="K90" s="32"/>
      <c r="M90" s="49"/>
      <c r="P90" s="31"/>
      <c r="V90" s="32"/>
      <c r="Y90" s="32"/>
      <c r="AA90" s="49"/>
    </row>
    <row r="91">
      <c r="B91" s="23"/>
      <c r="K91" s="274"/>
      <c r="M91" s="49"/>
      <c r="P91" s="23"/>
      <c r="Y91" s="274"/>
      <c r="AA91" s="49"/>
    </row>
    <row r="92">
      <c r="B92" s="31"/>
      <c r="H92" s="32"/>
      <c r="K92" s="32"/>
      <c r="M92" s="49"/>
      <c r="P92" s="31"/>
      <c r="V92" s="32"/>
      <c r="Y92" s="32"/>
      <c r="AA92" s="49"/>
    </row>
    <row r="93">
      <c r="B93" s="23"/>
      <c r="K93" s="274"/>
      <c r="M93" s="49"/>
      <c r="P93" s="23"/>
      <c r="Y93" s="274"/>
      <c r="AA93" s="49"/>
    </row>
    <row r="94">
      <c r="B94" s="31"/>
      <c r="H94" s="32"/>
      <c r="K94" s="32"/>
      <c r="M94" s="49"/>
      <c r="P94" s="31"/>
      <c r="V94" s="32"/>
      <c r="Y94" s="32"/>
      <c r="AA94" s="49"/>
    </row>
    <row r="95">
      <c r="B95" s="375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9"/>
      <c r="P95" s="375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9"/>
    </row>
    <row r="96">
      <c r="B96" s="23"/>
      <c r="M96" s="28"/>
      <c r="P96" s="23"/>
      <c r="AA96" s="28"/>
    </row>
    <row r="97">
      <c r="B97" s="429" t="s">
        <v>506</v>
      </c>
      <c r="M97" s="49"/>
      <c r="P97" s="429" t="s">
        <v>507</v>
      </c>
      <c r="AA97" s="49"/>
    </row>
    <row r="98">
      <c r="B98" s="184"/>
      <c r="M98" s="49"/>
      <c r="P98" s="184"/>
      <c r="AA98" s="49"/>
    </row>
    <row r="99">
      <c r="B99" s="184"/>
      <c r="M99" s="49"/>
      <c r="P99" s="184"/>
      <c r="AA99" s="49"/>
    </row>
    <row r="100">
      <c r="B100" s="430"/>
      <c r="H100" s="431"/>
      <c r="K100" s="431"/>
      <c r="M100" s="49"/>
      <c r="P100" s="432" t="s">
        <v>505</v>
      </c>
      <c r="T100" s="433" t="s">
        <v>474</v>
      </c>
      <c r="V100" s="433" t="s">
        <v>482</v>
      </c>
      <c r="X100" s="433" t="s">
        <v>486</v>
      </c>
      <c r="Z100" s="433" t="s">
        <v>488</v>
      </c>
      <c r="AA100" s="49"/>
    </row>
    <row r="101">
      <c r="B101" s="184"/>
      <c r="M101" s="49"/>
      <c r="P101" s="184"/>
      <c r="T101" s="57"/>
      <c r="U101" s="57"/>
      <c r="V101" s="57"/>
      <c r="W101" s="57"/>
      <c r="X101" s="57"/>
      <c r="Y101" s="57"/>
      <c r="Z101" s="57"/>
      <c r="AA101" s="59"/>
    </row>
    <row r="102">
      <c r="B102" s="335"/>
      <c r="C102" s="39"/>
      <c r="D102" s="39"/>
      <c r="E102" s="39"/>
      <c r="F102" s="39"/>
      <c r="G102" s="39"/>
      <c r="H102" s="336"/>
      <c r="I102" s="39"/>
      <c r="J102" s="39"/>
      <c r="K102" s="336"/>
      <c r="L102" s="39"/>
      <c r="M102" s="41"/>
      <c r="P102" s="335"/>
      <c r="Q102" s="39"/>
      <c r="R102" s="39"/>
      <c r="S102" s="39"/>
      <c r="T102" s="39"/>
      <c r="U102" s="39"/>
      <c r="V102" s="336"/>
      <c r="W102" s="39"/>
      <c r="X102" s="39"/>
      <c r="Y102" s="336"/>
      <c r="Z102" s="39"/>
      <c r="AA102" s="41"/>
    </row>
    <row r="103">
      <c r="B103" s="23"/>
      <c r="K103" s="274"/>
      <c r="M103" s="49"/>
      <c r="P103" s="23"/>
      <c r="Y103" s="274"/>
      <c r="AA103" s="49"/>
    </row>
    <row r="104">
      <c r="B104" s="31"/>
      <c r="H104" s="32"/>
      <c r="K104" s="32"/>
      <c r="M104" s="49"/>
      <c r="P104" s="31"/>
      <c r="V104" s="32"/>
      <c r="Y104" s="32"/>
      <c r="AA104" s="49"/>
    </row>
    <row r="105">
      <c r="B105" s="23"/>
      <c r="K105" s="274"/>
      <c r="M105" s="49"/>
      <c r="P105" s="23"/>
      <c r="Y105" s="274"/>
      <c r="AA105" s="49"/>
    </row>
    <row r="106">
      <c r="B106" s="31"/>
      <c r="H106" s="32"/>
      <c r="K106" s="32"/>
      <c r="M106" s="49"/>
      <c r="P106" s="31"/>
      <c r="V106" s="32"/>
      <c r="Y106" s="32"/>
      <c r="AA106" s="49"/>
    </row>
    <row r="107">
      <c r="B107" s="23"/>
      <c r="K107" s="274"/>
      <c r="M107" s="49"/>
      <c r="P107" s="23"/>
      <c r="Y107" s="274"/>
      <c r="AA107" s="49"/>
    </row>
    <row r="108">
      <c r="B108" s="31"/>
      <c r="H108" s="32"/>
      <c r="K108" s="32"/>
      <c r="M108" s="49"/>
      <c r="P108" s="31"/>
      <c r="V108" s="32"/>
      <c r="Y108" s="32"/>
      <c r="AA108" s="49"/>
    </row>
    <row r="109">
      <c r="B109" s="23"/>
      <c r="K109" s="274"/>
      <c r="M109" s="49"/>
      <c r="P109" s="23"/>
      <c r="Y109" s="274"/>
      <c r="AA109" s="49"/>
    </row>
    <row r="110">
      <c r="B110" s="31"/>
      <c r="H110" s="32"/>
      <c r="K110" s="32"/>
      <c r="M110" s="49"/>
      <c r="P110" s="31"/>
      <c r="V110" s="32"/>
      <c r="Y110" s="32"/>
      <c r="AA110" s="49"/>
    </row>
    <row r="111">
      <c r="B111" s="23"/>
      <c r="K111" s="274"/>
      <c r="M111" s="49"/>
      <c r="P111" s="23"/>
      <c r="Y111" s="274"/>
      <c r="AA111" s="49"/>
    </row>
    <row r="112">
      <c r="B112" s="31"/>
      <c r="H112" s="32"/>
      <c r="K112" s="32"/>
      <c r="M112" s="49"/>
      <c r="P112" s="31"/>
      <c r="V112" s="32"/>
      <c r="Y112" s="32"/>
      <c r="AA112" s="49"/>
    </row>
    <row r="113">
      <c r="B113" s="23"/>
      <c r="K113" s="274"/>
      <c r="M113" s="49"/>
      <c r="P113" s="23"/>
      <c r="Y113" s="274"/>
      <c r="AA113" s="49"/>
    </row>
    <row r="114">
      <c r="B114" s="31"/>
      <c r="H114" s="32"/>
      <c r="K114" s="32"/>
      <c r="M114" s="49"/>
      <c r="P114" s="31"/>
      <c r="V114" s="32"/>
      <c r="Y114" s="32"/>
      <c r="AA114" s="49"/>
    </row>
    <row r="115">
      <c r="B115" s="23"/>
      <c r="K115" s="274"/>
      <c r="M115" s="49"/>
      <c r="P115" s="23"/>
      <c r="Y115" s="274"/>
      <c r="AA115" s="49"/>
    </row>
    <row r="116">
      <c r="B116" s="31"/>
      <c r="H116" s="32"/>
      <c r="K116" s="32"/>
      <c r="M116" s="49"/>
      <c r="P116" s="31"/>
      <c r="V116" s="32"/>
      <c r="Y116" s="32"/>
      <c r="AA116" s="49"/>
    </row>
    <row r="117">
      <c r="B117" s="23"/>
      <c r="K117" s="274"/>
      <c r="M117" s="49"/>
      <c r="P117" s="23"/>
      <c r="Y117" s="274"/>
      <c r="AA117" s="49"/>
    </row>
    <row r="118">
      <c r="B118" s="31"/>
      <c r="H118" s="32"/>
      <c r="K118" s="32"/>
      <c r="M118" s="49"/>
      <c r="P118" s="31"/>
      <c r="V118" s="32"/>
      <c r="Y118" s="32"/>
      <c r="AA118" s="49"/>
    </row>
    <row r="119">
      <c r="B119" s="23"/>
      <c r="K119" s="274"/>
      <c r="M119" s="49"/>
      <c r="P119" s="23"/>
      <c r="Y119" s="274"/>
      <c r="AA119" s="49"/>
    </row>
    <row r="120">
      <c r="B120" s="31"/>
      <c r="H120" s="32"/>
      <c r="K120" s="32"/>
      <c r="M120" s="49"/>
      <c r="P120" s="31"/>
      <c r="V120" s="32"/>
      <c r="Y120" s="32"/>
      <c r="AA120" s="49"/>
    </row>
    <row r="121">
      <c r="B121" s="375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9"/>
      <c r="P121" s="375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9"/>
    </row>
    <row r="122">
      <c r="B122" s="23"/>
      <c r="M122" s="28"/>
    </row>
    <row r="123">
      <c r="B123" s="429" t="s">
        <v>508</v>
      </c>
      <c r="M123" s="49"/>
    </row>
    <row r="124">
      <c r="B124" s="184"/>
      <c r="M124" s="49"/>
    </row>
    <row r="125">
      <c r="B125" s="184"/>
      <c r="M125" s="49"/>
    </row>
    <row r="126">
      <c r="B126" s="430"/>
      <c r="H126" s="431"/>
      <c r="K126" s="431"/>
      <c r="M126" s="49"/>
    </row>
    <row r="127">
      <c r="B127" s="184"/>
      <c r="M127" s="49"/>
    </row>
    <row r="128">
      <c r="B128" s="335"/>
      <c r="C128" s="39"/>
      <c r="D128" s="39"/>
      <c r="E128" s="39"/>
      <c r="F128" s="39"/>
      <c r="G128" s="39"/>
      <c r="H128" s="336"/>
      <c r="I128" s="39"/>
      <c r="J128" s="39"/>
      <c r="K128" s="336"/>
      <c r="L128" s="39"/>
      <c r="M128" s="41"/>
    </row>
    <row r="129">
      <c r="B129" s="23"/>
      <c r="K129" s="274"/>
      <c r="M129" s="49"/>
    </row>
    <row r="130">
      <c r="B130" s="31"/>
      <c r="H130" s="32"/>
      <c r="K130" s="32"/>
      <c r="M130" s="49"/>
    </row>
    <row r="131">
      <c r="B131" s="23"/>
      <c r="K131" s="274"/>
      <c r="M131" s="49"/>
    </row>
    <row r="132">
      <c r="B132" s="31"/>
      <c r="H132" s="32"/>
      <c r="K132" s="32"/>
      <c r="M132" s="49"/>
    </row>
    <row r="133">
      <c r="B133" s="23"/>
      <c r="K133" s="274"/>
      <c r="M133" s="49"/>
    </row>
    <row r="134">
      <c r="B134" s="31"/>
      <c r="H134" s="32"/>
      <c r="K134" s="32"/>
      <c r="M134" s="49"/>
    </row>
    <row r="135">
      <c r="B135" s="23"/>
      <c r="K135" s="274"/>
      <c r="M135" s="49"/>
    </row>
    <row r="136">
      <c r="B136" s="31"/>
      <c r="H136" s="32"/>
      <c r="K136" s="32"/>
      <c r="M136" s="49"/>
    </row>
    <row r="137">
      <c r="B137" s="23"/>
      <c r="K137" s="274"/>
      <c r="M137" s="49"/>
    </row>
    <row r="138">
      <c r="B138" s="31"/>
      <c r="H138" s="32"/>
      <c r="K138" s="32"/>
      <c r="M138" s="49"/>
    </row>
    <row r="139">
      <c r="B139" s="23"/>
      <c r="K139" s="274"/>
      <c r="M139" s="49"/>
    </row>
    <row r="140">
      <c r="B140" s="31"/>
      <c r="H140" s="32"/>
      <c r="K140" s="32"/>
      <c r="M140" s="49"/>
    </row>
    <row r="141">
      <c r="B141" s="23"/>
      <c r="K141" s="274"/>
      <c r="M141" s="49"/>
    </row>
    <row r="142">
      <c r="B142" s="31"/>
      <c r="H142" s="32"/>
      <c r="K142" s="32"/>
      <c r="M142" s="49"/>
    </row>
    <row r="143">
      <c r="B143" s="23"/>
      <c r="K143" s="274"/>
      <c r="M143" s="49"/>
    </row>
    <row r="144">
      <c r="B144" s="31"/>
      <c r="H144" s="32"/>
      <c r="K144" s="32"/>
      <c r="M144" s="49"/>
    </row>
    <row r="145">
      <c r="B145" s="23"/>
      <c r="K145" s="274"/>
      <c r="M145" s="49"/>
    </row>
    <row r="146">
      <c r="B146" s="31"/>
      <c r="H146" s="32"/>
      <c r="K146" s="32"/>
      <c r="M146" s="49"/>
    </row>
    <row r="147">
      <c r="B147" s="375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9"/>
    </row>
  </sheetData>
  <mergeCells count="396">
    <mergeCell ref="AD33:AG34"/>
    <mergeCell ref="AD35:AG36"/>
    <mergeCell ref="AD15:AG16"/>
    <mergeCell ref="AD17:AG19"/>
    <mergeCell ref="AD20:AG21"/>
    <mergeCell ref="AD22:AG23"/>
    <mergeCell ref="AD25:AG27"/>
    <mergeCell ref="AD28:AG29"/>
    <mergeCell ref="AD30:AG32"/>
    <mergeCell ref="P41:S42"/>
    <mergeCell ref="P43:S44"/>
    <mergeCell ref="P45:S46"/>
    <mergeCell ref="P28:S29"/>
    <mergeCell ref="P30:S32"/>
    <mergeCell ref="P33:S34"/>
    <mergeCell ref="P35:S36"/>
    <mergeCell ref="P39:AA39"/>
    <mergeCell ref="AD39:AO39"/>
    <mergeCell ref="AD41:AG42"/>
    <mergeCell ref="P47:S48"/>
    <mergeCell ref="P49:S50"/>
    <mergeCell ref="P10:S11"/>
    <mergeCell ref="P12:S14"/>
    <mergeCell ref="P15:S16"/>
    <mergeCell ref="P17:S19"/>
    <mergeCell ref="P20:S21"/>
    <mergeCell ref="P22:S23"/>
    <mergeCell ref="P25:S27"/>
    <mergeCell ref="B1:AO6"/>
    <mergeCell ref="B7:M8"/>
    <mergeCell ref="P7:AA8"/>
    <mergeCell ref="AD7:AO8"/>
    <mergeCell ref="B9:M9"/>
    <mergeCell ref="P9:AA9"/>
    <mergeCell ref="AD9:AO9"/>
    <mergeCell ref="V10:W10"/>
    <mergeCell ref="X10:Y10"/>
    <mergeCell ref="Z10:AA10"/>
    <mergeCell ref="AD10:AG11"/>
    <mergeCell ref="AH10:AI10"/>
    <mergeCell ref="AJ10:AK10"/>
    <mergeCell ref="AL10:AM10"/>
    <mergeCell ref="AN10:AO10"/>
    <mergeCell ref="B10:E11"/>
    <mergeCell ref="F10:G10"/>
    <mergeCell ref="H10:I10"/>
    <mergeCell ref="J10:K10"/>
    <mergeCell ref="L10:M10"/>
    <mergeCell ref="T10:U10"/>
    <mergeCell ref="AD12:AG14"/>
    <mergeCell ref="B12:E14"/>
    <mergeCell ref="B15:E16"/>
    <mergeCell ref="B17:E19"/>
    <mergeCell ref="B20:E21"/>
    <mergeCell ref="B22:E23"/>
    <mergeCell ref="B25:E27"/>
    <mergeCell ref="B28:E29"/>
    <mergeCell ref="B30:E32"/>
    <mergeCell ref="B33:E34"/>
    <mergeCell ref="B35:E36"/>
    <mergeCell ref="B39:M39"/>
    <mergeCell ref="B41:E42"/>
    <mergeCell ref="B43:E44"/>
    <mergeCell ref="B45:E46"/>
    <mergeCell ref="P57:S58"/>
    <mergeCell ref="P59:S60"/>
    <mergeCell ref="AD57:AG58"/>
    <mergeCell ref="AD59:AG60"/>
    <mergeCell ref="AD43:AG44"/>
    <mergeCell ref="AD45:AG46"/>
    <mergeCell ref="AD47:AG48"/>
    <mergeCell ref="AD49:AG50"/>
    <mergeCell ref="AD51:AG52"/>
    <mergeCell ref="AD53:AG54"/>
    <mergeCell ref="AD55:AG56"/>
    <mergeCell ref="P80:U80"/>
    <mergeCell ref="V80:X80"/>
    <mergeCell ref="B79:G79"/>
    <mergeCell ref="H79:J79"/>
    <mergeCell ref="K79:M79"/>
    <mergeCell ref="P79:U79"/>
    <mergeCell ref="V79:X79"/>
    <mergeCell ref="Y79:AA79"/>
    <mergeCell ref="B80:G80"/>
    <mergeCell ref="Y80:AA80"/>
    <mergeCell ref="H80:J80"/>
    <mergeCell ref="K80:M80"/>
    <mergeCell ref="H81:J81"/>
    <mergeCell ref="K81:M81"/>
    <mergeCell ref="P81:U81"/>
    <mergeCell ref="V81:X81"/>
    <mergeCell ref="Y81:AA81"/>
    <mergeCell ref="B81:G81"/>
    <mergeCell ref="B82:G82"/>
    <mergeCell ref="H82:J82"/>
    <mergeCell ref="K82:M82"/>
    <mergeCell ref="P82:U82"/>
    <mergeCell ref="V82:X82"/>
    <mergeCell ref="Y82:AA82"/>
    <mergeCell ref="P84:U84"/>
    <mergeCell ref="V84:X84"/>
    <mergeCell ref="B83:G83"/>
    <mergeCell ref="H83:J83"/>
    <mergeCell ref="K83:M83"/>
    <mergeCell ref="P83:U83"/>
    <mergeCell ref="V83:X83"/>
    <mergeCell ref="Y83:AA83"/>
    <mergeCell ref="B84:G84"/>
    <mergeCell ref="Y84:AA84"/>
    <mergeCell ref="H84:J84"/>
    <mergeCell ref="K84:M84"/>
    <mergeCell ref="H85:J85"/>
    <mergeCell ref="K85:M85"/>
    <mergeCell ref="P85:U85"/>
    <mergeCell ref="V85:X85"/>
    <mergeCell ref="Y85:AA85"/>
    <mergeCell ref="B85:G85"/>
    <mergeCell ref="B86:G86"/>
    <mergeCell ref="H86:J86"/>
    <mergeCell ref="K86:M86"/>
    <mergeCell ref="P86:U86"/>
    <mergeCell ref="V86:X86"/>
    <mergeCell ref="Y86:AA86"/>
    <mergeCell ref="P88:U88"/>
    <mergeCell ref="V88:X88"/>
    <mergeCell ref="B87:G87"/>
    <mergeCell ref="H87:J87"/>
    <mergeCell ref="K87:M87"/>
    <mergeCell ref="P87:U87"/>
    <mergeCell ref="V87:X87"/>
    <mergeCell ref="Y87:AA87"/>
    <mergeCell ref="B88:G88"/>
    <mergeCell ref="Y88:AA88"/>
    <mergeCell ref="H88:J88"/>
    <mergeCell ref="K88:M88"/>
    <mergeCell ref="H89:J89"/>
    <mergeCell ref="K89:M89"/>
    <mergeCell ref="P89:U89"/>
    <mergeCell ref="V89:X89"/>
    <mergeCell ref="Y89:AA89"/>
    <mergeCell ref="B89:G89"/>
    <mergeCell ref="B90:G90"/>
    <mergeCell ref="H90:J90"/>
    <mergeCell ref="K90:M90"/>
    <mergeCell ref="P90:U90"/>
    <mergeCell ref="V90:X90"/>
    <mergeCell ref="Y90:AA90"/>
    <mergeCell ref="P92:U92"/>
    <mergeCell ref="V92:X92"/>
    <mergeCell ref="B91:G91"/>
    <mergeCell ref="H91:J91"/>
    <mergeCell ref="K91:M91"/>
    <mergeCell ref="P91:U91"/>
    <mergeCell ref="V91:X91"/>
    <mergeCell ref="Y91:AA91"/>
    <mergeCell ref="B92:G92"/>
    <mergeCell ref="Y92:AA92"/>
    <mergeCell ref="H92:J92"/>
    <mergeCell ref="K92:M92"/>
    <mergeCell ref="H93:J93"/>
    <mergeCell ref="K93:M93"/>
    <mergeCell ref="P93:U93"/>
    <mergeCell ref="V93:X93"/>
    <mergeCell ref="Y93:AA93"/>
    <mergeCell ref="B93:G93"/>
    <mergeCell ref="B94:G94"/>
    <mergeCell ref="H94:J94"/>
    <mergeCell ref="K94:M94"/>
    <mergeCell ref="P94:U94"/>
    <mergeCell ref="V94:X94"/>
    <mergeCell ref="Y94:AA94"/>
    <mergeCell ref="V100:W101"/>
    <mergeCell ref="X100:Y101"/>
    <mergeCell ref="B97:M99"/>
    <mergeCell ref="P97:AA99"/>
    <mergeCell ref="H100:J101"/>
    <mergeCell ref="K100:M101"/>
    <mergeCell ref="P100:S101"/>
    <mergeCell ref="T100:U101"/>
    <mergeCell ref="Z100:AA101"/>
    <mergeCell ref="B47:E48"/>
    <mergeCell ref="B49:E50"/>
    <mergeCell ref="B51:E52"/>
    <mergeCell ref="P51:S52"/>
    <mergeCell ref="B53:E54"/>
    <mergeCell ref="P53:S54"/>
    <mergeCell ref="P55:S56"/>
    <mergeCell ref="B55:E56"/>
    <mergeCell ref="B57:E58"/>
    <mergeCell ref="B59:E60"/>
    <mergeCell ref="B65:M69"/>
    <mergeCell ref="P65:AA69"/>
    <mergeCell ref="B71:M73"/>
    <mergeCell ref="P71:AA73"/>
    <mergeCell ref="P76:U76"/>
    <mergeCell ref="V76:X76"/>
    <mergeCell ref="Y76:AA76"/>
    <mergeCell ref="P77:U77"/>
    <mergeCell ref="V77:X77"/>
    <mergeCell ref="Y77:AA77"/>
    <mergeCell ref="H74:J75"/>
    <mergeCell ref="K74:M75"/>
    <mergeCell ref="P74:S75"/>
    <mergeCell ref="T74:U75"/>
    <mergeCell ref="V74:W75"/>
    <mergeCell ref="X74:Y75"/>
    <mergeCell ref="Z74:AA75"/>
    <mergeCell ref="B78:G78"/>
    <mergeCell ref="H78:J78"/>
    <mergeCell ref="K78:M78"/>
    <mergeCell ref="P78:U78"/>
    <mergeCell ref="V78:X78"/>
    <mergeCell ref="Y78:AA78"/>
    <mergeCell ref="B74:G75"/>
    <mergeCell ref="B76:G76"/>
    <mergeCell ref="H76:J76"/>
    <mergeCell ref="K76:M76"/>
    <mergeCell ref="B77:G77"/>
    <mergeCell ref="H77:J77"/>
    <mergeCell ref="K77:M77"/>
    <mergeCell ref="B100:G101"/>
    <mergeCell ref="B102:G102"/>
    <mergeCell ref="H102:J102"/>
    <mergeCell ref="K102:M102"/>
    <mergeCell ref="P102:U102"/>
    <mergeCell ref="V102:X102"/>
    <mergeCell ref="Y102:AA102"/>
    <mergeCell ref="H142:J142"/>
    <mergeCell ref="K142:M142"/>
    <mergeCell ref="B140:G140"/>
    <mergeCell ref="H140:J140"/>
    <mergeCell ref="K140:M140"/>
    <mergeCell ref="B141:G141"/>
    <mergeCell ref="H141:J141"/>
    <mergeCell ref="K141:M141"/>
    <mergeCell ref="B142:G142"/>
    <mergeCell ref="H145:J145"/>
    <mergeCell ref="K145:M145"/>
    <mergeCell ref="B143:G143"/>
    <mergeCell ref="H143:J143"/>
    <mergeCell ref="K143:M143"/>
    <mergeCell ref="B144:G144"/>
    <mergeCell ref="H144:J144"/>
    <mergeCell ref="K144:M144"/>
    <mergeCell ref="B145:G145"/>
    <mergeCell ref="B120:G120"/>
    <mergeCell ref="B123:M125"/>
    <mergeCell ref="B126:G127"/>
    <mergeCell ref="H126:J127"/>
    <mergeCell ref="K126:M127"/>
    <mergeCell ref="H128:J128"/>
    <mergeCell ref="K128:M128"/>
    <mergeCell ref="B128:G128"/>
    <mergeCell ref="B129:G129"/>
    <mergeCell ref="H129:J129"/>
    <mergeCell ref="K129:M129"/>
    <mergeCell ref="B130:G130"/>
    <mergeCell ref="H130:J130"/>
    <mergeCell ref="K130:M130"/>
    <mergeCell ref="H133:J133"/>
    <mergeCell ref="K133:M133"/>
    <mergeCell ref="B131:G131"/>
    <mergeCell ref="H131:J131"/>
    <mergeCell ref="K131:M131"/>
    <mergeCell ref="B132:G132"/>
    <mergeCell ref="H132:J132"/>
    <mergeCell ref="K132:M132"/>
    <mergeCell ref="B133:G133"/>
    <mergeCell ref="H136:J136"/>
    <mergeCell ref="K136:M136"/>
    <mergeCell ref="B134:G134"/>
    <mergeCell ref="H134:J134"/>
    <mergeCell ref="K134:M134"/>
    <mergeCell ref="B135:G135"/>
    <mergeCell ref="H135:J135"/>
    <mergeCell ref="K135:M135"/>
    <mergeCell ref="B136:G136"/>
    <mergeCell ref="B146:G146"/>
    <mergeCell ref="H146:J146"/>
    <mergeCell ref="K146:M146"/>
    <mergeCell ref="P111:U111"/>
    <mergeCell ref="V111:X111"/>
    <mergeCell ref="B110:G110"/>
    <mergeCell ref="H110:J110"/>
    <mergeCell ref="K110:M110"/>
    <mergeCell ref="P110:U110"/>
    <mergeCell ref="V110:X110"/>
    <mergeCell ref="Y110:AA110"/>
    <mergeCell ref="B111:G111"/>
    <mergeCell ref="Y111:AA111"/>
    <mergeCell ref="H111:J111"/>
    <mergeCell ref="K111:M111"/>
    <mergeCell ref="H112:J112"/>
    <mergeCell ref="K112:M112"/>
    <mergeCell ref="P112:U112"/>
    <mergeCell ref="V112:X112"/>
    <mergeCell ref="Y112:AA112"/>
    <mergeCell ref="B112:G112"/>
    <mergeCell ref="B113:G113"/>
    <mergeCell ref="H113:J113"/>
    <mergeCell ref="K113:M113"/>
    <mergeCell ref="P113:U113"/>
    <mergeCell ref="V113:X113"/>
    <mergeCell ref="Y113:AA113"/>
    <mergeCell ref="P115:U115"/>
    <mergeCell ref="V115:X115"/>
    <mergeCell ref="B114:G114"/>
    <mergeCell ref="H114:J114"/>
    <mergeCell ref="K114:M114"/>
    <mergeCell ref="P114:U114"/>
    <mergeCell ref="V114:X114"/>
    <mergeCell ref="Y114:AA114"/>
    <mergeCell ref="B115:G115"/>
    <mergeCell ref="Y115:AA115"/>
    <mergeCell ref="H115:J115"/>
    <mergeCell ref="K115:M115"/>
    <mergeCell ref="H116:J116"/>
    <mergeCell ref="K116:M116"/>
    <mergeCell ref="P116:U116"/>
    <mergeCell ref="V116:X116"/>
    <mergeCell ref="Y116:AA116"/>
    <mergeCell ref="B116:G116"/>
    <mergeCell ref="B117:G117"/>
    <mergeCell ref="H117:J117"/>
    <mergeCell ref="K117:M117"/>
    <mergeCell ref="P117:U117"/>
    <mergeCell ref="V117:X117"/>
    <mergeCell ref="Y117:AA117"/>
    <mergeCell ref="P119:U119"/>
    <mergeCell ref="V119:X119"/>
    <mergeCell ref="B118:G118"/>
    <mergeCell ref="H118:J118"/>
    <mergeCell ref="K118:M118"/>
    <mergeCell ref="P118:U118"/>
    <mergeCell ref="V118:X118"/>
    <mergeCell ref="Y118:AA118"/>
    <mergeCell ref="B119:G119"/>
    <mergeCell ref="Y119:AA119"/>
    <mergeCell ref="B103:G103"/>
    <mergeCell ref="H103:J103"/>
    <mergeCell ref="K103:M103"/>
    <mergeCell ref="P103:U103"/>
    <mergeCell ref="V103:X103"/>
    <mergeCell ref="Y103:AA103"/>
    <mergeCell ref="B104:G104"/>
    <mergeCell ref="Y104:AA104"/>
    <mergeCell ref="H104:J104"/>
    <mergeCell ref="K104:M104"/>
    <mergeCell ref="B105:G105"/>
    <mergeCell ref="H105:J105"/>
    <mergeCell ref="K105:M105"/>
    <mergeCell ref="H106:J106"/>
    <mergeCell ref="K106:M106"/>
    <mergeCell ref="P106:U106"/>
    <mergeCell ref="P107:U107"/>
    <mergeCell ref="V107:X107"/>
    <mergeCell ref="Y107:AA107"/>
    <mergeCell ref="P108:U108"/>
    <mergeCell ref="V108:X108"/>
    <mergeCell ref="Y108:AA108"/>
    <mergeCell ref="P104:U104"/>
    <mergeCell ref="V104:X104"/>
    <mergeCell ref="P105:U105"/>
    <mergeCell ref="V105:X105"/>
    <mergeCell ref="Y105:AA105"/>
    <mergeCell ref="V106:X106"/>
    <mergeCell ref="Y106:AA106"/>
    <mergeCell ref="B109:G109"/>
    <mergeCell ref="H109:J109"/>
    <mergeCell ref="K109:M109"/>
    <mergeCell ref="P109:U109"/>
    <mergeCell ref="V109:X109"/>
    <mergeCell ref="Y109:AA109"/>
    <mergeCell ref="B106:G106"/>
    <mergeCell ref="B107:G107"/>
    <mergeCell ref="H107:J107"/>
    <mergeCell ref="K107:M107"/>
    <mergeCell ref="B108:G108"/>
    <mergeCell ref="H108:J108"/>
    <mergeCell ref="K108:M108"/>
    <mergeCell ref="H119:J119"/>
    <mergeCell ref="K119:M119"/>
    <mergeCell ref="H120:J120"/>
    <mergeCell ref="K120:M120"/>
    <mergeCell ref="P120:U120"/>
    <mergeCell ref="V120:X120"/>
    <mergeCell ref="Y120:AA120"/>
    <mergeCell ref="H139:J139"/>
    <mergeCell ref="K139:M139"/>
    <mergeCell ref="B137:G137"/>
    <mergeCell ref="H137:J137"/>
    <mergeCell ref="K137:M137"/>
    <mergeCell ref="B138:G138"/>
    <mergeCell ref="H138:J138"/>
    <mergeCell ref="K138:M138"/>
    <mergeCell ref="B139:G139"/>
  </mergeCells>
  <drawing r:id="rId1"/>
</worksheet>
</file>