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chaos\Desktop\physics\"/>
    </mc:Choice>
  </mc:AlternateContent>
  <xr:revisionPtr revIDLastSave="0" documentId="13_ncr:1_{3AC21F0C-4385-4A0D-B214-1496966513D0}" xr6:coauthVersionLast="45" xr6:coauthVersionMax="45" xr10:uidLastSave="{00000000-0000-0000-0000-000000000000}"/>
  <bookViews>
    <workbookView xWindow="13500" yWindow="6855" windowWidth="28800" windowHeight="11385" xr2:uid="{00000000-000D-0000-FFFF-FFFF00000000}"/>
  </bookViews>
  <sheets>
    <sheet name="Sheet1" sheetId="1" r:id="rId1"/>
  </sheets>
  <definedNames>
    <definedName name="_xlnm.Print_Area" localSheetId="0">Sheet1!$B$2:$I$45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8" i="1" l="1"/>
  <c r="C15" i="1" l="1"/>
  <c r="D5" i="1"/>
  <c r="F15" i="1" l="1"/>
  <c r="F23" i="1" s="1"/>
  <c r="D15" i="1"/>
  <c r="F21" i="1" s="1"/>
  <c r="C34" i="1"/>
  <c r="C38" i="1" s="1"/>
  <c r="C37" i="1" l="1"/>
  <c r="E15" i="1"/>
  <c r="C36" i="1" s="1"/>
  <c r="F24" i="1"/>
  <c r="C35" i="1"/>
  <c r="E20" i="1"/>
  <c r="D20" i="1" s="1"/>
  <c r="E23" i="1"/>
  <c r="D23" i="1" s="1"/>
  <c r="B37" i="1"/>
  <c r="B36" i="1"/>
  <c r="B35" i="1"/>
  <c r="B34" i="1"/>
  <c r="B38" i="1" s="1"/>
  <c r="E21" i="1" l="1"/>
  <c r="D21" i="1" s="1"/>
  <c r="E22" i="1"/>
  <c r="D22" i="1" s="1"/>
  <c r="D24" i="1" l="1"/>
  <c r="E24" i="1"/>
</calcChain>
</file>

<file path=xl/sharedStrings.xml><?xml version="1.0" encoding="utf-8"?>
<sst xmlns="http://schemas.openxmlformats.org/spreadsheetml/2006/main" count="41" uniqueCount="35">
  <si>
    <t>Q</t>
  </si>
  <si>
    <t>W</t>
  </si>
  <si>
    <t>TOTALS</t>
  </si>
  <si>
    <t>%</t>
  </si>
  <si>
    <t>Piston area =</t>
  </si>
  <si>
    <t>Pressure</t>
  </si>
  <si>
    <t>[kPa]</t>
  </si>
  <si>
    <t>[m]</t>
  </si>
  <si>
    <t>[K]</t>
  </si>
  <si>
    <t>Position</t>
  </si>
  <si>
    <t>Temperature</t>
  </si>
  <si>
    <t>Volume</t>
  </si>
  <si>
    <t>Heat Engine DATA and ANALYSIS</t>
  </si>
  <si>
    <t>[J]</t>
  </si>
  <si>
    <t>Name:</t>
  </si>
  <si>
    <t>State A</t>
  </si>
  <si>
    <t>State B</t>
  </si>
  <si>
    <t>State C</t>
  </si>
  <si>
    <t>State D</t>
  </si>
  <si>
    <t>TRIAL</t>
  </si>
  <si>
    <t>(From class notes)</t>
  </si>
  <si>
    <t>DATA:</t>
  </si>
  <si>
    <t>CALCULATIONS:</t>
  </si>
  <si>
    <r>
      <t>[m</t>
    </r>
    <r>
      <rPr>
        <i/>
        <vertAlign val="superscript"/>
        <sz val="14"/>
        <rFont val="Times"/>
      </rPr>
      <t>3</t>
    </r>
    <r>
      <rPr>
        <i/>
        <sz val="14"/>
        <rFont val="Times"/>
      </rPr>
      <t>]</t>
    </r>
  </si>
  <si>
    <r>
      <t>[m</t>
    </r>
    <r>
      <rPr>
        <i/>
        <vertAlign val="superscript"/>
        <sz val="14"/>
        <rFont val="Times"/>
      </rPr>
      <t>2</t>
    </r>
    <r>
      <rPr>
        <i/>
        <sz val="14"/>
        <rFont val="Times"/>
      </rPr>
      <t>]</t>
    </r>
  </si>
  <si>
    <r>
      <t>D</t>
    </r>
    <r>
      <rPr>
        <b/>
        <sz val="14"/>
        <rFont val="Times"/>
      </rPr>
      <t>U</t>
    </r>
  </si>
  <si>
    <t>A → B</t>
  </si>
  <si>
    <t>B → C</t>
  </si>
  <si>
    <t>C → D</t>
  </si>
  <si>
    <t>D → A</t>
  </si>
  <si>
    <r>
      <t>[x 10</t>
    </r>
    <r>
      <rPr>
        <i/>
        <vertAlign val="superscript"/>
        <sz val="10"/>
        <color theme="4"/>
        <rFont val="Geneva"/>
      </rPr>
      <t>-5</t>
    </r>
    <r>
      <rPr>
        <i/>
        <sz val="10"/>
        <color theme="4"/>
        <rFont val="Geneva"/>
      </rPr>
      <t>m</t>
    </r>
    <r>
      <rPr>
        <i/>
        <vertAlign val="superscript"/>
        <sz val="10"/>
        <color theme="4"/>
        <rFont val="Geneva"/>
      </rPr>
      <t>3</t>
    </r>
    <r>
      <rPr>
        <i/>
        <sz val="10"/>
        <color theme="4"/>
        <rFont val="Geneva"/>
      </rPr>
      <t>]</t>
    </r>
  </si>
  <si>
    <r>
      <t>[x 10</t>
    </r>
    <r>
      <rPr>
        <i/>
        <vertAlign val="superscript"/>
        <sz val="10"/>
        <color theme="4"/>
        <rFont val="Geneva"/>
      </rPr>
      <t>3</t>
    </r>
    <r>
      <rPr>
        <i/>
        <sz val="10"/>
        <color theme="4"/>
        <rFont val="Geneva"/>
      </rPr>
      <t xml:space="preserve"> Pa]</t>
    </r>
  </si>
  <si>
    <t>Carnot Ideal Efficiency=</t>
  </si>
  <si>
    <t>Thermal Real Efficiency=</t>
  </si>
  <si>
    <t>Justin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</si>
</sst>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4">
    <font>
      <sz val="9"/>
      <name val="Geneva"/>
    </font>
    <font>
      <sz val="11"/>
      <name val="Geneva"/>
    </font>
    <font>
      <sz val="12"/>
      <name val="Geneva"/>
    </font>
    <font>
      <b/>
      <sz val="12"/>
      <name val="Geneva"/>
    </font>
    <font>
      <sz val="12"/>
      <color indexed="55"/>
      <name val="Geneva"/>
    </font>
    <font>
      <i/>
      <sz val="12"/>
      <color indexed="12"/>
      <name val="Geneva"/>
    </font>
    <font>
      <sz val="12"/>
      <name val="Times"/>
    </font>
    <font>
      <sz val="12"/>
      <color indexed="60"/>
      <name val="Times"/>
    </font>
    <font>
      <i/>
      <sz val="12"/>
      <color indexed="60"/>
      <name val="Times"/>
    </font>
    <font>
      <sz val="14"/>
      <name val="Geneva"/>
    </font>
    <font>
      <sz val="14"/>
      <name val="Times"/>
    </font>
    <font>
      <b/>
      <sz val="14"/>
      <name val="Geneva"/>
    </font>
    <font>
      <i/>
      <sz val="14"/>
      <color indexed="12"/>
      <name val="Arial Narrow"/>
      <family val="2"/>
    </font>
    <font>
      <sz val="14"/>
      <color indexed="55"/>
      <name val="Arial Narrow"/>
      <family val="2"/>
    </font>
    <font>
      <b/>
      <i/>
      <sz val="14"/>
      <name val="Arial Narrow"/>
      <family val="2"/>
    </font>
    <font>
      <b/>
      <i/>
      <sz val="11"/>
      <name val="Geneva"/>
    </font>
    <font>
      <b/>
      <i/>
      <sz val="12"/>
      <name val="Geneva"/>
    </font>
    <font>
      <sz val="12"/>
      <name val="Arial"/>
      <family val="2"/>
    </font>
    <font>
      <b/>
      <i/>
      <sz val="14"/>
      <color indexed="62"/>
      <name val="Arial"/>
      <family val="2"/>
    </font>
    <font>
      <b/>
      <sz val="14"/>
      <color indexed="62"/>
      <name val="Arial"/>
      <family val="2"/>
    </font>
    <font>
      <i/>
      <sz val="12"/>
      <name val="Times"/>
    </font>
    <font>
      <i/>
      <sz val="12"/>
      <name val="Geneva"/>
    </font>
    <font>
      <b/>
      <sz val="14"/>
      <name val="Arial"/>
      <family val="2"/>
    </font>
    <font>
      <b/>
      <sz val="14"/>
      <color rgb="FFC00000"/>
      <name val="Arial"/>
      <family val="2"/>
    </font>
    <font>
      <i/>
      <sz val="14"/>
      <name val="Times"/>
    </font>
    <font>
      <i/>
      <vertAlign val="superscript"/>
      <sz val="14"/>
      <name val="Times"/>
    </font>
    <font>
      <b/>
      <sz val="14"/>
      <name val="Times"/>
    </font>
    <font>
      <b/>
      <sz val="14"/>
      <name val="Symbol"/>
      <family val="1"/>
      <charset val="2"/>
    </font>
    <font>
      <b/>
      <i/>
      <sz val="14"/>
      <name val="Geneva"/>
    </font>
    <font>
      <i/>
      <sz val="14"/>
      <name val="Cambria"/>
      <family val="1"/>
      <scheme val="major"/>
    </font>
    <font>
      <i/>
      <sz val="10"/>
      <color theme="4"/>
      <name val="Geneva"/>
    </font>
    <font>
      <i/>
      <vertAlign val="superscript"/>
      <sz val="10"/>
      <color theme="4"/>
      <name val="Geneva"/>
    </font>
    <font>
      <sz val="14"/>
      <color theme="1"/>
      <name val="Arial"/>
      <family val="2"/>
    </font>
    <font>
      <b/>
      <sz val="11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fgColor indexed="22"/>
      </patternFill>
    </fill>
    <fill>
      <patternFill patternType="gray0625">
        <fgColor indexed="22"/>
        <bgColor theme="9" tint="0.79998168889431442"/>
      </patternFill>
    </fill>
    <fill>
      <patternFill patternType="gray0625">
        <fgColor indexed="22"/>
        <bgColor rgb="FFFFFFC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12" fillId="3" borderId="1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15" fillId="0" borderId="6" xfId="0" applyFont="1" applyBorder="1" applyAlignment="1">
      <alignment horizontal="left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  <xf numFmtId="0" fontId="17" fillId="0" borderId="0" xfId="0" applyFont="1"/>
    <xf numFmtId="2" fontId="19" fillId="3" borderId="1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165" fontId="18" fillId="5" borderId="3" xfId="0" applyNumberFormat="1" applyFont="1" applyFill="1" applyBorder="1" applyAlignment="1">
      <alignment horizontal="center"/>
    </xf>
    <xf numFmtId="2" fontId="18" fillId="5" borderId="3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165" fontId="22" fillId="2" borderId="1" xfId="0" applyNumberFormat="1" applyFont="1" applyFill="1" applyBorder="1" applyAlignment="1">
      <alignment horizontal="center"/>
    </xf>
    <xf numFmtId="164" fontId="22" fillId="2" borderId="1" xfId="0" applyNumberFormat="1" applyFont="1" applyFill="1" applyBorder="1" applyAlignment="1">
      <alignment horizontal="center"/>
    </xf>
    <xf numFmtId="2" fontId="23" fillId="2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/>
    <xf numFmtId="2" fontId="26" fillId="0" borderId="1" xfId="0" applyNumberFormat="1" applyFont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29" fillId="0" borderId="1" xfId="0" applyFont="1" applyBorder="1" applyAlignment="1">
      <alignment horizontal="right"/>
    </xf>
    <xf numFmtId="0" fontId="29" fillId="0" borderId="4" xfId="0" applyFont="1" applyBorder="1" applyAlignment="1">
      <alignment horizontal="right"/>
    </xf>
    <xf numFmtId="11" fontId="32" fillId="2" borderId="1" xfId="0" applyNumberFormat="1" applyFont="1" applyFill="1" applyBorder="1" applyAlignment="1">
      <alignment horizontal="center"/>
    </xf>
    <xf numFmtId="11" fontId="19" fillId="4" borderId="1" xfId="0" applyNumberFormat="1" applyFont="1" applyFill="1" applyBorder="1" applyAlignment="1">
      <alignment horizontal="center"/>
    </xf>
    <xf numFmtId="11" fontId="19" fillId="3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2" fontId="6" fillId="0" borderId="8" xfId="0" applyNumberFormat="1" applyFont="1" applyBorder="1" applyAlignment="1">
      <alignment horizontal="right"/>
    </xf>
    <xf numFmtId="11" fontId="19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Corners of the PV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PV Diagram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Sheet1!$C$34:$C$38</c:f>
              <c:numCache>
                <c:formatCode>0.00</c:formatCode>
                <c:ptCount val="5"/>
                <c:pt idx="0">
                  <c:v>41.945181818181844</c:v>
                </c:pt>
                <c:pt idx="1">
                  <c:v>40.918509426418332</c:v>
                </c:pt>
                <c:pt idx="2">
                  <c:v>47.4629940286313</c:v>
                </c:pt>
                <c:pt idx="3">
                  <c:v>48.668181818181843</c:v>
                </c:pt>
                <c:pt idx="4">
                  <c:v>41.945181818181844</c:v>
                </c:pt>
              </c:numCache>
            </c:numRef>
          </c:xVal>
          <c:yVal>
            <c:numRef>
              <c:f>Sheet1!$B$34:$B$38</c:f>
              <c:numCache>
                <c:formatCode>0.00</c:formatCode>
                <c:ptCount val="5"/>
                <c:pt idx="0">
                  <c:v>102.03</c:v>
                </c:pt>
                <c:pt idx="1">
                  <c:v>104.59</c:v>
                </c:pt>
                <c:pt idx="2">
                  <c:v>104.59</c:v>
                </c:pt>
                <c:pt idx="3">
                  <c:v>102</c:v>
                </c:pt>
                <c:pt idx="4">
                  <c:v>102.03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4-4665-919A-1553F4F0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09008"/>
        <c:axId val="485409992"/>
      </c:scatterChart>
      <c:valAx>
        <c:axId val="48540900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x10</a:t>
                </a:r>
                <a:r>
                  <a:rPr lang="en-US" baseline="30000"/>
                  <a:t>-5</a:t>
                </a:r>
                <a:r>
                  <a:rPr lang="en-US"/>
                  <a:t> [m</a:t>
                </a:r>
                <a:r>
                  <a:rPr lang="en-US" baseline="30000"/>
                  <a:t>3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9992"/>
        <c:crosses val="autoZero"/>
        <c:crossBetween val="midCat"/>
      </c:valAx>
      <c:valAx>
        <c:axId val="4854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</xdr:colOff>
      <xdr:row>30</xdr:row>
      <xdr:rowOff>188595</xdr:rowOff>
    </xdr:from>
    <xdr:to>
      <xdr:col>8</xdr:col>
      <xdr:colOff>361950</xdr:colOff>
      <xdr:row>45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4C7EE-A177-41D5-90DB-7F09538BE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M39"/>
  <sheetViews>
    <sheetView tabSelected="1" topLeftCell="A4" zoomScale="85" zoomScaleNormal="85" workbookViewId="0">
      <selection activeCell="F29" sqref="F29"/>
    </sheetView>
  </sheetViews>
  <sheetFormatPr defaultColWidth="11.42578125" defaultRowHeight="15"/>
  <cols>
    <col min="1" max="1" width="7" style="2" customWidth="1"/>
    <col min="2" max="2" width="12.42578125" style="2" customWidth="1"/>
    <col min="3" max="6" width="19.28515625" style="2" customWidth="1"/>
    <col min="7" max="7" width="7.85546875" style="2" customWidth="1"/>
    <col min="8" max="8" width="11.42578125" style="2" customWidth="1"/>
    <col min="9" max="11" width="17.7109375" style="2" customWidth="1"/>
    <col min="12" max="12" width="4.28515625" style="2" customWidth="1"/>
    <col min="13" max="16384" width="11.42578125" style="2"/>
  </cols>
  <sheetData>
    <row r="2" spans="2:13" ht="18">
      <c r="B2" s="17" t="s">
        <v>12</v>
      </c>
      <c r="E2" s="1" t="s">
        <v>14</v>
      </c>
      <c r="F2" s="22" t="s">
        <v>34</v>
      </c>
      <c r="G2" s="23"/>
    </row>
    <row r="3" spans="2:13" ht="15.75">
      <c r="C3" s="3"/>
      <c r="E3" s="26"/>
      <c r="F3" s="25"/>
      <c r="G3" s="24"/>
    </row>
    <row r="4" spans="2:13" ht="18.75">
      <c r="B4" s="44" t="s">
        <v>19</v>
      </c>
      <c r="C4" s="45">
        <v>2</v>
      </c>
    </row>
    <row r="5" spans="2:13" ht="22.5">
      <c r="C5" s="13" t="s">
        <v>4</v>
      </c>
      <c r="D5" s="48">
        <f>8.3*10^-4</f>
        <v>8.3000000000000012E-4</v>
      </c>
      <c r="E5" s="41" t="s">
        <v>24</v>
      </c>
      <c r="F5" s="4"/>
      <c r="M5" s="5"/>
    </row>
    <row r="6" spans="2:13">
      <c r="F6" s="5"/>
    </row>
    <row r="7" spans="2:13">
      <c r="B7" s="27" t="s">
        <v>21</v>
      </c>
      <c r="F7" s="5"/>
    </row>
    <row r="8" spans="2:13" ht="15.75">
      <c r="C8" s="12" t="s">
        <v>15</v>
      </c>
      <c r="D8" s="12" t="s">
        <v>16</v>
      </c>
      <c r="E8" s="12" t="s">
        <v>17</v>
      </c>
      <c r="F8" s="12" t="s">
        <v>18</v>
      </c>
      <c r="G8" s="14"/>
    </row>
    <row r="9" spans="2:13" ht="18.75">
      <c r="B9" s="13" t="s">
        <v>5</v>
      </c>
      <c r="C9" s="37">
        <v>102.03</v>
      </c>
      <c r="D9" s="37">
        <v>104.59</v>
      </c>
      <c r="E9" s="37">
        <v>104.59</v>
      </c>
      <c r="F9" s="37">
        <v>102</v>
      </c>
      <c r="G9" s="40" t="s">
        <v>6</v>
      </c>
    </row>
    <row r="10" spans="2:13" ht="18.75">
      <c r="B10" s="13" t="s">
        <v>9</v>
      </c>
      <c r="C10" s="38">
        <v>0</v>
      </c>
      <c r="D10" s="38">
        <v>-7.0000000000000001E-3</v>
      </c>
      <c r="E10" s="38">
        <v>3.3999999999999998E-3</v>
      </c>
      <c r="F10" s="38">
        <v>8.1000000000000003E-2</v>
      </c>
      <c r="G10" s="40" t="s">
        <v>7</v>
      </c>
    </row>
    <row r="11" spans="2:13" ht="6.4" customHeight="1">
      <c r="C11" s="30"/>
      <c r="D11" s="30"/>
      <c r="E11" s="30"/>
      <c r="F11" s="30"/>
      <c r="G11" s="16"/>
    </row>
    <row r="12" spans="2:13" ht="18.75">
      <c r="B12" s="13" t="s">
        <v>10</v>
      </c>
      <c r="C12" s="39">
        <v>296.48</v>
      </c>
      <c r="D12" s="39">
        <v>296.48</v>
      </c>
      <c r="E12" s="39">
        <v>344</v>
      </c>
      <c r="F12" s="39">
        <v>344</v>
      </c>
      <c r="G12" s="40" t="s">
        <v>8</v>
      </c>
    </row>
    <row r="13" spans="2:13" ht="7.5" customHeight="1">
      <c r="B13" s="29"/>
      <c r="C13" s="29"/>
      <c r="D13" s="29"/>
      <c r="E13" s="29"/>
      <c r="F13" s="29"/>
      <c r="G13" s="15"/>
    </row>
    <row r="14" spans="2:13" ht="6.75" customHeight="1">
      <c r="B14" s="11"/>
      <c r="C14" s="18"/>
      <c r="D14" s="19"/>
      <c r="E14" s="18"/>
      <c r="F14" s="19"/>
      <c r="G14" s="15"/>
    </row>
    <row r="15" spans="2:13" ht="22.5">
      <c r="B15" s="13" t="s">
        <v>11</v>
      </c>
      <c r="C15" s="48">
        <f xml:space="preserve"> ((D5 * (F10-C10))/((F12/C12)-1))</f>
        <v>4.1945181818181846E-4</v>
      </c>
      <c r="D15" s="50">
        <f>(C9*C15)/D9</f>
        <v>4.0918509426418338E-4</v>
      </c>
      <c r="E15" s="50">
        <f>(F15*F9)/E9</f>
        <v>4.7462994028631302E-4</v>
      </c>
      <c r="F15" s="49">
        <f>C15*(F12/C12)</f>
        <v>4.8668181818181845E-4</v>
      </c>
      <c r="G15" s="40" t="s">
        <v>23</v>
      </c>
    </row>
    <row r="16" spans="2:13">
      <c r="C16" s="28" t="s">
        <v>20</v>
      </c>
      <c r="F16" s="28" t="s">
        <v>20</v>
      </c>
    </row>
    <row r="18" spans="2:7" ht="10.5" customHeight="1"/>
    <row r="19" spans="2:7" ht="18.75">
      <c r="C19" s="27" t="s">
        <v>22</v>
      </c>
      <c r="D19" s="42" t="s">
        <v>0</v>
      </c>
      <c r="E19" s="42" t="s">
        <v>1</v>
      </c>
      <c r="F19" s="43" t="s">
        <v>25</v>
      </c>
    </row>
    <row r="20" spans="2:7" ht="18">
      <c r="C20" s="46" t="s">
        <v>26</v>
      </c>
      <c r="D20" s="31">
        <f>E20+F20</f>
        <v>-1.0605466975037703</v>
      </c>
      <c r="E20" s="31">
        <f>C9*C15*LN(D15/C15) *1000</f>
        <v>-1.0605466975037703</v>
      </c>
      <c r="F20" s="31">
        <v>0</v>
      </c>
      <c r="G20" s="5"/>
    </row>
    <row r="21" spans="2:7" ht="18">
      <c r="C21" s="46" t="s">
        <v>27</v>
      </c>
      <c r="D21" s="31">
        <f xml:space="preserve"> E21+F21</f>
        <v>23.993568695454542</v>
      </c>
      <c r="E21" s="31">
        <f>D9*(E15-D15)*1000</f>
        <v>6.8448764454545392</v>
      </c>
      <c r="F21" s="31">
        <f xml:space="preserve"> ((5 * D9*D15 * (E12-D12))/((2* D12))) * 1000</f>
        <v>17.148692250000003</v>
      </c>
    </row>
    <row r="22" spans="2:7" ht="18" customHeight="1">
      <c r="C22" s="46" t="s">
        <v>28</v>
      </c>
      <c r="D22" s="31">
        <f>E22+F22</f>
        <v>1.2447682792377281</v>
      </c>
      <c r="E22" s="31">
        <f>E9*E15*LN(F15/E15) *1000</f>
        <v>1.2447682792377281</v>
      </c>
      <c r="F22" s="31">
        <v>0</v>
      </c>
    </row>
    <row r="23" spans="2:7" ht="18.75" thickBot="1">
      <c r="C23" s="47" t="s">
        <v>29</v>
      </c>
      <c r="D23" s="32">
        <f>E23+F23</f>
        <v>-24.001110000000004</v>
      </c>
      <c r="E23" s="55">
        <f xml:space="preserve"> F9 * (C15 - F15) * 1000</f>
        <v>-6.8574599999999997</v>
      </c>
      <c r="F23" s="32">
        <f xml:space="preserve"> ((5 * F9 * F15 * (C12-F12))/((2*F12)))*1000</f>
        <v>-17.143650000000004</v>
      </c>
    </row>
    <row r="24" spans="2:7" ht="24" customHeight="1" thickTop="1">
      <c r="C24" s="21" t="s">
        <v>2</v>
      </c>
      <c r="D24" s="33">
        <f xml:space="preserve"> D23+D22+D21+D20</f>
        <v>0.17668027718849588</v>
      </c>
      <c r="E24" s="33">
        <f>E20+E21+E22+E23</f>
        <v>0.1716380271884983</v>
      </c>
      <c r="F24" s="34">
        <f xml:space="preserve"> F20+F21+F22+F23</f>
        <v>5.0422499999989157E-3</v>
      </c>
    </row>
    <row r="25" spans="2:7" ht="15" customHeight="1">
      <c r="D25" s="35" t="s">
        <v>13</v>
      </c>
      <c r="E25" s="35" t="s">
        <v>13</v>
      </c>
      <c r="F25" s="35" t="s">
        <v>13</v>
      </c>
    </row>
    <row r="26" spans="2:7" ht="15" customHeight="1">
      <c r="C26" s="16"/>
      <c r="D26" s="16"/>
      <c r="E26" s="16"/>
      <c r="F26" s="16"/>
    </row>
    <row r="27" spans="2:7" ht="6.75" customHeight="1"/>
    <row r="28" spans="2:7" ht="18" customHeight="1">
      <c r="E28" s="54" t="s">
        <v>32</v>
      </c>
      <c r="F28" s="20">
        <f xml:space="preserve"> 1 - (D12/E12)</f>
        <v>0.13813953488372088</v>
      </c>
      <c r="G28" s="36" t="s">
        <v>3</v>
      </c>
    </row>
    <row r="29" spans="2:7" ht="18" customHeight="1">
      <c r="E29" s="54" t="s">
        <v>33</v>
      </c>
      <c r="F29" s="20">
        <f xml:space="preserve"> 1 - (ABS(D20+D23)/ ABS(D21+D22))</f>
        <v>7.0004722326063584E-3</v>
      </c>
      <c r="G29" s="36" t="s">
        <v>3</v>
      </c>
    </row>
    <row r="32" spans="2:7" ht="15.75">
      <c r="B32" s="52" t="s">
        <v>5</v>
      </c>
      <c r="C32" s="52" t="s">
        <v>11</v>
      </c>
    </row>
    <row r="33" spans="2:7">
      <c r="B33" s="53" t="s">
        <v>31</v>
      </c>
      <c r="C33" s="53" t="s">
        <v>30</v>
      </c>
      <c r="E33" s="7"/>
      <c r="F33" s="7"/>
    </row>
    <row r="34" spans="2:7">
      <c r="B34" s="51">
        <f>C9</f>
        <v>102.03</v>
      </c>
      <c r="C34" s="51">
        <f>C15/0.00001</f>
        <v>41.945181818181844</v>
      </c>
      <c r="E34" s="8"/>
      <c r="F34" s="8"/>
    </row>
    <row r="35" spans="2:7">
      <c r="B35" s="51">
        <f>D9</f>
        <v>104.59</v>
      </c>
      <c r="C35" s="51">
        <f>D15/0.00001</f>
        <v>40.918509426418332</v>
      </c>
      <c r="E35" s="9"/>
      <c r="F35" s="9"/>
    </row>
    <row r="36" spans="2:7">
      <c r="B36" s="51">
        <f>E9</f>
        <v>104.59</v>
      </c>
      <c r="C36" s="51">
        <f>E15/0.00001</f>
        <v>47.4629940286313</v>
      </c>
      <c r="E36" s="7"/>
      <c r="F36" s="10"/>
    </row>
    <row r="37" spans="2:7">
      <c r="B37" s="51">
        <f>F9</f>
        <v>102</v>
      </c>
      <c r="C37" s="51">
        <f>F15/0.00001</f>
        <v>48.668181818181843</v>
      </c>
    </row>
    <row r="38" spans="2:7">
      <c r="B38" s="51">
        <f>B34</f>
        <v>102.03</v>
      </c>
      <c r="C38" s="51">
        <f>C34</f>
        <v>41.945181818181844</v>
      </c>
      <c r="E38" s="6"/>
      <c r="F38" s="6"/>
      <c r="G38" s="6"/>
    </row>
    <row r="39" spans="2:7">
      <c r="B39" s="4"/>
      <c r="C39" s="9"/>
      <c r="D39" s="9"/>
      <c r="E39" s="9"/>
      <c r="F39" s="9"/>
      <c r="G39" s="9"/>
    </row>
  </sheetData>
  <phoneticPr fontId="0" type="noConversion"/>
  <pageMargins left="0.75" right="0.75" top="1" bottom="1" header="0.5" footer="0.5"/>
  <pageSetup scale="79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LRCCD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</dc:creator>
  <cp:lastModifiedBy>justin singh</cp:lastModifiedBy>
  <cp:lastPrinted>2018-10-01T22:32:24Z</cp:lastPrinted>
  <dcterms:created xsi:type="dcterms:W3CDTF">2003-12-02T18:51:04Z</dcterms:created>
  <dcterms:modified xsi:type="dcterms:W3CDTF">2019-10-08T17:05:25Z</dcterms:modified>
</cp:coreProperties>
</file>