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X16/"/>
    </mc:Choice>
  </mc:AlternateContent>
  <xr:revisionPtr revIDLastSave="0" documentId="13_ncr:1_{66E9F26D-09F3-6B4B-8ABF-7D0FE030E112}" xr6:coauthVersionLast="47" xr6:coauthVersionMax="47" xr10:uidLastSave="{00000000-0000-0000-0000-000000000000}"/>
  <bookViews>
    <workbookView xWindow="12420" yWindow="500" windowWidth="34580" windowHeight="21900" xr2:uid="{63542716-13D3-7E4B-8489-D5412AD73AD3}"/>
  </bookViews>
  <sheets>
    <sheet name="Info" sheetId="1" r:id="rId1"/>
    <sheet name="Layer 0" sheetId="2" r:id="rId2"/>
    <sheet name="Layer 1" sheetId="7" r:id="rId3"/>
    <sheet name="Sprites" sheetId="8" r:id="rId4"/>
    <sheet name="Chart Data" sheetId="6" r:id="rId5"/>
    <sheet name="Data Validation" sheetId="3" r:id="rId6"/>
    <sheet name="Constants" sheetId="4" r:id="rId7"/>
  </sheets>
  <definedNames>
    <definedName name="MAP_BASE_ADS_ALIGN">Constants!$B$5</definedName>
    <definedName name="MAX_USER_VRAM">Constants!$B$3</definedName>
    <definedName name="SPRITE_ADS_ALIGN">Constants!$B$7</definedName>
    <definedName name="TILE_BASE_ADS_ALIGN">Constants!$B$6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8" l="1"/>
  <c r="C10" i="6"/>
  <c r="B10" i="6"/>
  <c r="C7" i="6"/>
  <c r="B7" i="6"/>
  <c r="C6" i="6"/>
  <c r="B6" i="6"/>
  <c r="C6" i="1"/>
  <c r="C5" i="1"/>
  <c r="C4" i="1"/>
  <c r="B37" i="8"/>
  <c r="B34" i="8"/>
  <c r="B34" i="7"/>
  <c r="B31" i="7"/>
  <c r="B34" i="2"/>
  <c r="B31" i="2"/>
  <c r="C9" i="8"/>
  <c r="D22" i="7"/>
  <c r="C7" i="8"/>
  <c r="C6" i="8"/>
  <c r="C5" i="8"/>
  <c r="B9" i="6"/>
  <c r="B8" i="6"/>
  <c r="B23" i="7"/>
  <c r="D20" i="7"/>
  <c r="D19" i="7"/>
  <c r="B21" i="7" s="1"/>
  <c r="B16" i="7"/>
  <c r="B15" i="7"/>
  <c r="C14" i="7"/>
  <c r="B12" i="7"/>
  <c r="C12" i="7" s="1"/>
  <c r="B11" i="7"/>
  <c r="C10" i="7"/>
  <c r="D9" i="7"/>
  <c r="D8" i="7"/>
  <c r="D7" i="7"/>
  <c r="D5" i="7"/>
  <c r="D4" i="7"/>
  <c r="C5" i="6"/>
  <c r="B5" i="6"/>
  <c r="C14" i="2"/>
  <c r="B16" i="2"/>
  <c r="B15" i="2"/>
  <c r="C10" i="2"/>
  <c r="B23" i="2"/>
  <c r="D22" i="2"/>
  <c r="D20" i="2"/>
  <c r="D19" i="2"/>
  <c r="D8" i="2"/>
  <c r="D7" i="2"/>
  <c r="D5" i="2"/>
  <c r="D4" i="2"/>
  <c r="D9" i="2"/>
  <c r="B12" i="2"/>
  <c r="C12" i="2" s="1"/>
  <c r="B11" i="2"/>
  <c r="B8" i="8" l="1"/>
  <c r="B9" i="8" s="1"/>
  <c r="B11" i="8" s="1"/>
  <c r="B22" i="7"/>
  <c r="B25" i="7" s="1"/>
  <c r="B17" i="7" s="1"/>
  <c r="B6" i="7"/>
  <c r="C8" i="6" s="1"/>
  <c r="B13" i="7"/>
  <c r="C13" i="7" s="1"/>
  <c r="F10" i="7"/>
  <c r="B21" i="2"/>
  <c r="B22" i="2" s="1"/>
  <c r="B25" i="2" s="1"/>
  <c r="B6" i="2"/>
  <c r="C6" i="7" l="1"/>
  <c r="C17" i="7"/>
  <c r="B18" i="7"/>
  <c r="B17" i="2"/>
  <c r="B14" i="8"/>
  <c r="B15" i="8" s="1"/>
  <c r="C9" i="6"/>
  <c r="B13" i="2"/>
  <c r="C13" i="2" s="1"/>
  <c r="F10" i="2"/>
  <c r="C6" i="2"/>
  <c r="C17" i="2" l="1"/>
  <c r="B18" i="2"/>
</calcChain>
</file>

<file path=xl/sharedStrings.xml><?xml version="1.0" encoding="utf-8"?>
<sst xmlns="http://schemas.openxmlformats.org/spreadsheetml/2006/main" count="150" uniqueCount="101">
  <si>
    <t>Layer 0</t>
  </si>
  <si>
    <t>Height</t>
  </si>
  <si>
    <t>Width</t>
  </si>
  <si>
    <t>Layer Heights / Width</t>
  </si>
  <si>
    <t>Map Height</t>
  </si>
  <si>
    <t>Map Width</t>
  </si>
  <si>
    <t>Constants</t>
  </si>
  <si>
    <t>MAX-USER-VRAM</t>
  </si>
  <si>
    <t>MIN-USER-VRAM</t>
  </si>
  <si>
    <t>Min</t>
  </si>
  <si>
    <t>Max</t>
  </si>
  <si>
    <t>Map Base Address</t>
  </si>
  <si>
    <t>Notes</t>
  </si>
  <si>
    <t>Max size is 129472-Map size</t>
  </si>
  <si>
    <t>MAP-BASE-ADS-ALIGN</t>
  </si>
  <si>
    <t>TILE-BASE-ADS-ALIGN</t>
  </si>
  <si>
    <t>512 Align Checker</t>
  </si>
  <si>
    <t>T256C</t>
  </si>
  <si>
    <t>Bitmap Mode</t>
  </si>
  <si>
    <t>Layer Bitmode</t>
  </si>
  <si>
    <t>Tile Mode</t>
  </si>
  <si>
    <t>256-Colour</t>
  </si>
  <si>
    <t>16-Colour</t>
  </si>
  <si>
    <t>Layer Tile Mode</t>
  </si>
  <si>
    <t>Layer T256C</t>
  </si>
  <si>
    <t>Values</t>
  </si>
  <si>
    <t>Meaning</t>
  </si>
  <si>
    <t>Height x Width x 2 (Each cell needs 2 bytes)</t>
  </si>
  <si>
    <t>Tile Base Address</t>
  </si>
  <si>
    <t>Layer 0 Tiles</t>
  </si>
  <si>
    <t>1bpp (2 colours / Text Mode / 256 Tiles)</t>
  </si>
  <si>
    <t>2 bpp (4 colours / 1024 Tiles)</t>
  </si>
  <si>
    <t>4 bpp (16 colours / 1024 Tiles)</t>
  </si>
  <si>
    <t>8 bpp (256 colours / 1024 Tiles )</t>
  </si>
  <si>
    <t>Tile Height</t>
  </si>
  <si>
    <t>Tile Width</t>
  </si>
  <si>
    <t>Tile Width / Height</t>
  </si>
  <si>
    <t>Number of pixels high</t>
  </si>
  <si>
    <t>Number of pixels wide</t>
  </si>
  <si>
    <t>Number of pixels in tile</t>
  </si>
  <si>
    <t>Single Tile Bytes</t>
  </si>
  <si>
    <t>Single Tile Pixels</t>
  </si>
  <si>
    <t>Max Number of Tiles</t>
  </si>
  <si>
    <t>Number of Tiles in Set</t>
  </si>
  <si>
    <t>Bytes required</t>
  </si>
  <si>
    <t>2048 Align Checker</t>
  </si>
  <si>
    <t>Address is over by</t>
  </si>
  <si>
    <t>Hex</t>
  </si>
  <si>
    <t>Map Base Address End</t>
  </si>
  <si>
    <t>Tile Base Address End</t>
  </si>
  <si>
    <t>Map Bytes</t>
  </si>
  <si>
    <t>Map Base Address + Map Bytes</t>
  </si>
  <si>
    <t>VRAM-START</t>
  </si>
  <si>
    <t>VRAM-END</t>
  </si>
  <si>
    <t>Charting Info</t>
  </si>
  <si>
    <t>VRAM</t>
  </si>
  <si>
    <t>Layer 0 Map</t>
  </si>
  <si>
    <t>Start</t>
  </si>
  <si>
    <t>Size</t>
  </si>
  <si>
    <t>Layer 1</t>
  </si>
  <si>
    <t>Layer 1 Map</t>
  </si>
  <si>
    <t>Layer 1 Tiles</t>
  </si>
  <si>
    <t>Number of Sprites</t>
  </si>
  <si>
    <t>Mode</t>
  </si>
  <si>
    <t>Sprite Mode</t>
  </si>
  <si>
    <t>Sprite Width / Height</t>
  </si>
  <si>
    <t>Single Sprite Pixels</t>
  </si>
  <si>
    <t>Single Sprite Bytes</t>
  </si>
  <si>
    <t>1-128</t>
  </si>
  <si>
    <t>Sprite Set Bytes</t>
  </si>
  <si>
    <t>Set Start Address</t>
  </si>
  <si>
    <t>Set End Address</t>
  </si>
  <si>
    <t>Sprite Set</t>
  </si>
  <si>
    <t>Address End Checker</t>
  </si>
  <si>
    <t>DEC to</t>
  </si>
  <si>
    <t>HEX</t>
  </si>
  <si>
    <t>HEX to</t>
  </si>
  <si>
    <t>DEC</t>
  </si>
  <si>
    <t>ffff</t>
  </si>
  <si>
    <t>Converters</t>
  </si>
  <si>
    <t>Sprites Enable</t>
  </si>
  <si>
    <t>Layer 1 Enable</t>
  </si>
  <si>
    <t>Layer 0 Enable</t>
  </si>
  <si>
    <t>Sprites</t>
  </si>
  <si>
    <t>Number of colours</t>
  </si>
  <si>
    <t>Number of pixels</t>
  </si>
  <si>
    <t>VERA VRAM Helper</t>
  </si>
  <si>
    <t>Layer Enable</t>
  </si>
  <si>
    <t>Disabled</t>
  </si>
  <si>
    <t>Enabled</t>
  </si>
  <si>
    <t>f800</t>
  </si>
  <si>
    <t>SPRITE-ADS-ALIGN</t>
  </si>
  <si>
    <t>Start Address Check</t>
  </si>
  <si>
    <t>End Address Check</t>
  </si>
  <si>
    <t>Checks to make sure End Address is still in User VRAM space</t>
  </si>
  <si>
    <t>VERA Registers</t>
  </si>
  <si>
    <t>Palette</t>
  </si>
  <si>
    <t>Sprite Attributes</t>
  </si>
  <si>
    <t>Each Sprite can be configured individually, different sizes, different number of frames etc so this is a general tool</t>
  </si>
  <si>
    <t>This is VRAM - Registers, Palette and Sprite attributes</t>
  </si>
  <si>
    <t xml:space="preserve">Adjust the data in the green boxes on sheets Layer 0, Layer 1 and Sprites.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</si>
</sst>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6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4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VERA VRAM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'Chart Data'!$A$2:$A$10</c:f>
              <c:strCache>
                <c:ptCount val="9"/>
                <c:pt idx="0">
                  <c:v>Sprite Attributes</c:v>
                </c:pt>
                <c:pt idx="1">
                  <c:v>Palette</c:v>
                </c:pt>
                <c:pt idx="2">
                  <c:v>VERA Registers</c:v>
                </c:pt>
                <c:pt idx="3">
                  <c:v>VRAM</c:v>
                </c:pt>
                <c:pt idx="4">
                  <c:v>Layer 0 Map</c:v>
                </c:pt>
                <c:pt idx="5">
                  <c:v>Layer 0 Tiles</c:v>
                </c:pt>
                <c:pt idx="6">
                  <c:v>Layer 1 Map</c:v>
                </c:pt>
                <c:pt idx="7">
                  <c:v>Layer 1 Tiles</c:v>
                </c:pt>
                <c:pt idx="8">
                  <c:v>Sprite Set</c:v>
                </c:pt>
              </c:strCache>
            </c:strRef>
          </c:cat>
          <c:val>
            <c:numRef>
              <c:f>'Chart Data'!$B$2:$B$10</c:f>
              <c:numCache>
                <c:formatCode>General</c:formatCode>
                <c:ptCount val="9"/>
                <c:pt idx="0">
                  <c:v>130048</c:v>
                </c:pt>
                <c:pt idx="1">
                  <c:v>129536</c:v>
                </c:pt>
                <c:pt idx="2">
                  <c:v>129472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63488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9C49-95C3-4FFD1F8F9969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C-9C49-95C3-4FFD1F8F99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9C-9C49-95C3-4FFD1F8F996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A9C-9C49-95C3-4FFD1F8F996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A9C-9C49-95C3-4FFD1F8F99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A9C-9C49-95C3-4FFD1F8F99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A9C-9C49-95C3-4FFD1F8F99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A9C-9C49-95C3-4FFD1F8F9969}"/>
              </c:ext>
            </c:extLst>
          </c:dPt>
          <c:cat>
            <c:strRef>
              <c:f>'Chart Data'!$A$2:$A$10</c:f>
              <c:strCache>
                <c:ptCount val="9"/>
                <c:pt idx="0">
                  <c:v>Sprite Attributes</c:v>
                </c:pt>
                <c:pt idx="1">
                  <c:v>Palette</c:v>
                </c:pt>
                <c:pt idx="2">
                  <c:v>VERA Registers</c:v>
                </c:pt>
                <c:pt idx="3">
                  <c:v>VRAM</c:v>
                </c:pt>
                <c:pt idx="4">
                  <c:v>Layer 0 Map</c:v>
                </c:pt>
                <c:pt idx="5">
                  <c:v>Layer 0 Tiles</c:v>
                </c:pt>
                <c:pt idx="6">
                  <c:v>Layer 1 Map</c:v>
                </c:pt>
                <c:pt idx="7">
                  <c:v>Layer 1 Tiles</c:v>
                </c:pt>
                <c:pt idx="8">
                  <c:v>Sprite Set</c:v>
                </c:pt>
              </c:strCache>
            </c:strRef>
          </c:cat>
          <c:val>
            <c:numRef>
              <c:f>'Chart Data'!$C$2:$C$10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64</c:v>
                </c:pt>
                <c:pt idx="3">
                  <c:v>131072</c:v>
                </c:pt>
                <c:pt idx="4">
                  <c:v>0</c:v>
                </c:pt>
                <c:pt idx="5">
                  <c:v>0</c:v>
                </c:pt>
                <c:pt idx="6">
                  <c:v>16384</c:v>
                </c:pt>
                <c:pt idx="7">
                  <c:v>2048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9C-9C49-95C3-4FFD1F8F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8638223"/>
        <c:axId val="887604895"/>
      </c:barChart>
      <c:catAx>
        <c:axId val="87863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895"/>
        <c:crosses val="autoZero"/>
        <c:auto val="1"/>
        <c:lblAlgn val="ctr"/>
        <c:lblOffset val="100"/>
        <c:noMultiLvlLbl val="0"/>
      </c:catAx>
      <c:valAx>
        <c:axId val="8876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VERA VRAM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'Chart Data'!$A$2:$A$10</c:f>
              <c:strCache>
                <c:ptCount val="9"/>
                <c:pt idx="0">
                  <c:v>Sprite Attributes</c:v>
                </c:pt>
                <c:pt idx="1">
                  <c:v>Palette</c:v>
                </c:pt>
                <c:pt idx="2">
                  <c:v>VERA Registers</c:v>
                </c:pt>
                <c:pt idx="3">
                  <c:v>VRAM</c:v>
                </c:pt>
                <c:pt idx="4">
                  <c:v>Layer 0 Map</c:v>
                </c:pt>
                <c:pt idx="5">
                  <c:v>Layer 0 Tiles</c:v>
                </c:pt>
                <c:pt idx="6">
                  <c:v>Layer 1 Map</c:v>
                </c:pt>
                <c:pt idx="7">
                  <c:v>Layer 1 Tiles</c:v>
                </c:pt>
                <c:pt idx="8">
                  <c:v>Sprite Set</c:v>
                </c:pt>
              </c:strCache>
            </c:strRef>
          </c:cat>
          <c:val>
            <c:numRef>
              <c:f>'Chart Data'!$B$2:$B$10</c:f>
              <c:numCache>
                <c:formatCode>General</c:formatCode>
                <c:ptCount val="9"/>
                <c:pt idx="0">
                  <c:v>130048</c:v>
                </c:pt>
                <c:pt idx="1">
                  <c:v>129536</c:v>
                </c:pt>
                <c:pt idx="2">
                  <c:v>129472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63488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BE4F-9B08-65C9D88D769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27-BE4F-9B08-65C9D88D769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7-BE4F-9B08-65C9D88D769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27-BE4F-9B08-65C9D88D769C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7-BE4F-9B08-65C9D88D769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B0-1549-99E3-F0AE81E8AE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B0-1549-99E3-F0AE81E8AE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B0-1549-99E3-F0AE81E8AE59}"/>
              </c:ext>
            </c:extLst>
          </c:dPt>
          <c:cat>
            <c:strRef>
              <c:f>'Chart Data'!$A$2:$A$10</c:f>
              <c:strCache>
                <c:ptCount val="9"/>
                <c:pt idx="0">
                  <c:v>Sprite Attributes</c:v>
                </c:pt>
                <c:pt idx="1">
                  <c:v>Palette</c:v>
                </c:pt>
                <c:pt idx="2">
                  <c:v>VERA Registers</c:v>
                </c:pt>
                <c:pt idx="3">
                  <c:v>VRAM</c:v>
                </c:pt>
                <c:pt idx="4">
                  <c:v>Layer 0 Map</c:v>
                </c:pt>
                <c:pt idx="5">
                  <c:v>Layer 0 Tiles</c:v>
                </c:pt>
                <c:pt idx="6">
                  <c:v>Layer 1 Map</c:v>
                </c:pt>
                <c:pt idx="7">
                  <c:v>Layer 1 Tiles</c:v>
                </c:pt>
                <c:pt idx="8">
                  <c:v>Sprite Set</c:v>
                </c:pt>
              </c:strCache>
            </c:strRef>
          </c:cat>
          <c:val>
            <c:numRef>
              <c:f>'Chart Data'!$C$2:$C$10</c:f>
              <c:numCache>
                <c:formatCode>General</c:formatCode>
                <c:ptCount val="9"/>
                <c:pt idx="0">
                  <c:v>1024</c:v>
                </c:pt>
                <c:pt idx="1">
                  <c:v>512</c:v>
                </c:pt>
                <c:pt idx="2">
                  <c:v>64</c:v>
                </c:pt>
                <c:pt idx="3">
                  <c:v>131072</c:v>
                </c:pt>
                <c:pt idx="4">
                  <c:v>0</c:v>
                </c:pt>
                <c:pt idx="5">
                  <c:v>0</c:v>
                </c:pt>
                <c:pt idx="6">
                  <c:v>16384</c:v>
                </c:pt>
                <c:pt idx="7">
                  <c:v>2048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7-BE4F-9B08-65C9D88D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8638223"/>
        <c:axId val="887604895"/>
      </c:barChart>
      <c:catAx>
        <c:axId val="87863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895"/>
        <c:crosses val="autoZero"/>
        <c:auto val="1"/>
        <c:lblAlgn val="ctr"/>
        <c:lblOffset val="100"/>
        <c:noMultiLvlLbl val="0"/>
      </c:catAx>
      <c:valAx>
        <c:axId val="8876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0</xdr:rowOff>
    </xdr:from>
    <xdr:to>
      <xdr:col>16</xdr:col>
      <xdr:colOff>133350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23381-588C-6C4C-8AD4-BC3F21FA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146050</xdr:rowOff>
    </xdr:from>
    <xdr:to>
      <xdr:col>17</xdr:col>
      <xdr:colOff>165100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8F97E-C5A7-0547-8E98-B6735958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86F-476F-1042-877E-95DC2DBE3E25}">
  <dimension ref="A1:C6"/>
  <sheetViews>
    <sheetView tabSelected="1" workbookViewId="0">
      <selection activeCell="A3" sqref="A3"/>
    </sheetView>
  </sheetViews>
  <sheetFormatPr baseColWidth="10" defaultRowHeight="19" x14ac:dyDescent="0.25"/>
  <cols>
    <col min="1" max="1" width="22.33203125" style="3" customWidth="1"/>
    <col min="2" max="16384" width="10.83203125" style="3"/>
  </cols>
  <sheetData>
    <row r="1" spans="1:3" s="18" customFormat="1" ht="26" x14ac:dyDescent="0.3">
      <c r="A1" s="18" t="s">
        <v>86</v>
      </c>
    </row>
    <row r="2" spans="1:3" x14ac:dyDescent="0.25">
      <c r="A2" s="4" t="s">
        <v>100</v>
      </c>
    </row>
    <row r="4" spans="1:3" x14ac:dyDescent="0.25">
      <c r="A4" s="8" t="s">
        <v>80</v>
      </c>
      <c r="B4" s="19">
        <v>0</v>
      </c>
      <c r="C4" s="20" t="str">
        <f>VLOOKUP(B4,'Data Validation'!A29:B30,2,FALSE)</f>
        <v>Disabled</v>
      </c>
    </row>
    <row r="5" spans="1:3" x14ac:dyDescent="0.25">
      <c r="A5" s="8" t="s">
        <v>81</v>
      </c>
      <c r="B5" s="19">
        <v>1</v>
      </c>
      <c r="C5" s="20" t="str">
        <f>VLOOKUP(B5,'Data Validation'!A29:B30,2,FALSE)</f>
        <v>Enabled</v>
      </c>
    </row>
    <row r="6" spans="1:3" x14ac:dyDescent="0.25">
      <c r="A6" s="8" t="s">
        <v>82</v>
      </c>
      <c r="B6" s="19">
        <v>0</v>
      </c>
      <c r="C6" s="20" t="str">
        <f>VLOOKUP(B6,'Data Validation'!A29:B30,2,FALSE)</f>
        <v>Disabled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480A53-853B-F241-BA01-0D20516E996E}">
          <x14:formula1>
            <xm:f>'Data Validation'!$A$29:$A$30</xm:f>
          </x14:formula1>
          <xm:sqref>B4:B6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5DE-7C07-FC4E-929A-167694F687AB}">
  <dimension ref="A1:H35"/>
  <sheetViews>
    <sheetView workbookViewId="0">
      <selection activeCell="A4" sqref="A4"/>
    </sheetView>
  </sheetViews>
  <sheetFormatPr baseColWidth="10" defaultRowHeight="19" x14ac:dyDescent="0.25"/>
  <cols>
    <col min="1" max="2" width="22.83203125" style="6" customWidth="1"/>
    <col min="3" max="3" width="10" style="7" customWidth="1"/>
    <col min="4" max="4" width="36.33203125" style="6" customWidth="1"/>
    <col min="5" max="5" width="8.33203125" style="6" customWidth="1"/>
    <col min="6" max="6" width="11.83203125" style="6" customWidth="1"/>
    <col min="7" max="7" width="4.1640625" style="6" customWidth="1"/>
    <col min="8" max="8" width="46.5" style="6" customWidth="1"/>
    <col min="9" max="16384" width="10.83203125" style="6"/>
  </cols>
  <sheetData>
    <row r="1" spans="1:8" ht="26" x14ac:dyDescent="0.3">
      <c r="A1" s="16" t="s">
        <v>0</v>
      </c>
    </row>
    <row r="2" spans="1:8" x14ac:dyDescent="0.25">
      <c r="H2" s="6" t="s">
        <v>12</v>
      </c>
    </row>
    <row r="3" spans="1:8" x14ac:dyDescent="0.25">
      <c r="B3" s="6" t="s">
        <v>25</v>
      </c>
      <c r="C3" s="7" t="s">
        <v>47</v>
      </c>
      <c r="D3" s="6" t="s">
        <v>26</v>
      </c>
      <c r="E3" s="6" t="s">
        <v>9</v>
      </c>
      <c r="F3" s="6" t="s">
        <v>10</v>
      </c>
    </row>
    <row r="4" spans="1:8" x14ac:dyDescent="0.25">
      <c r="A4" s="8" t="s">
        <v>4</v>
      </c>
      <c r="B4" s="9">
        <v>0</v>
      </c>
      <c r="D4" s="6">
        <f>VLOOKUP(B4,'Data Validation'!A2:B5,2,FALSE)</f>
        <v>32</v>
      </c>
      <c r="E4" s="6">
        <v>32</v>
      </c>
      <c r="F4" s="6">
        <v>256</v>
      </c>
    </row>
    <row r="5" spans="1:8" x14ac:dyDescent="0.25">
      <c r="A5" s="8" t="s">
        <v>5</v>
      </c>
      <c r="B5" s="9">
        <v>0</v>
      </c>
      <c r="D5" s="6">
        <f>VLOOKUP(B5,'Data Validation'!A2:B5,2,FALSE)</f>
        <v>32</v>
      </c>
      <c r="E5" s="6">
        <v>32</v>
      </c>
      <c r="F5" s="6">
        <v>256</v>
      </c>
    </row>
    <row r="6" spans="1:8" x14ac:dyDescent="0.25">
      <c r="A6" s="10" t="s">
        <v>50</v>
      </c>
      <c r="B6" s="10">
        <f>D4*D5*2</f>
        <v>2048</v>
      </c>
      <c r="C6" s="7" t="str">
        <f>DEC2HEX(B6)</f>
        <v>800</v>
      </c>
      <c r="H6" s="6" t="s">
        <v>27</v>
      </c>
    </row>
    <row r="7" spans="1:8" x14ac:dyDescent="0.25">
      <c r="A7" s="8" t="s">
        <v>17</v>
      </c>
      <c r="B7" s="9">
        <v>0</v>
      </c>
      <c r="D7" s="6" t="str">
        <f>VLOOKUP(B7,'Data Validation'!A15:B16,2,FALSE)</f>
        <v>16-Colour</v>
      </c>
    </row>
    <row r="8" spans="1:8" x14ac:dyDescent="0.25">
      <c r="A8" s="8" t="s">
        <v>18</v>
      </c>
      <c r="B8" s="9">
        <v>0</v>
      </c>
      <c r="D8" s="6" t="str">
        <f>VLOOKUP(B8,'Data Validation'!A12:B13,2,FALSE)</f>
        <v>Tile Mode</v>
      </c>
    </row>
    <row r="9" spans="1:8" x14ac:dyDescent="0.25">
      <c r="A9" s="8" t="s">
        <v>20</v>
      </c>
      <c r="B9" s="9">
        <v>0</v>
      </c>
      <c r="D9" s="6" t="str">
        <f>VLOOKUP(B9,'Data Validation'!A7:B10,2,FALSE)</f>
        <v>1bpp (2 colours / Text Mode / 256 Tiles)</v>
      </c>
    </row>
    <row r="10" spans="1:8" x14ac:dyDescent="0.25">
      <c r="A10" s="8" t="s">
        <v>11</v>
      </c>
      <c r="B10" s="9">
        <v>0</v>
      </c>
      <c r="C10" s="7" t="str">
        <f>DEC2HEX(B10)</f>
        <v>0</v>
      </c>
      <c r="E10" s="6">
        <v>0</v>
      </c>
      <c r="F10" s="6">
        <f>MAX_USER_VRAM-B6</f>
        <v>127424</v>
      </c>
      <c r="H10" s="6" t="s">
        <v>13</v>
      </c>
    </row>
    <row r="11" spans="1:8" x14ac:dyDescent="0.25">
      <c r="A11" s="10" t="s">
        <v>16</v>
      </c>
      <c r="B11" s="10" t="str">
        <f>IF((MOD(B10,MAP_BASE_ADS_ALIGN))&gt;0,"NOT VALID","VALID")</f>
        <v>VALID</v>
      </c>
    </row>
    <row r="12" spans="1:8" x14ac:dyDescent="0.25">
      <c r="A12" s="10" t="s">
        <v>46</v>
      </c>
      <c r="B12" s="10">
        <f>MOD(B10,MAP_BASE_ADS_ALIGN)</f>
        <v>0</v>
      </c>
      <c r="C12" s="7" t="str">
        <f>DEC2HEX(B12)</f>
        <v>0</v>
      </c>
    </row>
    <row r="13" spans="1:8" x14ac:dyDescent="0.25">
      <c r="A13" s="10" t="s">
        <v>48</v>
      </c>
      <c r="B13" s="10">
        <f>B10+B6-1</f>
        <v>2047</v>
      </c>
      <c r="C13" s="7" t="str">
        <f>DEC2HEX(B13)</f>
        <v>7FF</v>
      </c>
      <c r="H13" s="6" t="s">
        <v>51</v>
      </c>
    </row>
    <row r="14" spans="1:8" x14ac:dyDescent="0.25">
      <c r="A14" s="8" t="s">
        <v>28</v>
      </c>
      <c r="B14" s="9">
        <v>4096</v>
      </c>
      <c r="C14" s="7" t="str">
        <f>DEC2HEX(B14)</f>
        <v>1000</v>
      </c>
    </row>
    <row r="15" spans="1:8" x14ac:dyDescent="0.25">
      <c r="A15" s="10" t="s">
        <v>45</v>
      </c>
      <c r="B15" s="10" t="str">
        <f>IF((MOD(B14,TILE_BASE_ADS_ALIGN))&gt;0,"NOT VALID","VALID")</f>
        <v>VALID</v>
      </c>
    </row>
    <row r="16" spans="1:8" x14ac:dyDescent="0.25">
      <c r="A16" s="10" t="s">
        <v>46</v>
      </c>
      <c r="B16" s="10">
        <f>MOD(B14,TILE_BASE_ADS_ALIGN)</f>
        <v>0</v>
      </c>
    </row>
    <row r="17" spans="1:8" x14ac:dyDescent="0.25">
      <c r="A17" s="10" t="s">
        <v>49</v>
      </c>
      <c r="B17" s="10">
        <f>B14+B25-1</f>
        <v>4095</v>
      </c>
      <c r="C17" s="7" t="str">
        <f>DEC2HEX(B17)</f>
        <v>FFF</v>
      </c>
    </row>
    <row r="18" spans="1:8" x14ac:dyDescent="0.25">
      <c r="A18" s="10" t="s">
        <v>73</v>
      </c>
      <c r="B18" s="10" t="str">
        <f>IF(B17&lt;MAX_USER_VRAM,"VALID","WARNING Exceed USER VRAM")</f>
        <v>VALID</v>
      </c>
    </row>
    <row r="19" spans="1:8" x14ac:dyDescent="0.25">
      <c r="A19" s="8" t="s">
        <v>34</v>
      </c>
      <c r="B19" s="9">
        <v>0</v>
      </c>
      <c r="D19" s="6">
        <f>VLOOKUP(B19,'Data Validation'!A18:B19,2,FALSE)</f>
        <v>8</v>
      </c>
      <c r="H19" s="6" t="s">
        <v>37</v>
      </c>
    </row>
    <row r="20" spans="1:8" x14ac:dyDescent="0.25">
      <c r="A20" s="8" t="s">
        <v>35</v>
      </c>
      <c r="B20" s="9">
        <v>0</v>
      </c>
      <c r="D20" s="6">
        <f>VLOOKUP(B20,'Data Validation'!A18:B19,2,FALSE)</f>
        <v>8</v>
      </c>
      <c r="H20" s="6" t="s">
        <v>38</v>
      </c>
    </row>
    <row r="21" spans="1:8" x14ac:dyDescent="0.25">
      <c r="A21" s="10" t="s">
        <v>41</v>
      </c>
      <c r="B21" s="10">
        <f>D19*D20</f>
        <v>64</v>
      </c>
      <c r="H21" s="6" t="s">
        <v>39</v>
      </c>
    </row>
    <row r="22" spans="1:8" x14ac:dyDescent="0.25">
      <c r="A22" s="10" t="s">
        <v>40</v>
      </c>
      <c r="B22" s="10">
        <f>B21*D22</f>
        <v>8</v>
      </c>
      <c r="D22" s="6">
        <f>IF(B9=0,0.125,IF(B9=1,0.25,IF(B9=2,0.5,IF(B9=3,1))))</f>
        <v>0.125</v>
      </c>
    </row>
    <row r="23" spans="1:8" x14ac:dyDescent="0.25">
      <c r="A23" s="10" t="s">
        <v>42</v>
      </c>
      <c r="B23" s="10">
        <f>IF(B9=0,256,1024)</f>
        <v>256</v>
      </c>
    </row>
    <row r="24" spans="1:8" x14ac:dyDescent="0.25">
      <c r="A24" s="11" t="s">
        <v>43</v>
      </c>
      <c r="B24" s="9">
        <v>0</v>
      </c>
    </row>
    <row r="25" spans="1:8" x14ac:dyDescent="0.25">
      <c r="A25" s="10" t="s">
        <v>44</v>
      </c>
      <c r="B25" s="10">
        <f>B24*B22</f>
        <v>0</v>
      </c>
    </row>
    <row r="26" spans="1:8" x14ac:dyDescent="0.25">
      <c r="A26" s="7"/>
      <c r="B26" s="7"/>
    </row>
    <row r="28" spans="1:8" ht="20" thickBot="1" x14ac:dyDescent="0.3"/>
    <row r="29" spans="1:8" ht="20" thickTop="1" x14ac:dyDescent="0.25">
      <c r="A29" s="24" t="s">
        <v>79</v>
      </c>
      <c r="B29" s="25"/>
    </row>
    <row r="30" spans="1:8" x14ac:dyDescent="0.25">
      <c r="A30" s="12" t="s">
        <v>74</v>
      </c>
      <c r="B30" s="13">
        <v>65535</v>
      </c>
    </row>
    <row r="31" spans="1:8" x14ac:dyDescent="0.25">
      <c r="A31" s="12" t="s">
        <v>75</v>
      </c>
      <c r="B31" s="13" t="str">
        <f>DEC2HEX(B30)</f>
        <v>FFFF</v>
      </c>
    </row>
    <row r="32" spans="1:8" x14ac:dyDescent="0.25">
      <c r="A32" s="12"/>
      <c r="B32" s="13"/>
    </row>
    <row r="33" spans="1:2" x14ac:dyDescent="0.25">
      <c r="A33" s="12" t="s">
        <v>76</v>
      </c>
      <c r="B33" s="13" t="s">
        <v>78</v>
      </c>
    </row>
    <row r="34" spans="1:2" ht="20" thickBot="1" x14ac:dyDescent="0.3">
      <c r="A34" s="14" t="s">
        <v>77</v>
      </c>
      <c r="B34" s="15">
        <f>HEX2DEC(B33)</f>
        <v>65535</v>
      </c>
    </row>
    <row r="35" spans="1:2" ht="20" thickTop="1" x14ac:dyDescent="0.25"/>
  </sheetData>
  <dataConsolidate/>
  <mergeCells count="1">
    <mergeCell ref="A29:B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F24A5B6-099E-A04A-A3AE-2063A11C6D55}">
          <x14:formula1>
            <xm:f>'Data Validation'!$A$7:$A$10</xm:f>
          </x14:formula1>
          <xm:sqref>B9:C9</xm:sqref>
        </x14:dataValidation>
        <x14:dataValidation type="list" allowBlank="1" showInputMessage="1" showErrorMessage="1" xr:uid="{2E938BE3-0994-6D4C-A5FF-CD163384B1A7}">
          <x14:formula1>
            <xm:f>'Data Validation'!$B$2:$B$5</xm:f>
          </x14:formula1>
          <xm:sqref>D4:D5</xm:sqref>
        </x14:dataValidation>
        <x14:dataValidation type="list" allowBlank="1" showInputMessage="1" showErrorMessage="1" xr:uid="{F3F69740-8372-0147-93BE-3AE5BA02BA0A}">
          <x14:formula1>
            <xm:f>'Data Validation'!$A$2:$A$5</xm:f>
          </x14:formula1>
          <xm:sqref>B4:C5</xm:sqref>
        </x14:dataValidation>
        <x14:dataValidation type="list" allowBlank="1" showInputMessage="1" showErrorMessage="1" xr:uid="{47B4B083-CC42-FE40-B53A-FFB3F8A54744}">
          <x14:formula1>
            <xm:f>'Data Validation'!$A$15:$A$16</xm:f>
          </x14:formula1>
          <xm:sqref>B7:C7</xm:sqref>
        </x14:dataValidation>
        <x14:dataValidation type="list" allowBlank="1" showInputMessage="1" showErrorMessage="1" xr:uid="{186DA88F-02B2-2C43-80BA-F9A740CEDB4B}">
          <x14:formula1>
            <xm:f>'Data Validation'!$A$12:$A$13</xm:f>
          </x14:formula1>
          <xm:sqref>B8:C8</xm:sqref>
        </x14:dataValidation>
        <x14:dataValidation type="list" allowBlank="1" showInputMessage="1" showErrorMessage="1" xr:uid="{4BD1B9F6-1561-0648-A366-F4D8452D72CE}">
          <x14:formula1>
            <xm:f>'Data Validation'!$A$18:$A$19</xm:f>
          </x14:formula1>
          <xm:sqref>B19:C20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F9E8-0701-EA4A-9B36-6E46AEF701BD}">
  <dimension ref="A1:H35"/>
  <sheetViews>
    <sheetView workbookViewId="0">
      <selection activeCell="A24" sqref="A24"/>
    </sheetView>
  </sheetViews>
  <sheetFormatPr baseColWidth="10" defaultRowHeight="19" x14ac:dyDescent="0.25"/>
  <cols>
    <col min="1" max="2" width="22.83203125" style="6" customWidth="1"/>
    <col min="3" max="3" width="10" style="7" customWidth="1"/>
    <col min="4" max="4" width="36.33203125" style="6" customWidth="1"/>
    <col min="5" max="5" width="8.33203125" style="6" customWidth="1"/>
    <col min="6" max="6" width="11.83203125" style="6" customWidth="1"/>
    <col min="7" max="7" width="4.1640625" style="6" customWidth="1"/>
    <col min="8" max="8" width="46.5" style="6" customWidth="1"/>
    <col min="9" max="16384" width="10.83203125" style="6"/>
  </cols>
  <sheetData>
    <row r="1" spans="1:8" ht="26" x14ac:dyDescent="0.3">
      <c r="A1" s="16" t="s">
        <v>59</v>
      </c>
    </row>
    <row r="2" spans="1:8" x14ac:dyDescent="0.25">
      <c r="H2" s="6" t="s">
        <v>12</v>
      </c>
    </row>
    <row r="3" spans="1:8" x14ac:dyDescent="0.25">
      <c r="B3" s="6" t="s">
        <v>25</v>
      </c>
      <c r="C3" s="7" t="s">
        <v>47</v>
      </c>
      <c r="D3" s="6" t="s">
        <v>26</v>
      </c>
      <c r="E3" s="6" t="s">
        <v>9</v>
      </c>
      <c r="F3" s="6" t="s">
        <v>10</v>
      </c>
    </row>
    <row r="4" spans="1:8" x14ac:dyDescent="0.25">
      <c r="A4" s="8" t="s">
        <v>4</v>
      </c>
      <c r="B4" s="9">
        <v>2</v>
      </c>
      <c r="D4" s="6">
        <f>VLOOKUP(B4,'Data Validation'!A2:B5,2,FALSE)</f>
        <v>128</v>
      </c>
      <c r="E4" s="6">
        <v>32</v>
      </c>
      <c r="F4" s="6">
        <v>256</v>
      </c>
    </row>
    <row r="5" spans="1:8" x14ac:dyDescent="0.25">
      <c r="A5" s="8" t="s">
        <v>5</v>
      </c>
      <c r="B5" s="9">
        <v>1</v>
      </c>
      <c r="D5" s="6">
        <f>VLOOKUP(B5,'Data Validation'!A2:B5,2,FALSE)</f>
        <v>64</v>
      </c>
      <c r="E5" s="6">
        <v>32</v>
      </c>
      <c r="F5" s="6">
        <v>256</v>
      </c>
    </row>
    <row r="6" spans="1:8" x14ac:dyDescent="0.25">
      <c r="A6" s="10" t="s">
        <v>50</v>
      </c>
      <c r="B6" s="10">
        <f>D4*D5*2</f>
        <v>16384</v>
      </c>
      <c r="C6" s="7" t="str">
        <f>DEC2HEX(B6)</f>
        <v>4000</v>
      </c>
      <c r="H6" s="6" t="s">
        <v>27</v>
      </c>
    </row>
    <row r="7" spans="1:8" x14ac:dyDescent="0.25">
      <c r="A7" s="8" t="s">
        <v>17</v>
      </c>
      <c r="B7" s="9">
        <v>0</v>
      </c>
      <c r="D7" s="6" t="str">
        <f>VLOOKUP(B7,'Data Validation'!A15:B16,2,FALSE)</f>
        <v>16-Colour</v>
      </c>
    </row>
    <row r="8" spans="1:8" x14ac:dyDescent="0.25">
      <c r="A8" s="8" t="s">
        <v>18</v>
      </c>
      <c r="B8" s="9">
        <v>0</v>
      </c>
      <c r="D8" s="6" t="str">
        <f>VLOOKUP(B8,'Data Validation'!A12:B13,2,FALSE)</f>
        <v>Tile Mode</v>
      </c>
    </row>
    <row r="9" spans="1:8" x14ac:dyDescent="0.25">
      <c r="A9" s="8" t="s">
        <v>20</v>
      </c>
      <c r="B9" s="9">
        <v>0</v>
      </c>
      <c r="D9" s="6" t="str">
        <f>VLOOKUP(B9,'Data Validation'!A7:B10,2,FALSE)</f>
        <v>1bpp (2 colours / Text Mode / 256 Tiles)</v>
      </c>
    </row>
    <row r="10" spans="1:8" x14ac:dyDescent="0.25">
      <c r="A10" s="8" t="s">
        <v>11</v>
      </c>
      <c r="B10" s="9">
        <v>0</v>
      </c>
      <c r="C10" s="7" t="str">
        <f>DEC2HEX(B10)</f>
        <v>0</v>
      </c>
      <c r="E10" s="6">
        <v>0</v>
      </c>
      <c r="F10" s="6">
        <f>MAX_USER_VRAM-B6</f>
        <v>113088</v>
      </c>
      <c r="H10" s="6" t="s">
        <v>13</v>
      </c>
    </row>
    <row r="11" spans="1:8" x14ac:dyDescent="0.25">
      <c r="A11" s="10" t="s">
        <v>16</v>
      </c>
      <c r="B11" s="10" t="str">
        <f>IF((MOD(B10,MAP_BASE_ADS_ALIGN))&gt;0,"NOT VALID","VALID")</f>
        <v>VALID</v>
      </c>
    </row>
    <row r="12" spans="1:8" x14ac:dyDescent="0.25">
      <c r="A12" s="10" t="s">
        <v>46</v>
      </c>
      <c r="B12" s="10">
        <f>MOD(B10,MAP_BASE_ADS_ALIGN)</f>
        <v>0</v>
      </c>
      <c r="C12" s="7" t="str">
        <f>DEC2HEX(B12)</f>
        <v>0</v>
      </c>
    </row>
    <row r="13" spans="1:8" x14ac:dyDescent="0.25">
      <c r="A13" s="10" t="s">
        <v>48</v>
      </c>
      <c r="B13" s="10">
        <f>B10+B6-1</f>
        <v>16383</v>
      </c>
      <c r="C13" s="7" t="str">
        <f>DEC2HEX(B13)</f>
        <v>3FFF</v>
      </c>
      <c r="H13" s="6" t="s">
        <v>51</v>
      </c>
    </row>
    <row r="14" spans="1:8" x14ac:dyDescent="0.25">
      <c r="A14" s="8" t="s">
        <v>28</v>
      </c>
      <c r="B14" s="9">
        <v>63488</v>
      </c>
      <c r="C14" s="7" t="str">
        <f>DEC2HEX(B14)</f>
        <v>F800</v>
      </c>
    </row>
    <row r="15" spans="1:8" x14ac:dyDescent="0.25">
      <c r="A15" s="10" t="s">
        <v>45</v>
      </c>
      <c r="B15" s="10" t="str">
        <f>IF((MOD(B14,TILE_BASE_ADS_ALIGN))&gt;0,"NOT VALID","VALID")</f>
        <v>VALID</v>
      </c>
    </row>
    <row r="16" spans="1:8" x14ac:dyDescent="0.25">
      <c r="A16" s="10" t="s">
        <v>46</v>
      </c>
      <c r="B16" s="10">
        <f>MOD(B14,TILE_BASE_ADS_ALIGN)</f>
        <v>0</v>
      </c>
    </row>
    <row r="17" spans="1:8" x14ac:dyDescent="0.25">
      <c r="A17" s="10" t="s">
        <v>49</v>
      </c>
      <c r="B17" s="10">
        <f>B14+B25-1</f>
        <v>65535</v>
      </c>
      <c r="C17" s="7" t="str">
        <f>DEC2HEX(B17)</f>
        <v>FFFF</v>
      </c>
    </row>
    <row r="18" spans="1:8" x14ac:dyDescent="0.25">
      <c r="A18" s="10" t="s">
        <v>73</v>
      </c>
      <c r="B18" s="10" t="str">
        <f>IF(B17&lt;MAX_USER_VRAM,"VALID","WARNING Exceed USER VRAM")</f>
        <v>VALID</v>
      </c>
    </row>
    <row r="19" spans="1:8" x14ac:dyDescent="0.25">
      <c r="A19" s="8" t="s">
        <v>34</v>
      </c>
      <c r="B19" s="9">
        <v>0</v>
      </c>
      <c r="D19" s="6">
        <f>VLOOKUP(B19,'Data Validation'!A18:B19,2,FALSE)</f>
        <v>8</v>
      </c>
      <c r="H19" s="6" t="s">
        <v>37</v>
      </c>
    </row>
    <row r="20" spans="1:8" x14ac:dyDescent="0.25">
      <c r="A20" s="8" t="s">
        <v>35</v>
      </c>
      <c r="B20" s="9">
        <v>0</v>
      </c>
      <c r="D20" s="6">
        <f>VLOOKUP(B20,'Data Validation'!A18:B19,2,FALSE)</f>
        <v>8</v>
      </c>
      <c r="H20" s="6" t="s">
        <v>38</v>
      </c>
    </row>
    <row r="21" spans="1:8" x14ac:dyDescent="0.25">
      <c r="A21" s="10" t="s">
        <v>41</v>
      </c>
      <c r="B21" s="10">
        <f>D19*D20</f>
        <v>64</v>
      </c>
      <c r="H21" s="6" t="s">
        <v>39</v>
      </c>
    </row>
    <row r="22" spans="1:8" x14ac:dyDescent="0.25">
      <c r="A22" s="10" t="s">
        <v>40</v>
      </c>
      <c r="B22" s="10">
        <f>B21*D22</f>
        <v>8</v>
      </c>
      <c r="D22" s="6">
        <f>IF(B9=0,0.125,IF(B9=1,0.25,IF(B9=2,0.5,IF(B9=3,1))))</f>
        <v>0.125</v>
      </c>
    </row>
    <row r="23" spans="1:8" x14ac:dyDescent="0.25">
      <c r="A23" s="10" t="s">
        <v>42</v>
      </c>
      <c r="B23" s="10">
        <f>IF(B9=0,256,1024)</f>
        <v>256</v>
      </c>
    </row>
    <row r="24" spans="1:8" x14ac:dyDescent="0.25">
      <c r="A24" s="11" t="s">
        <v>43</v>
      </c>
      <c r="B24" s="9">
        <v>256</v>
      </c>
    </row>
    <row r="25" spans="1:8" x14ac:dyDescent="0.25">
      <c r="A25" s="10" t="s">
        <v>44</v>
      </c>
      <c r="B25" s="10">
        <f>B24*B22</f>
        <v>2048</v>
      </c>
    </row>
    <row r="26" spans="1:8" x14ac:dyDescent="0.25">
      <c r="A26" s="7"/>
      <c r="B26" s="7"/>
    </row>
    <row r="28" spans="1:8" ht="20" thickBot="1" x14ac:dyDescent="0.3"/>
    <row r="29" spans="1:8" ht="20" thickTop="1" x14ac:dyDescent="0.25">
      <c r="A29" s="24" t="s">
        <v>79</v>
      </c>
      <c r="B29" s="25"/>
    </row>
    <row r="30" spans="1:8" x14ac:dyDescent="0.25">
      <c r="A30" s="12" t="s">
        <v>74</v>
      </c>
      <c r="B30" s="13">
        <v>65535</v>
      </c>
    </row>
    <row r="31" spans="1:8" x14ac:dyDescent="0.25">
      <c r="A31" s="12" t="s">
        <v>75</v>
      </c>
      <c r="B31" s="13" t="str">
        <f>DEC2HEX(B30)</f>
        <v>FFFF</v>
      </c>
    </row>
    <row r="32" spans="1:8" x14ac:dyDescent="0.25">
      <c r="A32" s="12"/>
      <c r="B32" s="13"/>
    </row>
    <row r="33" spans="1:2" x14ac:dyDescent="0.25">
      <c r="A33" s="12" t="s">
        <v>76</v>
      </c>
      <c r="B33" s="13" t="s">
        <v>90</v>
      </c>
    </row>
    <row r="34" spans="1:2" ht="20" thickBot="1" x14ac:dyDescent="0.3">
      <c r="A34" s="14" t="s">
        <v>77</v>
      </c>
      <c r="B34" s="15">
        <f>HEX2DEC(B33)</f>
        <v>63488</v>
      </c>
    </row>
    <row r="35" spans="1:2" ht="20" thickTop="1" x14ac:dyDescent="0.25"/>
  </sheetData>
  <dataConsolidate/>
  <mergeCells count="1">
    <mergeCell ref="A29:B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968DDB9-FDA4-F04D-8C20-2CC870319D1D}">
          <x14:formula1>
            <xm:f>'Data Validation'!$A$18:$A$19</xm:f>
          </x14:formula1>
          <xm:sqref>B19:C20</xm:sqref>
        </x14:dataValidation>
        <x14:dataValidation type="list" allowBlank="1" showInputMessage="1" showErrorMessage="1" xr:uid="{0AF7CFBF-C78A-E447-A598-9D9D906E5FEB}">
          <x14:formula1>
            <xm:f>'Data Validation'!$A$12:$A$13</xm:f>
          </x14:formula1>
          <xm:sqref>B8:C8</xm:sqref>
        </x14:dataValidation>
        <x14:dataValidation type="list" allowBlank="1" showInputMessage="1" showErrorMessage="1" xr:uid="{6DBAC97C-4BF0-694A-82F5-F171108895B7}">
          <x14:formula1>
            <xm:f>'Data Validation'!$A$15:$A$16</xm:f>
          </x14:formula1>
          <xm:sqref>B7:C7</xm:sqref>
        </x14:dataValidation>
        <x14:dataValidation type="list" allowBlank="1" showInputMessage="1" showErrorMessage="1" xr:uid="{E8C22376-9F51-9342-BAE9-3E292ED303A9}">
          <x14:formula1>
            <xm:f>'Data Validation'!$A$2:$A$5</xm:f>
          </x14:formula1>
          <xm:sqref>B4:C5</xm:sqref>
        </x14:dataValidation>
        <x14:dataValidation type="list" allowBlank="1" showInputMessage="1" showErrorMessage="1" xr:uid="{6BCBDFC5-E14B-9445-9F0C-863376E8543D}">
          <x14:formula1>
            <xm:f>'Data Validation'!$B$2:$B$5</xm:f>
          </x14:formula1>
          <xm:sqref>D4:D5</xm:sqref>
        </x14:dataValidation>
        <x14:dataValidation type="list" allowBlank="1" showInputMessage="1" showErrorMessage="1" xr:uid="{837C7B4E-1162-3849-A2CF-12B9E0472255}">
          <x14:formula1>
            <xm:f>'Data Validation'!$A$7:$A$10</xm:f>
          </x14:formula1>
          <xm:sqref>B9:C9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CE7D-CD83-454B-B345-E99F65458627}">
  <dimension ref="A1:D38"/>
  <sheetViews>
    <sheetView workbookViewId="0">
      <selection activeCell="A20" sqref="A20"/>
    </sheetView>
  </sheetViews>
  <sheetFormatPr baseColWidth="10" defaultRowHeight="19" x14ac:dyDescent="0.25"/>
  <cols>
    <col min="1" max="1" width="22.83203125" style="3" customWidth="1"/>
    <col min="2" max="2" width="31.1640625" style="20" customWidth="1"/>
    <col min="3" max="3" width="19.33203125" style="3" customWidth="1"/>
    <col min="4" max="16384" width="10.83203125" style="3"/>
  </cols>
  <sheetData>
    <row r="1" spans="1:4" s="18" customFormat="1" ht="26" x14ac:dyDescent="0.3">
      <c r="A1" s="18" t="s">
        <v>83</v>
      </c>
      <c r="B1" s="22"/>
    </row>
    <row r="3" spans="1:4" x14ac:dyDescent="0.25">
      <c r="A3" s="3" t="s">
        <v>98</v>
      </c>
    </row>
    <row r="5" spans="1:4" x14ac:dyDescent="0.25">
      <c r="A5" s="5" t="s">
        <v>63</v>
      </c>
      <c r="B5" s="19">
        <v>0</v>
      </c>
      <c r="C5" s="17">
        <f>VLOOKUP(B5,'Data Validation'!A21:B22,2,FALSE)</f>
        <v>16</v>
      </c>
      <c r="D5" s="3" t="s">
        <v>84</v>
      </c>
    </row>
    <row r="6" spans="1:4" x14ac:dyDescent="0.25">
      <c r="A6" s="5" t="s">
        <v>1</v>
      </c>
      <c r="B6" s="19">
        <v>1</v>
      </c>
      <c r="C6" s="17">
        <f>VLOOKUP(B6,'Data Validation'!A24:B27,2,FALSE)</f>
        <v>16</v>
      </c>
      <c r="D6" s="3" t="s">
        <v>85</v>
      </c>
    </row>
    <row r="7" spans="1:4" x14ac:dyDescent="0.25">
      <c r="A7" s="5" t="s">
        <v>2</v>
      </c>
      <c r="B7" s="19">
        <v>1</v>
      </c>
      <c r="C7" s="17">
        <f>VLOOKUP(B7,'Data Validation'!A24:B27,2,FALSE)</f>
        <v>16</v>
      </c>
      <c r="D7" s="3" t="s">
        <v>85</v>
      </c>
    </row>
    <row r="8" spans="1:4" x14ac:dyDescent="0.25">
      <c r="A8" s="17" t="s">
        <v>66</v>
      </c>
      <c r="B8" s="21">
        <f>C6*C7</f>
        <v>256</v>
      </c>
      <c r="C8" s="17"/>
    </row>
    <row r="9" spans="1:4" x14ac:dyDescent="0.25">
      <c r="A9" s="17" t="s">
        <v>67</v>
      </c>
      <c r="B9" s="21">
        <f>B8*C9</f>
        <v>128</v>
      </c>
      <c r="C9" s="17">
        <f>IF(B5=0,0.5,IF(B5=1,1))</f>
        <v>0.5</v>
      </c>
    </row>
    <row r="10" spans="1:4" x14ac:dyDescent="0.25">
      <c r="A10" s="23" t="s">
        <v>62</v>
      </c>
      <c r="B10" s="19">
        <v>32</v>
      </c>
      <c r="D10" s="3" t="s">
        <v>68</v>
      </c>
    </row>
    <row r="11" spans="1:4" x14ac:dyDescent="0.25">
      <c r="A11" s="17" t="s">
        <v>69</v>
      </c>
      <c r="B11" s="21">
        <f>B10*B9</f>
        <v>4096</v>
      </c>
      <c r="C11" s="17"/>
    </row>
    <row r="12" spans="1:4" x14ac:dyDescent="0.25">
      <c r="A12" s="5" t="s">
        <v>70</v>
      </c>
      <c r="B12" s="19">
        <v>40960</v>
      </c>
    </row>
    <row r="13" spans="1:4" x14ac:dyDescent="0.25">
      <c r="A13" s="17" t="s">
        <v>92</v>
      </c>
      <c r="B13" s="21" t="str">
        <f>IF(MOD(B12,SPRITE_ADS_ALIGN)=0,"VALID","WARNING - Address not x 16")</f>
        <v>VALID</v>
      </c>
    </row>
    <row r="14" spans="1:4" x14ac:dyDescent="0.25">
      <c r="A14" s="17" t="s">
        <v>71</v>
      </c>
      <c r="B14" s="21">
        <f>B12+B11</f>
        <v>45056</v>
      </c>
      <c r="C14" s="17"/>
    </row>
    <row r="15" spans="1:4" x14ac:dyDescent="0.25">
      <c r="A15" s="17" t="s">
        <v>93</v>
      </c>
      <c r="B15" s="21" t="str">
        <f>IF(B14&lt;MAX_USER_VRAM,"VALID","WARNING Exceed USER VRAM")</f>
        <v>VALID</v>
      </c>
      <c r="D15" s="3" t="s">
        <v>94</v>
      </c>
    </row>
    <row r="31" spans="1:2" ht="20" thickBot="1" x14ac:dyDescent="0.3"/>
    <row r="32" spans="1:2" ht="20" thickTop="1" x14ac:dyDescent="0.25">
      <c r="A32" s="24" t="s">
        <v>79</v>
      </c>
      <c r="B32" s="25"/>
    </row>
    <row r="33" spans="1:2" x14ac:dyDescent="0.25">
      <c r="A33" s="12" t="s">
        <v>74</v>
      </c>
      <c r="B33" s="13">
        <v>65535</v>
      </c>
    </row>
    <row r="34" spans="1:2" x14ac:dyDescent="0.25">
      <c r="A34" s="12" t="s">
        <v>75</v>
      </c>
      <c r="B34" s="13" t="str">
        <f>DEC2HEX(B33)</f>
        <v>FFFF</v>
      </c>
    </row>
    <row r="35" spans="1:2" x14ac:dyDescent="0.25">
      <c r="A35" s="12"/>
      <c r="B35" s="13"/>
    </row>
    <row r="36" spans="1:2" x14ac:dyDescent="0.25">
      <c r="A36" s="12" t="s">
        <v>76</v>
      </c>
      <c r="B36" s="13" t="s">
        <v>78</v>
      </c>
    </row>
    <row r="37" spans="1:2" ht="20" thickBot="1" x14ac:dyDescent="0.3">
      <c r="A37" s="14" t="s">
        <v>77</v>
      </c>
      <c r="B37" s="15">
        <f>HEX2DEC(B36)</f>
        <v>65535</v>
      </c>
    </row>
    <row r="38" spans="1:2" ht="20" thickTop="1" x14ac:dyDescent="0.25"/>
  </sheetData>
  <mergeCells count="1">
    <mergeCell ref="A32:B3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60301-EB17-5845-B696-2FA285AC3AAC}">
          <x14:formula1>
            <xm:f>'Data Validation'!$A$21:$A$22</xm:f>
          </x14:formula1>
          <xm:sqref>B5</xm:sqref>
        </x14:dataValidation>
        <x14:dataValidation type="list" allowBlank="1" showInputMessage="1" showErrorMessage="1" xr:uid="{3E397288-2F5B-2640-BA9D-FE75876E7149}">
          <x14:formula1>
            <xm:f>'Data Validation'!$A$24:$A$27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0642-73F5-E146-BD3D-D91A6910EA7D}">
  <dimension ref="A1:C10"/>
  <sheetViews>
    <sheetView workbookViewId="0">
      <selection activeCell="C17" sqref="C17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54</v>
      </c>
      <c r="B1" t="s">
        <v>57</v>
      </c>
      <c r="C1" t="s">
        <v>58</v>
      </c>
    </row>
    <row r="2" spans="1:3" x14ac:dyDescent="0.2">
      <c r="A2" t="s">
        <v>97</v>
      </c>
      <c r="B2">
        <v>130048</v>
      </c>
      <c r="C2">
        <v>1024</v>
      </c>
    </row>
    <row r="3" spans="1:3" x14ac:dyDescent="0.2">
      <c r="A3" t="s">
        <v>96</v>
      </c>
      <c r="B3">
        <v>129536</v>
      </c>
      <c r="C3">
        <v>512</v>
      </c>
    </row>
    <row r="4" spans="1:3" x14ac:dyDescent="0.2">
      <c r="A4" t="s">
        <v>95</v>
      </c>
      <c r="B4">
        <v>129472</v>
      </c>
      <c r="C4">
        <v>64</v>
      </c>
    </row>
    <row r="5" spans="1:3" x14ac:dyDescent="0.2">
      <c r="A5" t="s">
        <v>55</v>
      </c>
      <c r="B5">
        <f>Constants!B9</f>
        <v>0</v>
      </c>
      <c r="C5">
        <f>Constants!B10</f>
        <v>131072</v>
      </c>
    </row>
    <row r="6" spans="1:3" x14ac:dyDescent="0.2">
      <c r="A6" t="s">
        <v>56</v>
      </c>
      <c r="B6">
        <f>IF(Info!B6=1,'Layer 0'!B10,0)</f>
        <v>0</v>
      </c>
      <c r="C6">
        <f>IF(Info!B6=1,'Layer 0'!B6,0)</f>
        <v>0</v>
      </c>
    </row>
    <row r="7" spans="1:3" x14ac:dyDescent="0.2">
      <c r="A7" t="s">
        <v>29</v>
      </c>
      <c r="B7">
        <f>IF(Info!B6=1,'Layer 0'!B14,0)</f>
        <v>0</v>
      </c>
      <c r="C7">
        <f>IF(Info!B6=1,'Layer 0'!B25,0)</f>
        <v>0</v>
      </c>
    </row>
    <row r="8" spans="1:3" x14ac:dyDescent="0.2">
      <c r="A8" t="s">
        <v>60</v>
      </c>
      <c r="B8">
        <f>'Layer 1'!B10</f>
        <v>0</v>
      </c>
      <c r="C8">
        <f>'Layer 1'!B6</f>
        <v>16384</v>
      </c>
    </row>
    <row r="9" spans="1:3" x14ac:dyDescent="0.2">
      <c r="A9" t="s">
        <v>61</v>
      </c>
      <c r="B9">
        <f>'Layer 1'!B14</f>
        <v>63488</v>
      </c>
      <c r="C9">
        <f>'Layer 1'!B25</f>
        <v>2048</v>
      </c>
    </row>
    <row r="10" spans="1:3" x14ac:dyDescent="0.2">
      <c r="A10" t="s">
        <v>72</v>
      </c>
      <c r="B10">
        <f>IF(Info!B4=1,Sprites!B12,0)</f>
        <v>0</v>
      </c>
      <c r="C10">
        <f>IF(Info!B4=1,Sprites!B11,0)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885-A280-A14E-AA69-88ABFBAA05A7}">
  <dimension ref="A1:B30"/>
  <sheetViews>
    <sheetView workbookViewId="0">
      <selection activeCell="A32" sqref="A32"/>
    </sheetView>
  </sheetViews>
  <sheetFormatPr baseColWidth="10" defaultRowHeight="16" x14ac:dyDescent="0.2"/>
  <cols>
    <col min="1" max="1" width="23" style="1" customWidth="1"/>
    <col min="2" max="2" width="38" style="1" customWidth="1"/>
    <col min="3" max="16384" width="10.83203125" style="1"/>
  </cols>
  <sheetData>
    <row r="1" spans="1:2" x14ac:dyDescent="0.2">
      <c r="A1" s="2" t="s">
        <v>3</v>
      </c>
      <c r="B1" s="2"/>
    </row>
    <row r="2" spans="1:2" x14ac:dyDescent="0.2">
      <c r="A2" s="1">
        <v>0</v>
      </c>
      <c r="B2" s="1">
        <v>32</v>
      </c>
    </row>
    <row r="3" spans="1:2" x14ac:dyDescent="0.2">
      <c r="A3" s="1">
        <v>1</v>
      </c>
      <c r="B3" s="1">
        <v>64</v>
      </c>
    </row>
    <row r="4" spans="1:2" x14ac:dyDescent="0.2">
      <c r="A4" s="1">
        <v>2</v>
      </c>
      <c r="B4" s="1">
        <v>128</v>
      </c>
    </row>
    <row r="5" spans="1:2" x14ac:dyDescent="0.2">
      <c r="A5" s="1">
        <v>3</v>
      </c>
      <c r="B5" s="1">
        <v>256</v>
      </c>
    </row>
    <row r="6" spans="1:2" x14ac:dyDescent="0.2">
      <c r="A6" s="2" t="s">
        <v>23</v>
      </c>
      <c r="B6" s="2"/>
    </row>
    <row r="7" spans="1:2" x14ac:dyDescent="0.2">
      <c r="A7" s="1">
        <v>0</v>
      </c>
      <c r="B7" s="1" t="s">
        <v>30</v>
      </c>
    </row>
    <row r="8" spans="1:2" x14ac:dyDescent="0.2">
      <c r="A8" s="1">
        <v>1</v>
      </c>
      <c r="B8" s="1" t="s">
        <v>31</v>
      </c>
    </row>
    <row r="9" spans="1:2" x14ac:dyDescent="0.2">
      <c r="A9" s="1">
        <v>2</v>
      </c>
      <c r="B9" s="1" t="s">
        <v>32</v>
      </c>
    </row>
    <row r="10" spans="1:2" x14ac:dyDescent="0.2">
      <c r="A10" s="1">
        <v>3</v>
      </c>
      <c r="B10" s="1" t="s">
        <v>33</v>
      </c>
    </row>
    <row r="11" spans="1:2" x14ac:dyDescent="0.2">
      <c r="A11" s="2" t="s">
        <v>19</v>
      </c>
      <c r="B11" s="2"/>
    </row>
    <row r="12" spans="1:2" x14ac:dyDescent="0.2">
      <c r="A12" s="1">
        <v>0</v>
      </c>
      <c r="B12" s="1" t="s">
        <v>20</v>
      </c>
    </row>
    <row r="13" spans="1:2" x14ac:dyDescent="0.2">
      <c r="A13" s="1">
        <v>1</v>
      </c>
      <c r="B13" s="1" t="s">
        <v>18</v>
      </c>
    </row>
    <row r="14" spans="1:2" x14ac:dyDescent="0.2">
      <c r="A14" s="2" t="s">
        <v>24</v>
      </c>
      <c r="B14" s="2"/>
    </row>
    <row r="15" spans="1:2" x14ac:dyDescent="0.2">
      <c r="A15" s="1">
        <v>0</v>
      </c>
      <c r="B15" s="1" t="s">
        <v>22</v>
      </c>
    </row>
    <row r="16" spans="1:2" x14ac:dyDescent="0.2">
      <c r="A16" s="1">
        <v>1</v>
      </c>
      <c r="B16" s="1" t="s">
        <v>21</v>
      </c>
    </row>
    <row r="17" spans="1:2" x14ac:dyDescent="0.2">
      <c r="A17" s="2" t="s">
        <v>36</v>
      </c>
      <c r="B17" s="2"/>
    </row>
    <row r="18" spans="1:2" x14ac:dyDescent="0.2">
      <c r="A18" s="1">
        <v>0</v>
      </c>
      <c r="B18" s="1">
        <v>8</v>
      </c>
    </row>
    <row r="19" spans="1:2" x14ac:dyDescent="0.2">
      <c r="A19" s="1">
        <v>1</v>
      </c>
      <c r="B19" s="1">
        <v>16</v>
      </c>
    </row>
    <row r="20" spans="1:2" x14ac:dyDescent="0.2">
      <c r="A20" s="2" t="s">
        <v>64</v>
      </c>
      <c r="B20" s="2"/>
    </row>
    <row r="21" spans="1:2" x14ac:dyDescent="0.2">
      <c r="A21" s="1">
        <v>0</v>
      </c>
      <c r="B21" s="1">
        <v>16</v>
      </c>
    </row>
    <row r="22" spans="1:2" x14ac:dyDescent="0.2">
      <c r="A22" s="1">
        <v>1</v>
      </c>
      <c r="B22" s="1">
        <v>256</v>
      </c>
    </row>
    <row r="23" spans="1:2" x14ac:dyDescent="0.2">
      <c r="A23" s="2" t="s">
        <v>65</v>
      </c>
      <c r="B23" s="2"/>
    </row>
    <row r="24" spans="1:2" x14ac:dyDescent="0.2">
      <c r="A24" s="1">
        <v>0</v>
      </c>
      <c r="B24" s="1">
        <v>8</v>
      </c>
    </row>
    <row r="25" spans="1:2" x14ac:dyDescent="0.2">
      <c r="A25" s="1">
        <v>1</v>
      </c>
      <c r="B25" s="1">
        <v>16</v>
      </c>
    </row>
    <row r="26" spans="1:2" x14ac:dyDescent="0.2">
      <c r="A26" s="1">
        <v>2</v>
      </c>
      <c r="B26" s="1">
        <v>32</v>
      </c>
    </row>
    <row r="27" spans="1:2" x14ac:dyDescent="0.2">
      <c r="A27" s="1">
        <v>3</v>
      </c>
      <c r="B27" s="1">
        <v>64</v>
      </c>
    </row>
    <row r="28" spans="1:2" x14ac:dyDescent="0.2">
      <c r="A28" s="2" t="s">
        <v>87</v>
      </c>
      <c r="B28" s="2"/>
    </row>
    <row r="29" spans="1:2" x14ac:dyDescent="0.2">
      <c r="A29" s="1">
        <v>0</v>
      </c>
      <c r="B29" s="1" t="s">
        <v>88</v>
      </c>
    </row>
    <row r="30" spans="1:2" x14ac:dyDescent="0.2">
      <c r="A30" s="1">
        <v>1</v>
      </c>
      <c r="B30" s="1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AD1-E25E-854B-9B24-2751F66FC9FF}">
  <dimension ref="A1:C10"/>
  <sheetViews>
    <sheetView workbookViewId="0">
      <selection activeCell="B4" sqref="B4"/>
    </sheetView>
  </sheetViews>
  <sheetFormatPr baseColWidth="10" defaultRowHeight="16" x14ac:dyDescent="0.2"/>
  <cols>
    <col min="1" max="1" width="20.6640625" customWidth="1"/>
  </cols>
  <sheetData>
    <row r="1" spans="1:3" x14ac:dyDescent="0.2">
      <c r="A1" t="s">
        <v>6</v>
      </c>
    </row>
    <row r="2" spans="1:3" x14ac:dyDescent="0.2">
      <c r="A2" t="s">
        <v>8</v>
      </c>
      <c r="B2">
        <v>0</v>
      </c>
    </row>
    <row r="3" spans="1:3" x14ac:dyDescent="0.2">
      <c r="A3" t="s">
        <v>7</v>
      </c>
      <c r="B3">
        <v>129472</v>
      </c>
      <c r="C3" t="s">
        <v>99</v>
      </c>
    </row>
    <row r="5" spans="1:3" x14ac:dyDescent="0.2">
      <c r="A5" t="s">
        <v>14</v>
      </c>
      <c r="B5">
        <v>512</v>
      </c>
    </row>
    <row r="6" spans="1:3" x14ac:dyDescent="0.2">
      <c r="A6" t="s">
        <v>15</v>
      </c>
      <c r="B6">
        <v>2048</v>
      </c>
    </row>
    <row r="7" spans="1:3" x14ac:dyDescent="0.2">
      <c r="A7" t="s">
        <v>91</v>
      </c>
      <c r="B7">
        <v>16</v>
      </c>
    </row>
    <row r="9" spans="1:3" x14ac:dyDescent="0.2">
      <c r="A9" t="s">
        <v>52</v>
      </c>
      <c r="B9">
        <v>0</v>
      </c>
    </row>
    <row r="10" spans="1:3" x14ac:dyDescent="0.2">
      <c r="A10" t="s">
        <v>53</v>
      </c>
      <c r="B10">
        <v>131072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Info</vt:lpstr>
      <vt:lpstr>Layer 0</vt:lpstr>
      <vt:lpstr>Layer 1</vt:lpstr>
      <vt:lpstr>Sprites</vt:lpstr>
      <vt:lpstr>Chart Data</vt:lpstr>
      <vt:lpstr>Data Validation</vt:lpstr>
      <vt:lpstr>Constants</vt:lpstr>
      <vt:lpstr>MAP_BASE_ADS_ALIGN</vt:lpstr>
      <vt:lpstr>MAX_USER_VRAM</vt:lpstr>
      <vt:lpstr>SPRITE_ADS_ALIGN</vt:lpstr>
      <vt:lpstr>TILE_BASE_ADS_ALIGN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</dc:creator>
  <cp:lastModifiedBy>Justin B</cp:lastModifiedBy>
  <dcterms:created xsi:type="dcterms:W3CDTF">2022-01-17T04:03:47Z</dcterms:created>
  <dcterms:modified xsi:type="dcterms:W3CDTF">2022-01-17T23:02:31Z</dcterms:modified>
</cp:coreProperties>
</file>