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yne\Downloads\BPAS Analysis Report\"/>
    </mc:Choice>
  </mc:AlternateContent>
  <xr:revisionPtr revIDLastSave="0" documentId="13_ncr:1_{34641AEB-3F04-492D-8297-7CCE822A3355}" xr6:coauthVersionLast="37" xr6:coauthVersionMax="37" xr10:uidLastSave="{00000000-0000-0000-0000-000000000000}"/>
  <bookViews>
    <workbookView xWindow="0" yWindow="0" windowWidth="19200" windowHeight="5325" activeTab="1" xr2:uid="{D3B914FA-EEF5-46B3-8A94-14EC188827FF}"/>
  </bookViews>
  <sheets>
    <sheet name="Comparison" sheetId="7" r:id="rId1"/>
    <sheet name="As-Is" sheetId="6" r:id="rId2"/>
    <sheet name="To-Be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6" l="1"/>
  <c r="I7" i="6" s="1"/>
  <c r="I6" i="6"/>
  <c r="I5" i="6"/>
  <c r="H5" i="6"/>
  <c r="I4" i="6"/>
  <c r="H4" i="6"/>
  <c r="H3" i="6"/>
  <c r="J6" i="6" s="1"/>
  <c r="J4" i="6" l="1"/>
  <c r="J5" i="6"/>
  <c r="J3" i="6"/>
  <c r="J7" i="6" s="1"/>
  <c r="J3" i="7"/>
  <c r="J4" i="7"/>
  <c r="J5" i="7"/>
  <c r="J6" i="7"/>
  <c r="I4" i="7"/>
  <c r="I5" i="7"/>
  <c r="I6" i="7"/>
  <c r="I3" i="7"/>
  <c r="K7" i="3"/>
  <c r="K6" i="3"/>
  <c r="K5" i="3"/>
  <c r="K4" i="3"/>
  <c r="J7" i="3"/>
  <c r="J6" i="3"/>
  <c r="J5" i="3"/>
  <c r="J3" i="3"/>
  <c r="J4" i="3"/>
  <c r="K3" i="3"/>
  <c r="I5" i="3"/>
  <c r="I4" i="3"/>
  <c r="I3" i="3"/>
  <c r="L3" i="7" l="1"/>
  <c r="L4" i="7"/>
  <c r="L5" i="7"/>
  <c r="L6" i="7"/>
  <c r="E7" i="7"/>
  <c r="E3" i="7"/>
  <c r="E4" i="7"/>
  <c r="E5" i="7"/>
  <c r="E6" i="7"/>
  <c r="H3" i="7"/>
  <c r="J7" i="7" l="1"/>
  <c r="L7" i="7" s="1"/>
  <c r="H5" i="7"/>
  <c r="H4" i="7"/>
  <c r="C5" i="7"/>
  <c r="C4" i="7"/>
  <c r="C3" i="7"/>
  <c r="K3" i="7"/>
  <c r="D6" i="7"/>
  <c r="D5" i="7"/>
  <c r="D4" i="7"/>
  <c r="D3" i="7"/>
  <c r="K5" i="7" l="1"/>
  <c r="K4" i="7"/>
  <c r="I7" i="7"/>
  <c r="K7" i="7" s="1"/>
  <c r="K6" i="7"/>
  <c r="D7" i="7"/>
</calcChain>
</file>

<file path=xl/sharedStrings.xml><?xml version="1.0" encoding="utf-8"?>
<sst xmlns="http://schemas.openxmlformats.org/spreadsheetml/2006/main" count="130" uniqueCount="96">
  <si>
    <t>Task</t>
  </si>
  <si>
    <t>Step</t>
  </si>
  <si>
    <t>Previous step</t>
  </si>
  <si>
    <t>Execution time</t>
  </si>
  <si>
    <t>(20%) Nurse detect abnormality and contacts and informs the Consultant.</t>
  </si>
  <si>
    <t>Porter delivers prescription form to pharmacy</t>
  </si>
  <si>
    <t>Porter deliver medicine to ward</t>
  </si>
  <si>
    <t xml:space="preserve">Consultant reviews detected issues on the SCM </t>
  </si>
  <si>
    <t xml:space="preserve">Houseman update SCM of outcome of the examination for the patient and the discharge summary </t>
  </si>
  <si>
    <t xml:space="preserve">Nurse enter patient's discharge confirmation on SCM </t>
  </si>
  <si>
    <t>Pharmacist reads prescription on ePharm</t>
  </si>
  <si>
    <t>Pharmacist prepare, check the medicine and update ePharm system before dispensing them to the porter</t>
  </si>
  <si>
    <t xml:space="preserve">Nurse inform consultant and houseman on patient's morning condition </t>
  </si>
  <si>
    <t xml:space="preserve">Consultant view patient's record using SCM </t>
  </si>
  <si>
    <t xml:space="preserve">Consultant examines patient together with houseman </t>
  </si>
  <si>
    <t xml:space="preserve">Houseman view patient's record using SCM </t>
  </si>
  <si>
    <t>Houseman examines patient together with consultant</t>
  </si>
  <si>
    <t xml:space="preserve">(70%) Consultant prepare and sign digitalised prescription form in SCM </t>
  </si>
  <si>
    <t>(30%) Houseman update SCM with the outcome of the examination for the patient</t>
  </si>
  <si>
    <t>3 &amp; 5</t>
  </si>
  <si>
    <t xml:space="preserve">Discharge Success without Abnormality </t>
  </si>
  <si>
    <t xml:space="preserve">Discharge Success with Abnormality </t>
  </si>
  <si>
    <t>Discharge Failed because of Abnormality</t>
  </si>
  <si>
    <t xml:space="preserve">Discharge Failed because of Failed Examination </t>
  </si>
  <si>
    <t xml:space="preserve">Nurse Pass patient's IMR to the team of doctors </t>
  </si>
  <si>
    <t xml:space="preserve">Consultant read the patient’s health records and view their test results </t>
  </si>
  <si>
    <t>Consultant examines patient</t>
  </si>
  <si>
    <t>Houseman read the patient’s health records and view their test results</t>
  </si>
  <si>
    <t>Houseman examines patient</t>
  </si>
  <si>
    <t>Consultant prescribes medicine</t>
  </si>
  <si>
    <t>Houseman prepares prescription form</t>
  </si>
  <si>
    <t>Consultant checks and signs prescription form</t>
  </si>
  <si>
    <t>Houseman update IMR, SCM and prepare discharge summary. Pass prescription form and IMR</t>
  </si>
  <si>
    <t>Nurse pass the prescription form to porter</t>
  </si>
  <si>
    <t>Porter wait for medicine</t>
  </si>
  <si>
    <t>Pharmacist reads handwritten prescription form</t>
  </si>
  <si>
    <t>Pharmacist prepares and checks medicine. Updates ePharm system and dispenses medicine</t>
  </si>
  <si>
    <t>Porter delivers medicine</t>
  </si>
  <si>
    <t>Nurse Informs PSA of patient’s possible discharge</t>
  </si>
  <si>
    <t>PSA Informs caregiver of patient's possible discharge</t>
  </si>
  <si>
    <t>Nuse brings and explains the medication to patient</t>
  </si>
  <si>
    <t>Nurse examines patient’s health</t>
  </si>
  <si>
    <t xml:space="preserve">Nurse Contacts and informs consultant </t>
  </si>
  <si>
    <t>Consultant reviews detected issues</t>
  </si>
  <si>
    <t>PSA arrange for  caregiver to handle discharge procedures</t>
  </si>
  <si>
    <t>PSA prepares financial statements</t>
  </si>
  <si>
    <t xml:space="preserve">PSA settle payment and arrange for next appointment date with caregiver </t>
  </si>
  <si>
    <t>Nurse performs check with discharge checklist form, explains the medication with caregiver and helps patient leave ward bed</t>
  </si>
  <si>
    <t>Nurse informs PSA of consultant's decision</t>
  </si>
  <si>
    <t>PSA contacts and updates caregiver patient's failure to discharge</t>
  </si>
  <si>
    <t>Houseman updates IMR and SCM with outcome</t>
  </si>
  <si>
    <t xml:space="preserve">Execution Cost </t>
  </si>
  <si>
    <t>Role/ Resource</t>
  </si>
  <si>
    <t>Short description</t>
  </si>
  <si>
    <t>Consultant</t>
  </si>
  <si>
    <t>A senior doctor who is asked to confirm a diagnosis or treatment or to provide an opinion</t>
  </si>
  <si>
    <t>Houseman</t>
  </si>
  <si>
    <t xml:space="preserve">A junior, newly qualified doctor gaining supervised practical experience </t>
  </si>
  <si>
    <t>Patient Service Associate (PSA)</t>
  </si>
  <si>
    <t>Provides frontline services to patients and their family members</t>
  </si>
  <si>
    <t>Pharmacist</t>
  </si>
  <si>
    <t>Dispense the medication to the patient</t>
  </si>
  <si>
    <t>Porter</t>
  </si>
  <si>
    <t>Moves patients, equipment, post, files, and numerous other medical paraphernalia between the various areas of a hospital</t>
  </si>
  <si>
    <t>SAP ERP</t>
  </si>
  <si>
    <t>Information system providing detailed patient information, caregiver information, patient financial records, patient admission details and patient appointment scheduling</t>
  </si>
  <si>
    <t>ePharm</t>
  </si>
  <si>
    <t>Keeps track of patient’s allergies and interfaces with SAP for insurance information used to bill patients for drugs prescribed</t>
  </si>
  <si>
    <t>Sunny Clinical Manager (SCM)</t>
  </si>
  <si>
    <t>Proprietary off the shelf information system</t>
  </si>
  <si>
    <t>Path #</t>
  </si>
  <si>
    <t>As-Is Process</t>
  </si>
  <si>
    <t>To-Be Process</t>
  </si>
  <si>
    <t>Comparisons (% Reduction from As-Is Process)</t>
  </si>
  <si>
    <t>Description</t>
  </si>
  <si>
    <t>%</t>
  </si>
  <si>
    <t>Average Duration</t>
  </si>
  <si>
    <t>Average Total Cost</t>
  </si>
  <si>
    <t>Duration</t>
  </si>
  <si>
    <t>Cost</t>
  </si>
  <si>
    <t>Weighted Average</t>
  </si>
  <si>
    <t>Nurse examine the patient’s health for abnormality</t>
  </si>
  <si>
    <t xml:space="preserve">SCM will send prescription form to ePharm and patient's discharge confirmation to SAP </t>
  </si>
  <si>
    <t xml:space="preserve">SAP will automatically send patient discharge confirmation to Cubes Hospital App to notify caregiver to come over to handle discharge procedures </t>
  </si>
  <si>
    <t xml:space="preserve">SAP will automatically generate financial statements </t>
  </si>
  <si>
    <t>Cubes Hospital App will settle payment and arrange for next appointment date</t>
  </si>
  <si>
    <t xml:space="preserve">PSA will check the financial statement generated by SAP </t>
  </si>
  <si>
    <t>PSA will send the financial statement from SAP to Cubes Hospital App</t>
  </si>
  <si>
    <t xml:space="preserve">Cubes Hospital App will send the payment and appointment details back to SAP </t>
  </si>
  <si>
    <t>Nurse will pass the medicine to the patient and explain to him about the medication</t>
  </si>
  <si>
    <t xml:space="preserve">Nurse perform a final check with a discharge checklist form, explain the medication with the caregiver and help patient leave the ward bed for discharged.  
 </t>
  </si>
  <si>
    <t>6 &amp;  8</t>
  </si>
  <si>
    <t>(6 &amp; 8) or 10</t>
  </si>
  <si>
    <t>18 &amp; 22</t>
  </si>
  <si>
    <t>Cubes Hospital App</t>
  </si>
  <si>
    <t>An app for to notify caregivers once the patient discharge is confirmed. Caregivers and patients can also settle payment and schedule the next appointment on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</si>
</sst>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0" fontId="4" fillId="0" borderId="1" xfId="3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4" fillId="0" borderId="1" xfId="0" applyNumberFormat="1" applyFont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1" xr:uid="{00000000-0005-0000-0000-00002F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7B59-AB49-4F5C-862C-7CE49567ADA3}">
  <dimension ref="A1:L15"/>
  <sheetViews>
    <sheetView showGridLines="0" workbookViewId="0">
      <selection sqref="A1:E7"/>
    </sheetView>
  </sheetViews>
  <sheetFormatPr defaultRowHeight="14.25" x14ac:dyDescent="0.45"/>
  <cols>
    <col min="2" max="2" width="41.265625" bestFit="1" customWidth="1"/>
    <col min="3" max="3" width="13.3984375" bestFit="1" customWidth="1"/>
    <col min="4" max="4" width="13.59765625" bestFit="1" customWidth="1"/>
    <col min="5" max="5" width="13.3984375" bestFit="1" customWidth="1"/>
    <col min="6" max="6" width="13.59765625" bestFit="1" customWidth="1"/>
    <col min="7" max="7" width="44.265625" bestFit="1" customWidth="1"/>
    <col min="8" max="8" width="13.59765625" bestFit="1" customWidth="1"/>
    <col min="11" max="11" width="11.59765625" bestFit="1" customWidth="1"/>
  </cols>
  <sheetData>
    <row r="1" spans="1:12" ht="45" customHeight="1" x14ac:dyDescent="0.45">
      <c r="A1" s="26" t="s">
        <v>70</v>
      </c>
      <c r="B1" s="26" t="s">
        <v>71</v>
      </c>
      <c r="C1" s="26"/>
      <c r="D1" s="26"/>
      <c r="E1" s="26"/>
      <c r="F1" s="26" t="s">
        <v>70</v>
      </c>
      <c r="G1" s="26" t="s">
        <v>72</v>
      </c>
      <c r="H1" s="26"/>
      <c r="I1" s="26"/>
      <c r="J1" s="26"/>
      <c r="K1" s="26" t="s">
        <v>73</v>
      </c>
      <c r="L1" s="26"/>
    </row>
    <row r="2" spans="1:12" ht="28.5" x14ac:dyDescent="0.45">
      <c r="A2" s="26"/>
      <c r="B2" s="18" t="s">
        <v>74</v>
      </c>
      <c r="C2" s="18" t="s">
        <v>75</v>
      </c>
      <c r="D2" s="18" t="s">
        <v>76</v>
      </c>
      <c r="E2" s="18" t="s">
        <v>77</v>
      </c>
      <c r="F2" s="26"/>
      <c r="G2" s="18" t="s">
        <v>74</v>
      </c>
      <c r="H2" s="18" t="s">
        <v>75</v>
      </c>
      <c r="I2" s="18" t="s">
        <v>76</v>
      </c>
      <c r="J2" s="18" t="s">
        <v>77</v>
      </c>
      <c r="K2" s="18" t="s">
        <v>78</v>
      </c>
      <c r="L2" s="18" t="s">
        <v>79</v>
      </c>
    </row>
    <row r="3" spans="1:12" x14ac:dyDescent="0.45">
      <c r="A3" s="18">
        <v>1</v>
      </c>
      <c r="B3" s="19" t="s">
        <v>20</v>
      </c>
      <c r="C3" s="20">
        <f>0.7*0.8</f>
        <v>0.55999999999999994</v>
      </c>
      <c r="D3" s="18">
        <f>SUM('As-Is'!B1:B3,'As-Is'!B6,'As-Is'!B7,'As-Is'!B8,'As-Is'!B9,'As-Is'!B10,'As-Is'!B11,'As-Is'!B12,'As-Is'!B15,'As-Is'!B18,'As-Is'!B19,'As-Is'!B22:B25)</f>
        <v>217</v>
      </c>
      <c r="E3" s="22">
        <f>SUM('As-Is'!C1:C19,'As-Is'!C22:C25)</f>
        <v>122.68333333333332</v>
      </c>
      <c r="F3" s="18">
        <v>1</v>
      </c>
      <c r="G3" s="19" t="s">
        <v>20</v>
      </c>
      <c r="H3" s="20">
        <f>0.7*0.8</f>
        <v>0.55999999999999994</v>
      </c>
      <c r="I3" s="18">
        <f>'To-Be'!J3</f>
        <v>105</v>
      </c>
      <c r="J3" s="22">
        <f>'To-Be'!K3</f>
        <v>84.016666666666652</v>
      </c>
      <c r="K3" s="20">
        <f>(D3-I3)/D3</f>
        <v>0.5161290322580645</v>
      </c>
      <c r="L3" s="20">
        <f>(E3-J3)/E3</f>
        <v>0.31517456867273475</v>
      </c>
    </row>
    <row r="4" spans="1:12" x14ac:dyDescent="0.45">
      <c r="A4" s="18">
        <v>2</v>
      </c>
      <c r="B4" s="19" t="s">
        <v>21</v>
      </c>
      <c r="C4" s="20">
        <f>0.7*0.2*0.7</f>
        <v>9.799999999999999E-2</v>
      </c>
      <c r="D4" s="18">
        <f>SUM('As-Is'!B1:B3,'As-Is'!B6,'As-Is'!B7,'As-Is'!B8,'As-Is'!B9,'As-Is'!B10,'As-Is'!B11,'As-Is'!B12,'As-Is'!B15,'As-Is'!B18,'As-Is'!B19:B21,'As-Is'!B22:B25)</f>
        <v>247</v>
      </c>
      <c r="E4" s="22">
        <f>SUM('As-Is'!C1:C25)</f>
        <v>147.43333333333334</v>
      </c>
      <c r="F4" s="18">
        <v>2</v>
      </c>
      <c r="G4" s="19" t="s">
        <v>21</v>
      </c>
      <c r="H4" s="20">
        <f>0.7*0.2*0.7</f>
        <v>9.799999999999999E-2</v>
      </c>
      <c r="I4" s="23">
        <f>'To-Be'!J4</f>
        <v>116</v>
      </c>
      <c r="J4" s="22">
        <f>'To-Be'!K4</f>
        <v>97.666666666666671</v>
      </c>
      <c r="K4" s="20">
        <f t="shared" ref="K4:K7" si="0">(D4-I4)/D4</f>
        <v>0.53036437246963564</v>
      </c>
      <c r="L4" s="20">
        <f t="shared" ref="L4:L6" si="1">(E4-J4)/E4</f>
        <v>0.33755369658602757</v>
      </c>
    </row>
    <row r="5" spans="1:12" x14ac:dyDescent="0.45">
      <c r="A5" s="18">
        <v>3</v>
      </c>
      <c r="B5" s="19" t="s">
        <v>22</v>
      </c>
      <c r="C5" s="20">
        <f>0.7*0.2*0.3</f>
        <v>4.1999999999999996E-2</v>
      </c>
      <c r="D5" s="18">
        <f>SUM('As-Is'!B1:B3,'As-Is'!B6,'As-Is'!B7,'As-Is'!B8,'As-Is'!B9,'As-Is'!B10,'As-Is'!B11,'As-Is'!B12,'As-Is'!B15,'As-Is'!B18,'As-Is'!B19:B21,'As-Is'!B26,'As-Is'!B27)</f>
        <v>172</v>
      </c>
      <c r="E5" s="22">
        <f>SUM('As-Is'!C1:C21,'As-Is'!C26:C27)</f>
        <v>127.01666666666665</v>
      </c>
      <c r="F5" s="18">
        <v>3</v>
      </c>
      <c r="G5" s="19" t="s">
        <v>22</v>
      </c>
      <c r="H5" s="20">
        <f>0.7*0.2*0.3</f>
        <v>4.1999999999999996E-2</v>
      </c>
      <c r="I5" s="23">
        <f>'To-Be'!J5</f>
        <v>43</v>
      </c>
      <c r="J5" s="22">
        <f>'To-Be'!K5</f>
        <v>65.36666666666666</v>
      </c>
      <c r="K5" s="20">
        <f t="shared" si="0"/>
        <v>0.75</v>
      </c>
      <c r="L5" s="20">
        <f t="shared" si="1"/>
        <v>0.48536937409788738</v>
      </c>
    </row>
    <row r="6" spans="1:12" x14ac:dyDescent="0.45">
      <c r="A6" s="18">
        <v>4</v>
      </c>
      <c r="B6" s="19" t="s">
        <v>23</v>
      </c>
      <c r="C6" s="20">
        <v>0.3</v>
      </c>
      <c r="D6" s="18">
        <f>SUM('As-Is'!B1:B3,'As-Is'!B28)</f>
        <v>33</v>
      </c>
      <c r="E6" s="22">
        <f>SUM('As-Is'!C1:C5,'As-Is'!C28)</f>
        <v>51.783333333333331</v>
      </c>
      <c r="F6" s="18">
        <v>4</v>
      </c>
      <c r="G6" s="19" t="s">
        <v>23</v>
      </c>
      <c r="H6" s="20">
        <v>0.3</v>
      </c>
      <c r="I6" s="23">
        <f>'To-Be'!J6</f>
        <v>25</v>
      </c>
      <c r="J6" s="22">
        <f>'To-Be'!K6</f>
        <v>40.716666666666669</v>
      </c>
      <c r="K6" s="20">
        <f t="shared" si="0"/>
        <v>0.24242424242424243</v>
      </c>
      <c r="L6" s="20">
        <f t="shared" si="1"/>
        <v>0.2137109752172513</v>
      </c>
    </row>
    <row r="7" spans="1:12" x14ac:dyDescent="0.45">
      <c r="A7" s="26" t="s">
        <v>80</v>
      </c>
      <c r="B7" s="26"/>
      <c r="C7" s="26"/>
      <c r="D7" s="18">
        <f>SUMPRODUCT($C$3:$C$6,D3:D6)</f>
        <v>162.84999999999997</v>
      </c>
      <c r="E7" s="21">
        <f>SUMPRODUCT($C$3:$C$6,E3:E6)</f>
        <v>104.02083333333331</v>
      </c>
      <c r="F7" s="26" t="s">
        <v>80</v>
      </c>
      <c r="G7" s="26"/>
      <c r="H7" s="26"/>
      <c r="I7" s="18">
        <f>SUMPRODUCT($H$3:$H$6,I3:I6)</f>
        <v>79.47399999999999</v>
      </c>
      <c r="J7" s="22">
        <f>SUMPRODUCT($H$3:$H$6,J3:J6)</f>
        <v>71.581066666666658</v>
      </c>
      <c r="K7" s="20">
        <f t="shared" si="0"/>
        <v>0.51198035001535147</v>
      </c>
      <c r="L7" s="20">
        <f t="shared" ref="L7" si="2">(E7-J7)/E7</f>
        <v>0.31185836170638892</v>
      </c>
    </row>
    <row r="10" spans="1:12" x14ac:dyDescent="0.45">
      <c r="F10" s="1"/>
    </row>
    <row r="11" spans="1:12" x14ac:dyDescent="0.45">
      <c r="E11" s="1"/>
    </row>
    <row r="12" spans="1:12" x14ac:dyDescent="0.45">
      <c r="E12" s="1"/>
    </row>
    <row r="13" spans="1:12" x14ac:dyDescent="0.45">
      <c r="E13" s="1"/>
    </row>
    <row r="14" spans="1:12" x14ac:dyDescent="0.45">
      <c r="E14" s="1"/>
    </row>
    <row r="15" spans="1:12" x14ac:dyDescent="0.45">
      <c r="E15" s="11"/>
    </row>
  </sheetData>
  <mergeCells count="7">
    <mergeCell ref="K1:L1"/>
    <mergeCell ref="A7:C7"/>
    <mergeCell ref="F7:H7"/>
    <mergeCell ref="A1:A2"/>
    <mergeCell ref="B1:E1"/>
    <mergeCell ref="F1:F2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DB23-9D53-4A53-881F-BA64158FFD20}">
  <dimension ref="A1:J28"/>
  <sheetViews>
    <sheetView tabSelected="1" workbookViewId="0">
      <selection activeCell="I4" sqref="I4"/>
    </sheetView>
  </sheetViews>
  <sheetFormatPr defaultRowHeight="14.25" x14ac:dyDescent="0.45"/>
  <cols>
    <col min="1" max="1" width="66.3984375" customWidth="1"/>
    <col min="6" max="6" width="41.265625" bestFit="1" customWidth="1"/>
    <col min="7" max="7" width="39.86328125" bestFit="1" customWidth="1"/>
  </cols>
  <sheetData>
    <row r="1" spans="1:10" x14ac:dyDescent="0.45">
      <c r="A1" t="s">
        <v>24</v>
      </c>
      <c r="B1" s="2">
        <v>3</v>
      </c>
      <c r="C1" s="2">
        <v>0.95</v>
      </c>
      <c r="F1" s="26" t="s">
        <v>70</v>
      </c>
      <c r="G1" s="26" t="s">
        <v>71</v>
      </c>
      <c r="H1" s="26"/>
      <c r="I1" s="26"/>
      <c r="J1" s="26"/>
    </row>
    <row r="2" spans="1:10" ht="28.5" x14ac:dyDescent="0.45">
      <c r="A2" t="s">
        <v>25</v>
      </c>
      <c r="B2" s="2">
        <v>15</v>
      </c>
      <c r="C2" s="2">
        <v>20</v>
      </c>
      <c r="F2" s="26"/>
      <c r="G2" s="24" t="s">
        <v>74</v>
      </c>
      <c r="H2" s="24" t="s">
        <v>75</v>
      </c>
      <c r="I2" s="24" t="s">
        <v>76</v>
      </c>
      <c r="J2" s="24" t="s">
        <v>77</v>
      </c>
    </row>
    <row r="3" spans="1:10" x14ac:dyDescent="0.45">
      <c r="A3" t="s">
        <v>26</v>
      </c>
      <c r="B3" s="2">
        <v>10</v>
      </c>
      <c r="C3" s="2">
        <v>13.333333333333334</v>
      </c>
      <c r="F3" s="24">
        <v>1</v>
      </c>
      <c r="G3" s="19" t="s">
        <v>20</v>
      </c>
      <c r="H3" s="20">
        <f>0.7*0.8</f>
        <v>0.55999999999999994</v>
      </c>
      <c r="I3" s="31">
        <f>SUM('As-Is'!B1:B3,'As-Is'!G6,'As-Is'!G7,'As-Is'!G8,'As-Is'!G9,'As-Is'!G10,'As-Is'!G11,'As-Is'!G12,'As-Is'!G15,'As-Is'!G18,'As-Is'!G19,'As-Is'!G22:G25)</f>
        <v>28</v>
      </c>
      <c r="J3" s="22">
        <f>SUM('As-Is'!H1:H19,'As-Is'!H22:H25)</f>
        <v>1</v>
      </c>
    </row>
    <row r="4" spans="1:10" x14ac:dyDescent="0.45">
      <c r="A4" t="s">
        <v>27</v>
      </c>
      <c r="B4" s="2">
        <v>15</v>
      </c>
      <c r="C4" s="2">
        <v>8.75</v>
      </c>
      <c r="F4" s="24">
        <v>2</v>
      </c>
      <c r="G4" s="19" t="s">
        <v>21</v>
      </c>
      <c r="H4" s="20">
        <f>0.7*0.2*0.7</f>
        <v>9.799999999999999E-2</v>
      </c>
      <c r="I4" s="24">
        <f>SUM('As-Is'!G1:G3,'As-Is'!G6,'As-Is'!G7,'As-Is'!G8,'As-Is'!G9,'As-Is'!G10,'As-Is'!G11,'As-Is'!G12,'As-Is'!G15,'As-Is'!G18,'As-Is'!G19:G21,'As-Is'!G22:G25)</f>
        <v>0</v>
      </c>
      <c r="J4" s="22">
        <f>SUM('As-Is'!H1:H25)</f>
        <v>1</v>
      </c>
    </row>
    <row r="5" spans="1:10" x14ac:dyDescent="0.45">
      <c r="A5" t="s">
        <v>28</v>
      </c>
      <c r="B5" s="2">
        <v>10</v>
      </c>
      <c r="C5" s="2">
        <v>5.833333333333333</v>
      </c>
      <c r="F5" s="24">
        <v>3</v>
      </c>
      <c r="G5" s="19" t="s">
        <v>22</v>
      </c>
      <c r="H5" s="20">
        <f>0.7*0.2*0.3</f>
        <v>4.1999999999999996E-2</v>
      </c>
      <c r="I5" s="24">
        <f>SUM('As-Is'!G1:G3,'As-Is'!G6,'As-Is'!G7,'As-Is'!G8,'As-Is'!G9,'As-Is'!G10,'As-Is'!G11,'As-Is'!G12,'As-Is'!G15,'As-Is'!G18,'As-Is'!G19:G21,'As-Is'!G26,'As-Is'!G27)</f>
        <v>0</v>
      </c>
      <c r="J5" s="22">
        <f>SUM('As-Is'!H1:H21,'As-Is'!H26:H27)</f>
        <v>1</v>
      </c>
    </row>
    <row r="6" spans="1:10" x14ac:dyDescent="0.45">
      <c r="A6" t="s">
        <v>29</v>
      </c>
      <c r="B6" s="2">
        <v>5</v>
      </c>
      <c r="C6" s="2">
        <v>6.666666666666667</v>
      </c>
      <c r="F6" s="24">
        <v>4</v>
      </c>
      <c r="G6" s="19" t="s">
        <v>23</v>
      </c>
      <c r="H6" s="20">
        <v>0.3</v>
      </c>
      <c r="I6" s="24">
        <f>SUM('As-Is'!G1:G3,'As-Is'!G28)</f>
        <v>0</v>
      </c>
      <c r="J6" s="22">
        <f>SUM('As-Is'!H1:H5,'As-Is'!H28)</f>
        <v>0.7</v>
      </c>
    </row>
    <row r="7" spans="1:10" x14ac:dyDescent="0.45">
      <c r="A7" t="s">
        <v>30</v>
      </c>
      <c r="B7" s="2">
        <v>5</v>
      </c>
      <c r="C7" s="2">
        <v>2.9166666666666665</v>
      </c>
      <c r="F7" s="26" t="s">
        <v>80</v>
      </c>
      <c r="G7" s="26"/>
      <c r="H7" s="26"/>
      <c r="I7" s="24">
        <f>SUMPRODUCT($C$3:$C$6,I3:I6)</f>
        <v>373.33333333333337</v>
      </c>
      <c r="J7" s="21">
        <f>SUMPRODUCT($C$3:$C$6,J3:J6)</f>
        <v>32.583333333333336</v>
      </c>
    </row>
    <row r="8" spans="1:10" x14ac:dyDescent="0.45">
      <c r="A8" t="s">
        <v>31</v>
      </c>
      <c r="B8" s="2">
        <v>1</v>
      </c>
      <c r="C8" s="2">
        <v>1.3333333333333333</v>
      </c>
    </row>
    <row r="9" spans="1:10" x14ac:dyDescent="0.45">
      <c r="A9" t="s">
        <v>32</v>
      </c>
      <c r="B9" s="2">
        <v>10</v>
      </c>
      <c r="C9" s="2">
        <v>5.833333333333333</v>
      </c>
    </row>
    <row r="10" spans="1:10" x14ac:dyDescent="0.45">
      <c r="A10" t="s">
        <v>33</v>
      </c>
      <c r="B10" s="2">
        <v>3</v>
      </c>
      <c r="C10" s="2">
        <v>0.95</v>
      </c>
    </row>
    <row r="11" spans="1:10" x14ac:dyDescent="0.45">
      <c r="A11" t="s">
        <v>5</v>
      </c>
      <c r="B11" s="2">
        <v>10</v>
      </c>
      <c r="C11" s="2">
        <v>1.3333333333333333</v>
      </c>
    </row>
    <row r="12" spans="1:10" x14ac:dyDescent="0.45">
      <c r="A12" t="s">
        <v>34</v>
      </c>
      <c r="B12" s="2">
        <v>25</v>
      </c>
      <c r="C12" s="2">
        <v>3.3333333333333335</v>
      </c>
    </row>
    <row r="13" spans="1:10" x14ac:dyDescent="0.45">
      <c r="A13" t="s">
        <v>35</v>
      </c>
      <c r="B13" s="2">
        <v>10</v>
      </c>
      <c r="C13" s="2">
        <v>4.333333333333333</v>
      </c>
    </row>
    <row r="14" spans="1:10" x14ac:dyDescent="0.45">
      <c r="A14" t="s">
        <v>36</v>
      </c>
      <c r="B14" s="2">
        <v>15</v>
      </c>
      <c r="C14" s="2">
        <v>6.5</v>
      </c>
    </row>
    <row r="15" spans="1:10" x14ac:dyDescent="0.45">
      <c r="A15" t="s">
        <v>37</v>
      </c>
      <c r="B15" s="2">
        <v>10</v>
      </c>
      <c r="C15" s="2">
        <v>1.3333333333333333</v>
      </c>
    </row>
    <row r="16" spans="1:10" x14ac:dyDescent="0.45">
      <c r="A16" t="s">
        <v>38</v>
      </c>
      <c r="B16" s="2">
        <v>3</v>
      </c>
      <c r="C16" s="2">
        <v>0.95</v>
      </c>
    </row>
    <row r="17" spans="1:3" x14ac:dyDescent="0.45">
      <c r="A17" t="s">
        <v>39</v>
      </c>
      <c r="B17" s="2">
        <v>20</v>
      </c>
      <c r="C17" s="2">
        <v>5</v>
      </c>
    </row>
    <row r="18" spans="1:3" x14ac:dyDescent="0.45">
      <c r="A18" t="s">
        <v>40</v>
      </c>
      <c r="B18" s="2">
        <v>10</v>
      </c>
      <c r="C18" s="2">
        <v>3.1666666666666665</v>
      </c>
    </row>
    <row r="19" spans="1:3" x14ac:dyDescent="0.45">
      <c r="A19" t="s">
        <v>41</v>
      </c>
      <c r="B19" s="2">
        <v>10</v>
      </c>
      <c r="C19" s="2">
        <v>3.1666666666666665</v>
      </c>
    </row>
    <row r="20" spans="1:3" x14ac:dyDescent="0.45">
      <c r="A20" t="s">
        <v>42</v>
      </c>
      <c r="B20" s="2">
        <v>15</v>
      </c>
      <c r="C20" s="2">
        <v>4.75</v>
      </c>
    </row>
    <row r="21" spans="1:3" x14ac:dyDescent="0.45">
      <c r="A21" t="s">
        <v>43</v>
      </c>
      <c r="B21" s="2">
        <v>15</v>
      </c>
      <c r="C21" s="2">
        <v>20</v>
      </c>
    </row>
    <row r="22" spans="1:3" x14ac:dyDescent="0.45">
      <c r="A22" t="s">
        <v>44</v>
      </c>
      <c r="B22" s="2">
        <v>10</v>
      </c>
      <c r="C22" s="2">
        <v>2.5</v>
      </c>
    </row>
    <row r="23" spans="1:3" x14ac:dyDescent="0.45">
      <c r="A23" t="s">
        <v>45</v>
      </c>
      <c r="B23" s="2">
        <v>30</v>
      </c>
      <c r="C23" s="2">
        <v>7.5</v>
      </c>
    </row>
    <row r="24" spans="1:3" x14ac:dyDescent="0.45">
      <c r="A24" t="s">
        <v>46</v>
      </c>
      <c r="B24" s="2">
        <v>30</v>
      </c>
      <c r="C24" s="2">
        <v>7.5</v>
      </c>
    </row>
    <row r="25" spans="1:3" x14ac:dyDescent="0.45">
      <c r="A25" t="s">
        <v>47</v>
      </c>
      <c r="B25" s="2">
        <v>30</v>
      </c>
      <c r="C25" s="2">
        <v>9.5</v>
      </c>
    </row>
    <row r="26" spans="1:3" x14ac:dyDescent="0.45">
      <c r="A26" t="s">
        <v>48</v>
      </c>
      <c r="B26" s="2">
        <v>5</v>
      </c>
      <c r="C26" s="2">
        <v>1.5833333333333333</v>
      </c>
    </row>
    <row r="27" spans="1:3" x14ac:dyDescent="0.45">
      <c r="A27" t="s">
        <v>49</v>
      </c>
      <c r="B27" s="2">
        <v>20</v>
      </c>
      <c r="C27" s="2">
        <v>5</v>
      </c>
    </row>
    <row r="28" spans="1:3" x14ac:dyDescent="0.45">
      <c r="A28" t="s">
        <v>50</v>
      </c>
      <c r="B28" s="2">
        <v>5</v>
      </c>
      <c r="C28" s="2">
        <v>2.9166666666666665</v>
      </c>
    </row>
  </sheetData>
  <mergeCells count="3">
    <mergeCell ref="F1:F2"/>
    <mergeCell ref="G1:J1"/>
    <mergeCell ref="F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F4-924D-4C42-8924-D2122F1C328C}">
  <sheetPr codeName="Sheet2"/>
  <dimension ref="A1:K38"/>
  <sheetViews>
    <sheetView zoomScaleNormal="100" workbookViewId="0">
      <selection activeCell="D8" sqref="D8"/>
    </sheetView>
  </sheetViews>
  <sheetFormatPr defaultRowHeight="14.25" x14ac:dyDescent="0.45"/>
  <cols>
    <col min="1" max="1" width="13.265625" customWidth="1"/>
    <col min="2" max="2" width="12.3984375" customWidth="1"/>
    <col min="3" max="3" width="134.1328125" bestFit="1" customWidth="1"/>
    <col min="4" max="4" width="14.3984375" bestFit="1" customWidth="1"/>
    <col min="5" max="5" width="13.86328125" customWidth="1"/>
    <col min="7" max="7" width="25.1328125" bestFit="1" customWidth="1"/>
    <col min="8" max="8" width="47.3984375" customWidth="1"/>
    <col min="9" max="9" width="12.3984375" bestFit="1" customWidth="1"/>
    <col min="10" max="10" width="12.86328125" bestFit="1" customWidth="1"/>
  </cols>
  <sheetData>
    <row r="1" spans="1:11" x14ac:dyDescent="0.45">
      <c r="A1" s="5" t="s">
        <v>1</v>
      </c>
      <c r="B1" s="5" t="s">
        <v>2</v>
      </c>
      <c r="C1" s="5" t="s">
        <v>0</v>
      </c>
      <c r="D1" s="5" t="s">
        <v>3</v>
      </c>
      <c r="E1" s="5" t="s">
        <v>51</v>
      </c>
      <c r="G1" s="26" t="s">
        <v>70</v>
      </c>
      <c r="H1" s="26" t="s">
        <v>72</v>
      </c>
      <c r="I1" s="26"/>
      <c r="J1" s="26"/>
      <c r="K1" s="26"/>
    </row>
    <row r="2" spans="1:11" ht="28.5" x14ac:dyDescent="0.45">
      <c r="A2" s="7">
        <v>1</v>
      </c>
      <c r="B2" s="7"/>
      <c r="C2" s="3" t="s">
        <v>12</v>
      </c>
      <c r="D2" s="8">
        <v>2</v>
      </c>
      <c r="E2" s="9">
        <v>0.6333333333333333</v>
      </c>
      <c r="F2" s="1"/>
      <c r="G2" s="26"/>
      <c r="H2" s="23" t="s">
        <v>74</v>
      </c>
      <c r="I2" s="23" t="s">
        <v>75</v>
      </c>
      <c r="J2" s="23" t="s">
        <v>76</v>
      </c>
      <c r="K2" s="23" t="s">
        <v>77</v>
      </c>
    </row>
    <row r="3" spans="1:11" x14ac:dyDescent="0.45">
      <c r="A3" s="7">
        <v>2</v>
      </c>
      <c r="B3" s="7">
        <v>1</v>
      </c>
      <c r="C3" s="3" t="s">
        <v>13</v>
      </c>
      <c r="D3" s="8">
        <v>10</v>
      </c>
      <c r="E3" s="9">
        <v>13.333333333333334</v>
      </c>
      <c r="F3" s="1"/>
      <c r="G3" s="23">
        <v>1</v>
      </c>
      <c r="H3" s="19" t="s">
        <v>20</v>
      </c>
      <c r="I3" s="20">
        <f>0.7*0.8</f>
        <v>0.55999999999999994</v>
      </c>
      <c r="J3" s="25">
        <f>SUM('To-Be'!D2:D4,'To-Be'!D7,'To-Be'!D12:D13,'To-Be'!D20:D24)</f>
        <v>105</v>
      </c>
      <c r="K3" s="22">
        <f>SUM('To-Be'!E2:E9,'To-Be'!E12:E24)</f>
        <v>84.016666666666652</v>
      </c>
    </row>
    <row r="4" spans="1:11" x14ac:dyDescent="0.45">
      <c r="A4" s="7">
        <v>3</v>
      </c>
      <c r="B4" s="7">
        <v>2</v>
      </c>
      <c r="C4" s="3" t="s">
        <v>14</v>
      </c>
      <c r="D4" s="7">
        <v>10</v>
      </c>
      <c r="E4" s="9">
        <v>13.333333333333334</v>
      </c>
      <c r="F4" s="1"/>
      <c r="G4" s="23">
        <v>2</v>
      </c>
      <c r="H4" s="19" t="s">
        <v>21</v>
      </c>
      <c r="I4" s="20">
        <f>0.7*0.2*0.7</f>
        <v>9.799999999999999E-2</v>
      </c>
      <c r="J4" s="25">
        <f>SUM('To-Be'!D2:D4,'To-Be'!D7,'To-Be'!D10:D11,'To-Be'!D12:D13,'To-Be'!D20:D24)</f>
        <v>116</v>
      </c>
      <c r="K4" s="22">
        <f>SUM('To-Be'!E2:E24)</f>
        <v>97.666666666666671</v>
      </c>
    </row>
    <row r="5" spans="1:11" x14ac:dyDescent="0.45">
      <c r="A5" s="7">
        <v>4</v>
      </c>
      <c r="B5" s="7">
        <v>1</v>
      </c>
      <c r="C5" s="3" t="s">
        <v>15</v>
      </c>
      <c r="D5" s="8">
        <v>10</v>
      </c>
      <c r="E5" s="9">
        <v>5.833333333333333</v>
      </c>
      <c r="F5" s="1"/>
      <c r="G5" s="23">
        <v>3</v>
      </c>
      <c r="H5" s="19" t="s">
        <v>22</v>
      </c>
      <c r="I5" s="20">
        <f>0.7*0.2*0.3</f>
        <v>4.1999999999999996E-2</v>
      </c>
      <c r="J5" s="25">
        <f>SUM('To-Be'!D2:D4,'To-Be'!D7,'To-Be'!D10:D11)</f>
        <v>43</v>
      </c>
      <c r="K5" s="22">
        <f>SUM('To-Be'!E2:E11)</f>
        <v>65.36666666666666</v>
      </c>
    </row>
    <row r="6" spans="1:11" x14ac:dyDescent="0.45">
      <c r="A6" s="7">
        <v>5</v>
      </c>
      <c r="B6" s="7">
        <v>4</v>
      </c>
      <c r="C6" s="3" t="s">
        <v>16</v>
      </c>
      <c r="D6" s="7">
        <v>10</v>
      </c>
      <c r="E6" s="9">
        <v>5.833333333333333</v>
      </c>
      <c r="F6" s="1"/>
      <c r="G6" s="23">
        <v>4</v>
      </c>
      <c r="H6" s="19" t="s">
        <v>23</v>
      </c>
      <c r="I6" s="20">
        <v>0.3</v>
      </c>
      <c r="J6" s="25">
        <f>SUM('To-Be'!D2:D4,'To-Be'!D25)</f>
        <v>25</v>
      </c>
      <c r="K6" s="22">
        <f>SUM('To-Be'!E2:E6,'To-Be'!E25)</f>
        <v>40.716666666666669</v>
      </c>
    </row>
    <row r="7" spans="1:11" x14ac:dyDescent="0.45">
      <c r="A7" s="7">
        <v>6</v>
      </c>
      <c r="B7" s="7" t="s">
        <v>19</v>
      </c>
      <c r="C7" s="3" t="s">
        <v>81</v>
      </c>
      <c r="D7" s="7">
        <v>10</v>
      </c>
      <c r="E7" s="9">
        <v>3.1666666666666665</v>
      </c>
      <c r="F7" s="1"/>
      <c r="G7" s="26" t="s">
        <v>80</v>
      </c>
      <c r="H7" s="26"/>
      <c r="I7" s="26"/>
      <c r="J7" s="25">
        <f>SUMPRODUCT($I$3:$I$6,J3:J6)</f>
        <v>79.47399999999999</v>
      </c>
      <c r="K7" s="22">
        <f>SUMPRODUCT($I$3:$I$6,K3:K6)</f>
        <v>71.581066666666658</v>
      </c>
    </row>
    <row r="8" spans="1:11" x14ac:dyDescent="0.45">
      <c r="A8" s="7">
        <v>7</v>
      </c>
      <c r="B8" s="7" t="s">
        <v>19</v>
      </c>
      <c r="C8" s="3" t="s">
        <v>17</v>
      </c>
      <c r="D8" s="10">
        <v>5</v>
      </c>
      <c r="E8" s="9">
        <v>6.666666666666667</v>
      </c>
      <c r="F8" s="1"/>
    </row>
    <row r="9" spans="1:11" x14ac:dyDescent="0.45">
      <c r="A9" s="7">
        <v>8</v>
      </c>
      <c r="B9" s="7">
        <v>7</v>
      </c>
      <c r="C9" s="3" t="s">
        <v>8</v>
      </c>
      <c r="D9" s="8">
        <v>5</v>
      </c>
      <c r="E9" s="9">
        <v>2.9166666666666665</v>
      </c>
      <c r="F9" s="1"/>
    </row>
    <row r="10" spans="1:11" x14ac:dyDescent="0.45">
      <c r="A10" s="7">
        <v>9</v>
      </c>
      <c r="B10" s="7" t="s">
        <v>91</v>
      </c>
      <c r="C10" s="3" t="s">
        <v>4</v>
      </c>
      <c r="D10" s="8">
        <v>1</v>
      </c>
      <c r="E10" s="9">
        <v>0.31666666666666665</v>
      </c>
      <c r="F10" s="1"/>
    </row>
    <row r="11" spans="1:11" x14ac:dyDescent="0.45">
      <c r="A11" s="7">
        <v>10</v>
      </c>
      <c r="B11" s="7">
        <v>9</v>
      </c>
      <c r="C11" s="3" t="s">
        <v>7</v>
      </c>
      <c r="D11" s="8">
        <v>10</v>
      </c>
      <c r="E11" s="9">
        <v>13.333333333333334</v>
      </c>
      <c r="F11" s="1"/>
    </row>
    <row r="12" spans="1:11" x14ac:dyDescent="0.45">
      <c r="A12" s="7">
        <v>11</v>
      </c>
      <c r="B12" s="7" t="s">
        <v>92</v>
      </c>
      <c r="C12" s="3" t="s">
        <v>9</v>
      </c>
      <c r="D12" s="10">
        <v>2</v>
      </c>
      <c r="E12" s="9">
        <v>0.6333333333333333</v>
      </c>
      <c r="F12" s="1"/>
    </row>
    <row r="13" spans="1:11" x14ac:dyDescent="0.45">
      <c r="A13" s="7">
        <v>12</v>
      </c>
      <c r="B13" s="7">
        <v>11</v>
      </c>
      <c r="C13" s="3" t="s">
        <v>82</v>
      </c>
      <c r="D13" s="7">
        <v>1</v>
      </c>
      <c r="E13" s="9">
        <v>0</v>
      </c>
      <c r="F13" s="1"/>
    </row>
    <row r="14" spans="1:11" x14ac:dyDescent="0.45">
      <c r="A14" s="7">
        <v>13</v>
      </c>
      <c r="B14" s="7">
        <v>12</v>
      </c>
      <c r="C14" s="4" t="s">
        <v>83</v>
      </c>
      <c r="D14" s="10">
        <v>1</v>
      </c>
      <c r="E14" s="9">
        <v>0</v>
      </c>
      <c r="F14" s="1"/>
    </row>
    <row r="15" spans="1:11" x14ac:dyDescent="0.45">
      <c r="A15" s="7">
        <v>14</v>
      </c>
      <c r="B15" s="7">
        <v>13</v>
      </c>
      <c r="C15" s="3" t="s">
        <v>84</v>
      </c>
      <c r="D15" s="7">
        <v>1</v>
      </c>
      <c r="E15" s="9">
        <v>0</v>
      </c>
      <c r="F15" s="1"/>
    </row>
    <row r="16" spans="1:11" s="11" customFormat="1" x14ac:dyDescent="0.45">
      <c r="A16" s="7">
        <v>15</v>
      </c>
      <c r="B16" s="7">
        <v>15</v>
      </c>
      <c r="C16" s="12" t="s">
        <v>86</v>
      </c>
      <c r="D16" s="8">
        <v>5</v>
      </c>
      <c r="E16" s="9">
        <v>1.25</v>
      </c>
      <c r="F16" s="1"/>
    </row>
    <row r="17" spans="1:6" s="11" customFormat="1" x14ac:dyDescent="0.45">
      <c r="A17" s="7">
        <v>16</v>
      </c>
      <c r="B17" s="7">
        <v>15</v>
      </c>
      <c r="C17" s="12" t="s">
        <v>87</v>
      </c>
      <c r="D17" s="7">
        <v>1</v>
      </c>
      <c r="E17" s="9">
        <v>0.25</v>
      </c>
      <c r="F17" s="1"/>
    </row>
    <row r="18" spans="1:6" x14ac:dyDescent="0.45">
      <c r="A18" s="7">
        <v>17</v>
      </c>
      <c r="B18" s="7">
        <v>16</v>
      </c>
      <c r="C18" s="3" t="s">
        <v>85</v>
      </c>
      <c r="D18" s="7">
        <v>10</v>
      </c>
      <c r="E18" s="9">
        <v>7.5</v>
      </c>
      <c r="F18" s="1"/>
    </row>
    <row r="19" spans="1:6" x14ac:dyDescent="0.45">
      <c r="A19" s="7">
        <v>18</v>
      </c>
      <c r="B19" s="7">
        <v>17</v>
      </c>
      <c r="C19" s="3" t="s">
        <v>88</v>
      </c>
      <c r="D19" s="8">
        <v>1</v>
      </c>
      <c r="E19" s="9">
        <v>0</v>
      </c>
      <c r="F19" s="1"/>
    </row>
    <row r="20" spans="1:6" x14ac:dyDescent="0.45">
      <c r="A20" s="7">
        <v>19</v>
      </c>
      <c r="B20" s="7">
        <v>12</v>
      </c>
      <c r="C20" s="3" t="s">
        <v>10</v>
      </c>
      <c r="D20" s="8">
        <v>5</v>
      </c>
      <c r="E20" s="9">
        <v>2.1666666666666665</v>
      </c>
      <c r="F20" s="1"/>
    </row>
    <row r="21" spans="1:6" x14ac:dyDescent="0.45">
      <c r="A21" s="7">
        <v>20</v>
      </c>
      <c r="B21" s="7">
        <v>19</v>
      </c>
      <c r="C21" s="3" t="s">
        <v>11</v>
      </c>
      <c r="D21" s="7">
        <v>15</v>
      </c>
      <c r="E21" s="9">
        <v>6.5</v>
      </c>
      <c r="F21" s="1"/>
    </row>
    <row r="22" spans="1:6" x14ac:dyDescent="0.45">
      <c r="A22" s="7">
        <v>21</v>
      </c>
      <c r="B22" s="7">
        <v>20</v>
      </c>
      <c r="C22" s="3" t="s">
        <v>6</v>
      </c>
      <c r="D22" s="7">
        <v>10</v>
      </c>
      <c r="E22" s="9">
        <v>1.3333333333333333</v>
      </c>
      <c r="F22" s="1"/>
    </row>
    <row r="23" spans="1:6" x14ac:dyDescent="0.45">
      <c r="A23" s="7">
        <v>22</v>
      </c>
      <c r="B23" s="7">
        <v>21</v>
      </c>
      <c r="C23" s="3" t="s">
        <v>89</v>
      </c>
      <c r="D23" s="7">
        <v>10</v>
      </c>
      <c r="E23" s="9">
        <v>3.1666666666666665</v>
      </c>
      <c r="F23" s="1"/>
    </row>
    <row r="24" spans="1:6" ht="28.5" x14ac:dyDescent="0.45">
      <c r="A24" s="7">
        <v>23</v>
      </c>
      <c r="B24" s="7" t="s">
        <v>93</v>
      </c>
      <c r="C24" s="6" t="s">
        <v>90</v>
      </c>
      <c r="D24" s="7">
        <v>30</v>
      </c>
      <c r="E24" s="9">
        <v>9.5</v>
      </c>
      <c r="F24" s="1"/>
    </row>
    <row r="25" spans="1:6" x14ac:dyDescent="0.45">
      <c r="A25" s="7">
        <v>24</v>
      </c>
      <c r="B25" s="7" t="s">
        <v>19</v>
      </c>
      <c r="C25" s="3" t="s">
        <v>18</v>
      </c>
      <c r="D25" s="8">
        <v>3</v>
      </c>
      <c r="E25" s="9">
        <v>1.75</v>
      </c>
      <c r="F25" s="1"/>
    </row>
    <row r="26" spans="1:6" s="11" customFormat="1" x14ac:dyDescent="0.45">
      <c r="A26" s="15"/>
      <c r="B26" s="15"/>
      <c r="C26" s="14"/>
      <c r="D26" s="17"/>
      <c r="E26" s="16"/>
      <c r="F26" s="1"/>
    </row>
    <row r="27" spans="1:6" s="11" customFormat="1" x14ac:dyDescent="0.45">
      <c r="A27" s="15"/>
      <c r="B27" s="15"/>
      <c r="C27" s="14"/>
      <c r="D27" s="17"/>
      <c r="E27" s="16"/>
      <c r="F27" s="1"/>
    </row>
    <row r="29" spans="1:6" x14ac:dyDescent="0.45">
      <c r="A29" s="5" t="s">
        <v>52</v>
      </c>
      <c r="B29" s="28" t="s">
        <v>53</v>
      </c>
      <c r="C29" s="29"/>
    </row>
    <row r="30" spans="1:6" x14ac:dyDescent="0.45">
      <c r="A30" s="12" t="s">
        <v>54</v>
      </c>
      <c r="B30" s="30" t="s">
        <v>55</v>
      </c>
      <c r="C30" s="30"/>
    </row>
    <row r="31" spans="1:6" x14ac:dyDescent="0.45">
      <c r="A31" s="12" t="s">
        <v>56</v>
      </c>
      <c r="B31" s="30" t="s">
        <v>57</v>
      </c>
      <c r="C31" s="30"/>
    </row>
    <row r="32" spans="1:6" ht="28.5" x14ac:dyDescent="0.45">
      <c r="A32" s="13" t="s">
        <v>58</v>
      </c>
      <c r="B32" s="30" t="s">
        <v>59</v>
      </c>
      <c r="C32" s="30"/>
    </row>
    <row r="33" spans="1:3" x14ac:dyDescent="0.45">
      <c r="A33" s="12" t="s">
        <v>60</v>
      </c>
      <c r="B33" s="30" t="s">
        <v>61</v>
      </c>
      <c r="C33" s="30"/>
    </row>
    <row r="34" spans="1:3" x14ac:dyDescent="0.45">
      <c r="A34" s="12" t="s">
        <v>62</v>
      </c>
      <c r="B34" s="30" t="s">
        <v>63</v>
      </c>
      <c r="C34" s="30"/>
    </row>
    <row r="35" spans="1:3" ht="30" customHeight="1" x14ac:dyDescent="0.45">
      <c r="A35" s="12" t="s">
        <v>64</v>
      </c>
      <c r="B35" s="27" t="s">
        <v>65</v>
      </c>
      <c r="C35" s="27"/>
    </row>
    <row r="36" spans="1:3" ht="30" customHeight="1" x14ac:dyDescent="0.45">
      <c r="A36" s="12" t="s">
        <v>66</v>
      </c>
      <c r="B36" s="27" t="s">
        <v>67</v>
      </c>
      <c r="C36" s="27"/>
    </row>
    <row r="37" spans="1:3" ht="28.5" x14ac:dyDescent="0.45">
      <c r="A37" s="13" t="s">
        <v>68</v>
      </c>
      <c r="B37" s="12" t="s">
        <v>69</v>
      </c>
      <c r="C37" s="12"/>
    </row>
    <row r="38" spans="1:3" ht="55.5" customHeight="1" x14ac:dyDescent="0.45">
      <c r="A38" s="13" t="s">
        <v>94</v>
      </c>
      <c r="B38" s="27" t="s">
        <v>95</v>
      </c>
      <c r="C38" s="27"/>
    </row>
  </sheetData>
  <mergeCells count="12">
    <mergeCell ref="B38:C38"/>
    <mergeCell ref="G1:G2"/>
    <mergeCell ref="H1:K1"/>
    <mergeCell ref="G7:I7"/>
    <mergeCell ref="B36:C36"/>
    <mergeCell ref="B29:C29"/>
    <mergeCell ref="B30:C3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As-Is</vt:lpstr>
      <vt:lpstr>To-Be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Yu</dc:creator>
  <cp:lastModifiedBy>Wayne</cp:lastModifiedBy>
  <dcterms:created xsi:type="dcterms:W3CDTF">2018-09-21T13:15:19Z</dcterms:created>
  <dcterms:modified xsi:type="dcterms:W3CDTF">2018-10-24T09:40:16Z</dcterms:modified>
</cp:coreProperties>
</file>