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cj\Desktop\Beachland Offers\"/>
    </mc:Choice>
  </mc:AlternateContent>
  <xr:revisionPtr revIDLastSave="0" documentId="13_ncr:1_{1C092317-E682-46F5-8736-2D619D385A1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278" i="1" l="1"/>
  <c r="K278" i="1"/>
  <c r="G278" i="1"/>
  <c r="L278" i="1" l="1"/>
  <c r="M278" i="1" s="1"/>
  <c r="Q278" i="1"/>
  <c r="I278" i="1"/>
  <c r="P275" i="1"/>
  <c r="K275" i="1"/>
  <c r="G275" i="1"/>
  <c r="I275" i="1" s="1"/>
  <c r="L275" i="1" l="1"/>
  <c r="Q275" i="1" s="1"/>
  <c r="M275" i="1"/>
  <c r="P270" i="1"/>
  <c r="K270" i="1"/>
  <c r="G270" i="1"/>
  <c r="L270" i="1" l="1"/>
  <c r="N270" i="1"/>
  <c r="Q270" i="1" s="1"/>
  <c r="M270" i="1"/>
  <c r="I270" i="1"/>
  <c r="G262" i="1"/>
  <c r="P281" i="1" l="1"/>
  <c r="K281" i="1"/>
  <c r="G281" i="1"/>
  <c r="I281" i="1" s="1"/>
  <c r="L281" i="1" l="1"/>
  <c r="Q281" i="1" s="1"/>
  <c r="P269" i="1"/>
  <c r="K269" i="1"/>
  <c r="G269" i="1"/>
  <c r="I269" i="1" s="1"/>
  <c r="M281" i="1" l="1"/>
  <c r="L269" i="1"/>
  <c r="Q269" i="1" s="1"/>
  <c r="P260" i="1"/>
  <c r="K260" i="1"/>
  <c r="G260" i="1"/>
  <c r="M269" i="1" l="1"/>
  <c r="L260" i="1"/>
  <c r="Q260" i="1"/>
  <c r="M260" i="1"/>
  <c r="I260" i="1"/>
  <c r="P267" i="1"/>
  <c r="K267" i="1"/>
  <c r="G267" i="1"/>
  <c r="I267" i="1" s="1"/>
  <c r="L267" i="1" l="1"/>
  <c r="Q267" i="1" s="1"/>
  <c r="P257" i="1"/>
  <c r="K257" i="1"/>
  <c r="G257" i="1"/>
  <c r="I257" i="1" s="1"/>
  <c r="M267" i="1" l="1"/>
  <c r="L257" i="1"/>
  <c r="M257" i="1" s="1"/>
  <c r="P280" i="1"/>
  <c r="K280" i="1"/>
  <c r="G280" i="1"/>
  <c r="H280" i="1" s="1"/>
  <c r="I280" i="1" s="1"/>
  <c r="P272" i="1"/>
  <c r="K272" i="1"/>
  <c r="G272" i="1"/>
  <c r="I272" i="1" s="1"/>
  <c r="Q257" i="1" l="1"/>
  <c r="L280" i="1"/>
  <c r="M280" i="1" s="1"/>
  <c r="O280" i="1"/>
  <c r="Q280" i="1" s="1"/>
  <c r="L272" i="1"/>
  <c r="Q272" i="1" s="1"/>
  <c r="P265" i="1"/>
  <c r="K265" i="1"/>
  <c r="G265" i="1"/>
  <c r="I265" i="1" s="1"/>
  <c r="M272" i="1" l="1"/>
  <c r="L265" i="1"/>
  <c r="Q265" i="1" s="1"/>
  <c r="P277" i="1"/>
  <c r="K277" i="1"/>
  <c r="G277" i="1"/>
  <c r="M265" i="1" l="1"/>
  <c r="L277" i="1"/>
  <c r="N277" i="1"/>
  <c r="Q277" i="1" s="1"/>
  <c r="M277" i="1"/>
  <c r="I277" i="1"/>
  <c r="P271" i="1"/>
  <c r="K271" i="1"/>
  <c r="G271" i="1"/>
  <c r="I271" i="1" s="1"/>
  <c r="P268" i="1"/>
  <c r="K268" i="1"/>
  <c r="G268" i="1"/>
  <c r="L268" i="1" s="1"/>
  <c r="L271" i="1" l="1"/>
  <c r="Q271" i="1" s="1"/>
  <c r="M271" i="1"/>
  <c r="N268" i="1"/>
  <c r="Q268" i="1" s="1"/>
  <c r="M268" i="1"/>
  <c r="I268" i="1"/>
  <c r="P219" i="1"/>
  <c r="K219" i="1"/>
  <c r="G219" i="1"/>
  <c r="H219" i="1" s="1"/>
  <c r="I219" i="1" l="1"/>
  <c r="L219" i="1"/>
  <c r="P241" i="1"/>
  <c r="K241" i="1"/>
  <c r="G241" i="1"/>
  <c r="I241" i="1" s="1"/>
  <c r="O219" i="1" l="1"/>
  <c r="Q219" i="1" s="1"/>
  <c r="M219" i="1"/>
  <c r="L241" i="1"/>
  <c r="Q241" i="1" s="1"/>
  <c r="P263" i="1"/>
  <c r="K263" i="1"/>
  <c r="G263" i="1"/>
  <c r="M241" i="1" l="1"/>
  <c r="I263" i="1"/>
  <c r="L263" i="1"/>
  <c r="P247" i="1"/>
  <c r="K247" i="1"/>
  <c r="G247" i="1"/>
  <c r="Q263" i="1" l="1"/>
  <c r="M263" i="1"/>
  <c r="I247" i="1"/>
  <c r="L247" i="1"/>
  <c r="P279" i="1"/>
  <c r="K279" i="1"/>
  <c r="G279" i="1"/>
  <c r="M247" i="1" l="1"/>
  <c r="N247" i="1"/>
  <c r="Q247" i="1" s="1"/>
  <c r="L279" i="1"/>
  <c r="M279" i="1" s="1"/>
  <c r="I279" i="1"/>
  <c r="N279" i="1" l="1"/>
  <c r="Q279" i="1" s="1"/>
  <c r="P262" i="1"/>
  <c r="K262" i="1"/>
  <c r="P266" i="1"/>
  <c r="K266" i="1"/>
  <c r="G266" i="1"/>
  <c r="I266" i="1" s="1"/>
  <c r="L266" i="1" l="1"/>
  <c r="Q266" i="1" s="1"/>
  <c r="L262" i="1"/>
  <c r="H262" i="1"/>
  <c r="I262" i="1" s="1"/>
  <c r="O262" i="1"/>
  <c r="Q262" i="1" s="1"/>
  <c r="M266" i="1"/>
  <c r="M262" i="1" l="1"/>
  <c r="P239" i="1"/>
  <c r="K239" i="1"/>
  <c r="G239" i="1"/>
  <c r="I239" i="1" s="1"/>
  <c r="L239" i="1" l="1"/>
  <c r="Q239" i="1" l="1"/>
  <c r="M239" i="1"/>
  <c r="P237" i="1" l="1"/>
  <c r="K237" i="1"/>
  <c r="G237" i="1"/>
  <c r="I237" i="1" s="1"/>
  <c r="L237" i="1" l="1"/>
  <c r="Q237" i="1" s="1"/>
  <c r="P250" i="1"/>
  <c r="K250" i="1"/>
  <c r="G250" i="1"/>
  <c r="I250" i="1" s="1"/>
  <c r="L250" i="1" l="1"/>
  <c r="Q250" i="1" s="1"/>
  <c r="M237" i="1"/>
  <c r="M250" i="1" l="1"/>
  <c r="P256" i="1"/>
  <c r="K256" i="1"/>
  <c r="G256" i="1"/>
  <c r="L256" i="1" l="1"/>
  <c r="N256" i="1" s="1"/>
  <c r="Q256" i="1" s="1"/>
  <c r="I256" i="1"/>
  <c r="H26" i="1"/>
  <c r="E19" i="2"/>
  <c r="E9" i="2"/>
  <c r="M256" i="1" l="1"/>
  <c r="P282" i="1"/>
  <c r="K282" i="1"/>
  <c r="G282" i="1"/>
  <c r="L282" i="1" l="1"/>
  <c r="N282" i="1" s="1"/>
  <c r="Q282" i="1" s="1"/>
  <c r="I282" i="1"/>
  <c r="P261" i="1"/>
  <c r="K261" i="1"/>
  <c r="G261" i="1"/>
  <c r="L261" i="1" l="1"/>
  <c r="N261" i="1" s="1"/>
  <c r="Q261" i="1" s="1"/>
  <c r="M282" i="1"/>
  <c r="I261" i="1"/>
  <c r="M261" i="1" l="1"/>
  <c r="P226" i="1"/>
  <c r="K226" i="1"/>
  <c r="G226" i="1"/>
  <c r="L226" i="1" l="1"/>
  <c r="O226" i="1" s="1"/>
  <c r="Q226" i="1" s="1"/>
  <c r="H226" i="1"/>
  <c r="I226" i="1" l="1"/>
  <c r="M226" i="1"/>
  <c r="P229" i="1"/>
  <c r="K229" i="1"/>
  <c r="G229" i="1"/>
  <c r="I229" i="1" s="1"/>
  <c r="L229" i="1" l="1"/>
  <c r="Q229" i="1" s="1"/>
  <c r="M229" i="1" l="1"/>
  <c r="P242" i="1"/>
  <c r="K242" i="1"/>
  <c r="G242" i="1"/>
  <c r="H242" i="1" s="1"/>
  <c r="I242" i="1" l="1"/>
  <c r="L242" i="1"/>
  <c r="G246" i="1"/>
  <c r="O242" i="1" l="1"/>
  <c r="Q242" i="1" s="1"/>
  <c r="M242" i="1"/>
  <c r="P274" i="1"/>
  <c r="K274" i="1"/>
  <c r="G274" i="1"/>
  <c r="L274" i="1" l="1"/>
  <c r="N274" i="1" s="1"/>
  <c r="Q274" i="1" s="1"/>
  <c r="I274" i="1"/>
  <c r="P249" i="1"/>
  <c r="K249" i="1"/>
  <c r="G249" i="1"/>
  <c r="L249" i="1" l="1"/>
  <c r="N249" i="1" s="1"/>
  <c r="Q249" i="1" s="1"/>
  <c r="M274" i="1"/>
  <c r="I249" i="1"/>
  <c r="P202" i="1"/>
  <c r="K202" i="1"/>
  <c r="G202" i="1"/>
  <c r="L202" i="1" l="1"/>
  <c r="O202" i="1" s="1"/>
  <c r="M249" i="1"/>
  <c r="H202" i="1"/>
  <c r="P253" i="1"/>
  <c r="K253" i="1"/>
  <c r="G253" i="1"/>
  <c r="N202" i="1" l="1"/>
  <c r="Q202" i="1" s="1"/>
  <c r="M202" i="1"/>
  <c r="L253" i="1"/>
  <c r="M253" i="1" s="1"/>
  <c r="I202" i="1"/>
  <c r="I253" i="1"/>
  <c r="P283" i="1"/>
  <c r="K283" i="1"/>
  <c r="G283" i="1"/>
  <c r="N253" i="1" l="1"/>
  <c r="Q253" i="1" s="1"/>
  <c r="L283" i="1"/>
  <c r="N283" i="1" s="1"/>
  <c r="Q283" i="1" s="1"/>
  <c r="I283" i="1"/>
  <c r="P191" i="1"/>
  <c r="K191" i="1"/>
  <c r="G191" i="1"/>
  <c r="L191" i="1" l="1"/>
  <c r="O191" i="1" s="1"/>
  <c r="Q191" i="1" s="1"/>
  <c r="M283" i="1"/>
  <c r="I191" i="1"/>
  <c r="M191" i="1"/>
  <c r="P233" i="1"/>
  <c r="K233" i="1"/>
  <c r="G233" i="1"/>
  <c r="I233" i="1" s="1"/>
  <c r="P248" i="1"/>
  <c r="K248" i="1"/>
  <c r="G248" i="1"/>
  <c r="I248" i="1" s="1"/>
  <c r="L233" i="1" l="1"/>
  <c r="Q233" i="1" s="1"/>
  <c r="L248" i="1"/>
  <c r="Q248" i="1" s="1"/>
  <c r="M233" i="1" l="1"/>
  <c r="M248" i="1"/>
  <c r="P218" i="1"/>
  <c r="K218" i="1"/>
  <c r="G218" i="1"/>
  <c r="L218" i="1" l="1"/>
  <c r="O218" i="1" s="1"/>
  <c r="H218" i="1"/>
  <c r="P273" i="1"/>
  <c r="K273" i="1"/>
  <c r="G273" i="1"/>
  <c r="L273" i="1" l="1"/>
  <c r="N273" i="1" s="1"/>
  <c r="Q218" i="1"/>
  <c r="H273" i="1"/>
  <c r="I273" i="1" s="1"/>
  <c r="I218" i="1"/>
  <c r="M218" i="1"/>
  <c r="K174" i="1"/>
  <c r="M273" i="1" l="1"/>
  <c r="O273" i="1"/>
  <c r="Q273" i="1" s="1"/>
  <c r="P228" i="1"/>
  <c r="K228" i="1"/>
  <c r="G228" i="1"/>
  <c r="H228" i="1" l="1"/>
  <c r="I228" i="1" s="1"/>
  <c r="L228" i="1"/>
  <c r="M228" i="1" l="1"/>
  <c r="O228" i="1"/>
  <c r="Q228" i="1" s="1"/>
  <c r="P258" i="1"/>
  <c r="K258" i="1"/>
  <c r="G258" i="1"/>
  <c r="L258" i="1" l="1"/>
  <c r="M258" i="1" s="1"/>
  <c r="I258" i="1"/>
  <c r="P243" i="1"/>
  <c r="K243" i="1"/>
  <c r="G243" i="1"/>
  <c r="I243" i="1" s="1"/>
  <c r="N258" i="1" l="1"/>
  <c r="Q258" i="1" s="1"/>
  <c r="L243" i="1"/>
  <c r="Q243" i="1" l="1"/>
  <c r="M243" i="1"/>
  <c r="P230" i="1" l="1"/>
  <c r="K230" i="1"/>
  <c r="G230" i="1"/>
  <c r="L230" i="1" l="1"/>
  <c r="N230" i="1" s="1"/>
  <c r="Q230" i="1" s="1"/>
  <c r="I230" i="1"/>
  <c r="P238" i="1"/>
  <c r="K238" i="1"/>
  <c r="G238" i="1"/>
  <c r="H238" i="1" s="1"/>
  <c r="P252" i="1"/>
  <c r="K252" i="1"/>
  <c r="G252" i="1"/>
  <c r="P235" i="1"/>
  <c r="K235" i="1"/>
  <c r="G235" i="1"/>
  <c r="P236" i="1"/>
  <c r="K236" i="1"/>
  <c r="G236" i="1"/>
  <c r="L236" i="1" l="1"/>
  <c r="M236" i="1" s="1"/>
  <c r="M230" i="1"/>
  <c r="L252" i="1"/>
  <c r="N252" i="1" s="1"/>
  <c r="Q252" i="1" s="1"/>
  <c r="I238" i="1"/>
  <c r="L238" i="1"/>
  <c r="M238" i="1" s="1"/>
  <c r="I252" i="1"/>
  <c r="L235" i="1"/>
  <c r="M235" i="1" s="1"/>
  <c r="I235" i="1"/>
  <c r="N236" i="1"/>
  <c r="Q236" i="1" s="1"/>
  <c r="I236" i="1"/>
  <c r="M252" i="1" l="1"/>
  <c r="N235" i="1"/>
  <c r="Q235" i="1" s="1"/>
  <c r="N238" i="1"/>
  <c r="O238" i="1"/>
  <c r="G170" i="1"/>
  <c r="H170" i="1" s="1"/>
  <c r="I170" i="1" s="1"/>
  <c r="K170" i="1"/>
  <c r="P170" i="1"/>
  <c r="G171" i="1"/>
  <c r="I171" i="1" s="1"/>
  <c r="K171" i="1"/>
  <c r="P171" i="1"/>
  <c r="G172" i="1"/>
  <c r="I172" i="1" s="1"/>
  <c r="K172" i="1"/>
  <c r="P172" i="1"/>
  <c r="G173" i="1"/>
  <c r="H173" i="1" s="1"/>
  <c r="I173" i="1" s="1"/>
  <c r="K173" i="1"/>
  <c r="P173" i="1"/>
  <c r="G174" i="1"/>
  <c r="I174" i="1" s="1"/>
  <c r="P174" i="1"/>
  <c r="Q238" i="1" l="1"/>
  <c r="L174" i="1"/>
  <c r="M174" i="1" s="1"/>
  <c r="L173" i="1"/>
  <c r="N173" i="1" s="1"/>
  <c r="L171" i="1"/>
  <c r="M171" i="1" s="1"/>
  <c r="L170" i="1"/>
  <c r="O170" i="1" s="1"/>
  <c r="Q170" i="1" s="1"/>
  <c r="L172" i="1"/>
  <c r="M172" i="1" s="1"/>
  <c r="O173" i="1" l="1"/>
  <c r="Q173" i="1" s="1"/>
  <c r="N174" i="1"/>
  <c r="Q174" i="1" s="1"/>
  <c r="N171" i="1"/>
  <c r="Q171" i="1" s="1"/>
  <c r="M173" i="1"/>
  <c r="M170" i="1"/>
  <c r="Q172" i="1"/>
  <c r="P214" i="1" l="1"/>
  <c r="K214" i="1"/>
  <c r="G214" i="1"/>
  <c r="L214" i="1" l="1"/>
  <c r="O214" i="1" s="1"/>
  <c r="H214" i="1"/>
  <c r="I214" i="1" s="1"/>
  <c r="P254" i="1"/>
  <c r="K254" i="1"/>
  <c r="G254" i="1"/>
  <c r="I254" i="1" s="1"/>
  <c r="M214" i="1" l="1"/>
  <c r="Q214" i="1"/>
  <c r="L254" i="1"/>
  <c r="P208" i="1"/>
  <c r="K208" i="1"/>
  <c r="G208" i="1"/>
  <c r="H208" i="1" s="1"/>
  <c r="Q254" i="1" l="1"/>
  <c r="M254" i="1"/>
  <c r="I208" i="1"/>
  <c r="L208" i="1"/>
  <c r="O208" i="1" s="1"/>
  <c r="P179" i="1"/>
  <c r="K179" i="1"/>
  <c r="G179" i="1"/>
  <c r="L179" i="1" l="1"/>
  <c r="Q179" i="1" s="1"/>
  <c r="M208" i="1"/>
  <c r="N208" i="1"/>
  <c r="Q208" i="1" s="1"/>
  <c r="I179" i="1"/>
  <c r="M179" i="1"/>
  <c r="P204" i="1" l="1"/>
  <c r="K204" i="1"/>
  <c r="G204" i="1"/>
  <c r="I204" i="1" s="1"/>
  <c r="L204" i="1" l="1"/>
  <c r="Q204" i="1" s="1"/>
  <c r="P220" i="1"/>
  <c r="K220" i="1"/>
  <c r="G220" i="1"/>
  <c r="M204" i="1" l="1"/>
  <c r="L220" i="1"/>
  <c r="Q220" i="1" s="1"/>
  <c r="I220" i="1"/>
  <c r="P192" i="1"/>
  <c r="K192" i="1"/>
  <c r="G192" i="1"/>
  <c r="M220" i="1" l="1"/>
  <c r="L192" i="1"/>
  <c r="Q192" i="1" s="1"/>
  <c r="H192" i="1"/>
  <c r="P251" i="1"/>
  <c r="K251" i="1"/>
  <c r="G251" i="1"/>
  <c r="I251" i="1" s="1"/>
  <c r="I192" i="1" l="1"/>
  <c r="M192" i="1"/>
  <c r="L251" i="1"/>
  <c r="Q251" i="1" s="1"/>
  <c r="P175" i="1"/>
  <c r="K175" i="1"/>
  <c r="G175" i="1"/>
  <c r="I175" i="1" s="1"/>
  <c r="M251" i="1" l="1"/>
  <c r="L175" i="1"/>
  <c r="Q175" i="1" l="1"/>
  <c r="M175" i="1"/>
  <c r="P224" i="1" l="1"/>
  <c r="K224" i="1"/>
  <c r="G224" i="1"/>
  <c r="G225" i="1"/>
  <c r="I225" i="1" s="1"/>
  <c r="K225" i="1"/>
  <c r="P225" i="1"/>
  <c r="L224" i="1" l="1"/>
  <c r="M224" i="1" s="1"/>
  <c r="L225" i="1"/>
  <c r="I224" i="1"/>
  <c r="P210" i="1"/>
  <c r="K210" i="1"/>
  <c r="G210" i="1"/>
  <c r="H210" i="1" s="1"/>
  <c r="N224" i="1" l="1"/>
  <c r="Q224" i="1" s="1"/>
  <c r="N225" i="1"/>
  <c r="Q225" i="1" s="1"/>
  <c r="M225" i="1"/>
  <c r="I210" i="1"/>
  <c r="L210" i="1"/>
  <c r="O210" i="1" l="1"/>
  <c r="Q210" i="1" s="1"/>
  <c r="M210" i="1"/>
  <c r="P181" i="1"/>
  <c r="Q181" i="1" s="1"/>
  <c r="K181" i="1"/>
  <c r="G181" i="1"/>
  <c r="P157" i="1"/>
  <c r="K157" i="1"/>
  <c r="G157" i="1"/>
  <c r="I157" i="1" s="1"/>
  <c r="L181" i="1" l="1"/>
  <c r="N181" i="1" s="1"/>
  <c r="I181" i="1"/>
  <c r="L157" i="1"/>
  <c r="P231" i="1"/>
  <c r="K231" i="1"/>
  <c r="G231" i="1"/>
  <c r="I231" i="1" s="1"/>
  <c r="P234" i="1"/>
  <c r="K234" i="1"/>
  <c r="G234" i="1"/>
  <c r="M181" i="1" l="1"/>
  <c r="Q157" i="1"/>
  <c r="M157" i="1"/>
  <c r="L231" i="1"/>
  <c r="L234" i="1"/>
  <c r="N234" i="1" s="1"/>
  <c r="Q234" i="1" s="1"/>
  <c r="I234" i="1"/>
  <c r="M234" i="1" l="1"/>
  <c r="Q231" i="1"/>
  <c r="M231" i="1"/>
  <c r="P221" i="1"/>
  <c r="Q221" i="1" s="1"/>
  <c r="K221" i="1"/>
  <c r="G221" i="1"/>
  <c r="P244" i="1"/>
  <c r="K244" i="1"/>
  <c r="G244" i="1"/>
  <c r="L244" i="1" l="1"/>
  <c r="N244" i="1" s="1"/>
  <c r="Q244" i="1" s="1"/>
  <c r="L221" i="1"/>
  <c r="N221" i="1" s="1"/>
  <c r="I221" i="1"/>
  <c r="I244" i="1"/>
  <c r="M244" i="1" l="1"/>
  <c r="M221" i="1"/>
  <c r="P183" i="1"/>
  <c r="K183" i="1"/>
  <c r="G183" i="1"/>
  <c r="I183" i="1" l="1"/>
  <c r="L183" i="1"/>
  <c r="M183" i="1" s="1"/>
  <c r="Q183" i="1" l="1"/>
  <c r="P222" i="1" l="1"/>
  <c r="K222" i="1"/>
  <c r="G222" i="1"/>
  <c r="H222" i="1" s="1"/>
  <c r="I222" i="1" l="1"/>
  <c r="L222" i="1"/>
  <c r="O222" i="1" s="1"/>
  <c r="Q222" i="1" s="1"/>
  <c r="M222" i="1" l="1"/>
  <c r="P259" i="1"/>
  <c r="K259" i="1"/>
  <c r="G259" i="1"/>
  <c r="L259" i="1" l="1"/>
  <c r="M259" i="1" s="1"/>
  <c r="I259" i="1"/>
  <c r="P197" i="1"/>
  <c r="K197" i="1"/>
  <c r="G197" i="1"/>
  <c r="N259" i="1" l="1"/>
  <c r="Q259" i="1" s="1"/>
  <c r="L197" i="1"/>
  <c r="N197" i="1" s="1"/>
  <c r="Q197" i="1" s="1"/>
  <c r="I197" i="1"/>
  <c r="P215" i="1"/>
  <c r="K215" i="1"/>
  <c r="G215" i="1"/>
  <c r="I215" i="1" s="1"/>
  <c r="M197" i="1" l="1"/>
  <c r="L215" i="1"/>
  <c r="M215" i="1" s="1"/>
  <c r="P245" i="1"/>
  <c r="K245" i="1"/>
  <c r="G245" i="1"/>
  <c r="P264" i="1"/>
  <c r="K264" i="1"/>
  <c r="G264" i="1"/>
  <c r="N215" i="1" l="1"/>
  <c r="Q215" i="1" s="1"/>
  <c r="L264" i="1"/>
  <c r="N264" i="1" s="1"/>
  <c r="Q264" i="1" s="1"/>
  <c r="L245" i="1"/>
  <c r="I245" i="1"/>
  <c r="I264" i="1"/>
  <c r="M245" i="1" l="1"/>
  <c r="N245" i="1"/>
  <c r="Q245" i="1" s="1"/>
  <c r="M264" i="1"/>
  <c r="P194" i="1" l="1"/>
  <c r="K194" i="1"/>
  <c r="G194" i="1"/>
  <c r="H194" i="1" s="1"/>
  <c r="G193" i="1"/>
  <c r="K193" i="1"/>
  <c r="P193" i="1"/>
  <c r="H193" i="1" l="1"/>
  <c r="I193" i="1" s="1"/>
  <c r="I194" i="1"/>
  <c r="L194" i="1"/>
  <c r="L193" i="1"/>
  <c r="P189" i="1"/>
  <c r="K189" i="1"/>
  <c r="G189" i="1"/>
  <c r="L189" i="1" l="1"/>
  <c r="O189" i="1" s="1"/>
  <c r="Q189" i="1" s="1"/>
  <c r="O194" i="1"/>
  <c r="Q194" i="1" s="1"/>
  <c r="M194" i="1"/>
  <c r="N193" i="1"/>
  <c r="Q193" i="1" s="1"/>
  <c r="M193" i="1"/>
  <c r="H189" i="1"/>
  <c r="I189" i="1" s="1"/>
  <c r="M189" i="1" l="1"/>
  <c r="P232" i="1"/>
  <c r="K232" i="1"/>
  <c r="G232" i="1"/>
  <c r="L232" i="1" l="1"/>
  <c r="N232" i="1" s="1"/>
  <c r="I232" i="1"/>
  <c r="P196" i="1"/>
  <c r="K196" i="1"/>
  <c r="G196" i="1"/>
  <c r="G195" i="1"/>
  <c r="K195" i="1"/>
  <c r="P195" i="1"/>
  <c r="M232" i="1" l="1"/>
  <c r="Q232" i="1"/>
  <c r="L195" i="1"/>
  <c r="M195" i="1" s="1"/>
  <c r="I195" i="1"/>
  <c r="L196" i="1"/>
  <c r="M196" i="1" s="1"/>
  <c r="I196" i="1"/>
  <c r="Q195" i="1" l="1"/>
  <c r="N196" i="1"/>
  <c r="Q196" i="1" s="1"/>
  <c r="P201" i="1"/>
  <c r="P168" i="1" l="1"/>
  <c r="K168" i="1"/>
  <c r="G168" i="1"/>
  <c r="L168" i="1" l="1"/>
  <c r="O168" i="1" s="1"/>
  <c r="Q168" i="1" s="1"/>
  <c r="H168" i="1"/>
  <c r="I168" i="1" s="1"/>
  <c r="M168" i="1" l="1"/>
  <c r="P217" i="1" l="1"/>
  <c r="K217" i="1"/>
  <c r="G217" i="1"/>
  <c r="L217" i="1" l="1"/>
  <c r="N217" i="1" s="1"/>
  <c r="Q217" i="1" s="1"/>
  <c r="I217" i="1"/>
  <c r="M217" i="1" l="1"/>
  <c r="P187" i="1"/>
  <c r="K187" i="1"/>
  <c r="G187" i="1"/>
  <c r="P184" i="1"/>
  <c r="K184" i="1"/>
  <c r="G184" i="1"/>
  <c r="H184" i="1" s="1"/>
  <c r="L187" i="1" l="1"/>
  <c r="Q187" i="1" s="1"/>
  <c r="I184" i="1"/>
  <c r="H187" i="1"/>
  <c r="I187" i="1" s="1"/>
  <c r="L184" i="1"/>
  <c r="O184" i="1" s="1"/>
  <c r="P162" i="1"/>
  <c r="K162" i="1"/>
  <c r="G162" i="1"/>
  <c r="H162" i="1" s="1"/>
  <c r="M184" i="1" l="1"/>
  <c r="N184" i="1"/>
  <c r="Q184" i="1" s="1"/>
  <c r="M187" i="1"/>
  <c r="I162" i="1"/>
  <c r="L162" i="1"/>
  <c r="M162" i="1" s="1"/>
  <c r="P207" i="1"/>
  <c r="K207" i="1"/>
  <c r="G207" i="1"/>
  <c r="H207" i="1" s="1"/>
  <c r="L207" i="1" l="1"/>
  <c r="Q207" i="1" s="1"/>
  <c r="O162" i="1"/>
  <c r="Q162" i="1" s="1"/>
  <c r="I207" i="1"/>
  <c r="M207" i="1" l="1"/>
  <c r="P206" i="1" l="1"/>
  <c r="K206" i="1"/>
  <c r="G206" i="1"/>
  <c r="L206" i="1" l="1"/>
  <c r="M206" i="1" s="1"/>
  <c r="I206" i="1"/>
  <c r="P178" i="1"/>
  <c r="K178" i="1"/>
  <c r="G178" i="1"/>
  <c r="I178" i="1" s="1"/>
  <c r="N206" i="1" l="1"/>
  <c r="Q206" i="1" s="1"/>
  <c r="L178" i="1"/>
  <c r="Q178" i="1" s="1"/>
  <c r="M178" i="1" l="1"/>
  <c r="P223" i="1"/>
  <c r="K223" i="1"/>
  <c r="G223" i="1"/>
  <c r="I223" i="1" s="1"/>
  <c r="L223" i="1" l="1"/>
  <c r="Q223" i="1" s="1"/>
  <c r="P161" i="1"/>
  <c r="K161" i="1"/>
  <c r="G161" i="1"/>
  <c r="H161" i="1" s="1"/>
  <c r="P159" i="1"/>
  <c r="K159" i="1"/>
  <c r="G159" i="1"/>
  <c r="I159" i="1" s="1"/>
  <c r="I161" i="1" l="1"/>
  <c r="M223" i="1"/>
  <c r="L161" i="1"/>
  <c r="L159" i="1"/>
  <c r="Q159" i="1" s="1"/>
  <c r="O161" i="1" l="1"/>
  <c r="Q161" i="1" s="1"/>
  <c r="M161" i="1"/>
  <c r="M159" i="1"/>
  <c r="P13" i="1"/>
  <c r="K13" i="1"/>
  <c r="G13" i="1"/>
  <c r="I13" i="1" s="1"/>
  <c r="L13" i="1" l="1"/>
  <c r="O13" i="1" s="1"/>
  <c r="Q13" i="1" l="1"/>
  <c r="M13" i="1"/>
  <c r="P160" i="1"/>
  <c r="K160" i="1"/>
  <c r="G160" i="1"/>
  <c r="L160" i="1" l="1"/>
  <c r="O160" i="1" s="1"/>
  <c r="Q160" i="1" s="1"/>
  <c r="H160" i="1"/>
  <c r="I160" i="1" s="1"/>
  <c r="P143" i="1"/>
  <c r="K143" i="1"/>
  <c r="G143" i="1"/>
  <c r="I143" i="1" s="1"/>
  <c r="P86" i="1"/>
  <c r="K86" i="1"/>
  <c r="G86" i="1"/>
  <c r="P93" i="1"/>
  <c r="K93" i="1"/>
  <c r="G93" i="1"/>
  <c r="I93" i="1" s="1"/>
  <c r="P90" i="1"/>
  <c r="K90" i="1"/>
  <c r="G90" i="1"/>
  <c r="I90" i="1" s="1"/>
  <c r="P14" i="1"/>
  <c r="K14" i="1"/>
  <c r="G14" i="1"/>
  <c r="I14" i="1" s="1"/>
  <c r="P11" i="1"/>
  <c r="K11" i="1"/>
  <c r="G11" i="1"/>
  <c r="I11" i="1" s="1"/>
  <c r="P10" i="1"/>
  <c r="K10" i="1"/>
  <c r="G10" i="1"/>
  <c r="I10" i="1" s="1"/>
  <c r="P8" i="1"/>
  <c r="K8" i="1"/>
  <c r="G8" i="1"/>
  <c r="H8" i="1" s="1"/>
  <c r="P7" i="1"/>
  <c r="K7" i="1"/>
  <c r="G7" i="1"/>
  <c r="H7" i="1" s="1"/>
  <c r="P6" i="1"/>
  <c r="K6" i="1"/>
  <c r="G6" i="1"/>
  <c r="I6" i="1" s="1"/>
  <c r="P5" i="1"/>
  <c r="K5" i="1"/>
  <c r="G5" i="1"/>
  <c r="I5" i="1" s="1"/>
  <c r="M160" i="1" l="1"/>
  <c r="L90" i="1"/>
  <c r="L93" i="1"/>
  <c r="M93" i="1" s="1"/>
  <c r="L143" i="1"/>
  <c r="M143" i="1" s="1"/>
  <c r="I86" i="1"/>
  <c r="L86" i="1"/>
  <c r="Q90" i="1"/>
  <c r="L14" i="1"/>
  <c r="M14" i="1" s="1"/>
  <c r="L11" i="1"/>
  <c r="Q11" i="1" s="1"/>
  <c r="L10" i="1"/>
  <c r="N10" i="1" s="1"/>
  <c r="Q10" i="1" s="1"/>
  <c r="L8" i="1"/>
  <c r="O8" i="1" s="1"/>
  <c r="I8" i="1"/>
  <c r="I7" i="1"/>
  <c r="L7" i="1"/>
  <c r="O7" i="1" s="1"/>
  <c r="Q7" i="1" s="1"/>
  <c r="L6" i="1"/>
  <c r="N6" i="1" s="1"/>
  <c r="Q6" i="1" s="1"/>
  <c r="L5" i="1"/>
  <c r="M5" i="1" s="1"/>
  <c r="P165" i="1"/>
  <c r="K165" i="1"/>
  <c r="G165" i="1"/>
  <c r="H165" i="1" s="1"/>
  <c r="N143" i="1" l="1"/>
  <c r="Q143" i="1" s="1"/>
  <c r="M7" i="1"/>
  <c r="Q14" i="1"/>
  <c r="Q5" i="1"/>
  <c r="M10" i="1"/>
  <c r="N86" i="1"/>
  <c r="Q86" i="1" s="1"/>
  <c r="M86" i="1"/>
  <c r="N93" i="1"/>
  <c r="Q93" i="1" s="1"/>
  <c r="M90" i="1"/>
  <c r="Q8" i="1"/>
  <c r="M6" i="1"/>
  <c r="M8" i="1"/>
  <c r="M11" i="1"/>
  <c r="I165" i="1"/>
  <c r="L165" i="1"/>
  <c r="P146" i="1"/>
  <c r="K146" i="1"/>
  <c r="G146" i="1"/>
  <c r="I146" i="1" s="1"/>
  <c r="L146" i="1" l="1"/>
  <c r="O165" i="1"/>
  <c r="Q165" i="1" s="1"/>
  <c r="M165" i="1"/>
  <c r="M146" i="1"/>
  <c r="N146" i="1"/>
  <c r="Q146" i="1" s="1"/>
  <c r="K201" i="1"/>
  <c r="G201" i="1"/>
  <c r="P200" i="1"/>
  <c r="K200" i="1"/>
  <c r="G200" i="1"/>
  <c r="L201" i="1" l="1"/>
  <c r="N201" i="1" s="1"/>
  <c r="Q201" i="1" s="1"/>
  <c r="L200" i="1"/>
  <c r="M200" i="1" s="1"/>
  <c r="I201" i="1"/>
  <c r="I200" i="1"/>
  <c r="P213" i="1"/>
  <c r="K213" i="1"/>
  <c r="G213" i="1"/>
  <c r="I213" i="1" s="1"/>
  <c r="M201" i="1" l="1"/>
  <c r="N200" i="1"/>
  <c r="Q200" i="1" s="1"/>
  <c r="L213" i="1"/>
  <c r="Q213" i="1" s="1"/>
  <c r="M213" i="1" l="1"/>
  <c r="P240" i="1"/>
  <c r="K240" i="1"/>
  <c r="G240" i="1"/>
  <c r="L240" i="1" l="1"/>
  <c r="N240" i="1" s="1"/>
  <c r="Q240" i="1" s="1"/>
  <c r="I240" i="1"/>
  <c r="M240" i="1" l="1"/>
  <c r="P169" i="1"/>
  <c r="K169" i="1"/>
  <c r="G169" i="1"/>
  <c r="H169" i="1" s="1"/>
  <c r="P167" i="1"/>
  <c r="K167" i="1"/>
  <c r="G167" i="1"/>
  <c r="H167" i="1" s="1"/>
  <c r="P164" i="1"/>
  <c r="K164" i="1"/>
  <c r="G164" i="1"/>
  <c r="P163" i="1"/>
  <c r="K163" i="1"/>
  <c r="G163" i="1"/>
  <c r="L167" i="1" l="1"/>
  <c r="O167" i="1" s="1"/>
  <c r="Q167" i="1" s="1"/>
  <c r="L164" i="1"/>
  <c r="O164" i="1" s="1"/>
  <c r="Q164" i="1" s="1"/>
  <c r="I169" i="1"/>
  <c r="L169" i="1"/>
  <c r="M167" i="1"/>
  <c r="H164" i="1"/>
  <c r="L163" i="1"/>
  <c r="H163" i="1"/>
  <c r="I163" i="1" s="1"/>
  <c r="P276" i="1"/>
  <c r="Q276" i="1" s="1"/>
  <c r="K276" i="1"/>
  <c r="G276" i="1"/>
  <c r="P211" i="1"/>
  <c r="K211" i="1"/>
  <c r="G211" i="1"/>
  <c r="I211" i="1" s="1"/>
  <c r="P182" i="1"/>
  <c r="K182" i="1"/>
  <c r="G182" i="1"/>
  <c r="I182" i="1" s="1"/>
  <c r="M163" i="1" l="1"/>
  <c r="O163" i="1"/>
  <c r="Q163" i="1" s="1"/>
  <c r="L182" i="1"/>
  <c r="N182" i="1" s="1"/>
  <c r="Q182" i="1" s="1"/>
  <c r="O169" i="1"/>
  <c r="Q169" i="1" s="1"/>
  <c r="M169" i="1"/>
  <c r="I167" i="1"/>
  <c r="I164" i="1"/>
  <c r="M164" i="1"/>
  <c r="L276" i="1"/>
  <c r="I276" i="1"/>
  <c r="L211" i="1"/>
  <c r="Q211" i="1" s="1"/>
  <c r="N276" i="1" l="1"/>
  <c r="M276" i="1"/>
  <c r="M182" i="1"/>
  <c r="M211" i="1"/>
  <c r="P203" i="1"/>
  <c r="K203" i="1"/>
  <c r="G203" i="1"/>
  <c r="L203" i="1" l="1"/>
  <c r="M203" i="1" s="1"/>
  <c r="I203" i="1"/>
  <c r="P188" i="1"/>
  <c r="K188" i="1"/>
  <c r="G188" i="1"/>
  <c r="N203" i="1" l="1"/>
  <c r="Q203" i="1" s="1"/>
  <c r="L188" i="1"/>
  <c r="N188" i="1" s="1"/>
  <c r="Q188" i="1" s="1"/>
  <c r="I188" i="1"/>
  <c r="M188" i="1" l="1"/>
  <c r="P190" i="1"/>
  <c r="K190" i="1"/>
  <c r="G190" i="1"/>
  <c r="L190" i="1" l="1"/>
  <c r="Q190" i="1" s="1"/>
  <c r="I190" i="1"/>
  <c r="M190" i="1" l="1"/>
  <c r="P186" i="1"/>
  <c r="K186" i="1"/>
  <c r="G186" i="1"/>
  <c r="L186" i="1" l="1"/>
  <c r="Q186" i="1" s="1"/>
  <c r="I186" i="1"/>
  <c r="P185" i="1"/>
  <c r="K185" i="1"/>
  <c r="G185" i="1"/>
  <c r="P177" i="1"/>
  <c r="K177" i="1"/>
  <c r="G177" i="1"/>
  <c r="M186" i="1" l="1"/>
  <c r="L177" i="1"/>
  <c r="N177" i="1" s="1"/>
  <c r="Q177" i="1" s="1"/>
  <c r="L185" i="1"/>
  <c r="M185" i="1" s="1"/>
  <c r="I185" i="1"/>
  <c r="I177" i="1"/>
  <c r="P155" i="1"/>
  <c r="K155" i="1"/>
  <c r="G155" i="1"/>
  <c r="I155" i="1" s="1"/>
  <c r="P246" i="1"/>
  <c r="K246" i="1"/>
  <c r="I246" i="1"/>
  <c r="M177" i="1" l="1"/>
  <c r="N185" i="1"/>
  <c r="Q185" i="1" s="1"/>
  <c r="L155" i="1"/>
  <c r="L246" i="1"/>
  <c r="M246" i="1" s="1"/>
  <c r="N246" i="1" l="1"/>
  <c r="Q246" i="1" s="1"/>
  <c r="Q155" i="1"/>
  <c r="M155" i="1"/>
  <c r="P227" i="1"/>
  <c r="K227" i="1"/>
  <c r="G227" i="1"/>
  <c r="I227" i="1" s="1"/>
  <c r="L227" i="1" l="1"/>
  <c r="Q227" i="1" s="1"/>
  <c r="M227" i="1" l="1"/>
  <c r="P141" i="1" l="1"/>
  <c r="K141" i="1"/>
  <c r="G141" i="1"/>
  <c r="I141" i="1" s="1"/>
  <c r="L141" i="1" l="1"/>
  <c r="N141" i="1" s="1"/>
  <c r="Q141" i="1" s="1"/>
  <c r="P145" i="1"/>
  <c r="K145" i="1"/>
  <c r="G145" i="1"/>
  <c r="I145" i="1" s="1"/>
  <c r="M141" i="1" l="1"/>
  <c r="L145" i="1"/>
  <c r="M145" i="1" s="1"/>
  <c r="Q145" i="1" l="1"/>
  <c r="P176" i="1"/>
  <c r="K176" i="1"/>
  <c r="G176" i="1"/>
  <c r="L176" i="1" l="1"/>
  <c r="N176" i="1" s="1"/>
  <c r="Q176" i="1" s="1"/>
  <c r="I176" i="1"/>
  <c r="P166" i="1"/>
  <c r="K166" i="1"/>
  <c r="G166" i="1"/>
  <c r="L166" i="1" l="1"/>
  <c r="O166" i="1" s="1"/>
  <c r="M176" i="1"/>
  <c r="H166" i="1"/>
  <c r="I166" i="1" s="1"/>
  <c r="P158" i="1"/>
  <c r="K158" i="1"/>
  <c r="G158" i="1"/>
  <c r="Q166" i="1" l="1"/>
  <c r="L158" i="1"/>
  <c r="N158" i="1" s="1"/>
  <c r="Q158" i="1" s="1"/>
  <c r="M166" i="1"/>
  <c r="I158" i="1"/>
  <c r="G198" i="1"/>
  <c r="I198" i="1" s="1"/>
  <c r="K198" i="1"/>
  <c r="P198" i="1"/>
  <c r="P180" i="1"/>
  <c r="K180" i="1"/>
  <c r="G180" i="1"/>
  <c r="M158" i="1" l="1"/>
  <c r="L180" i="1"/>
  <c r="N180" i="1" s="1"/>
  <c r="Q180" i="1" s="1"/>
  <c r="L198" i="1"/>
  <c r="M198" i="1" s="1"/>
  <c r="I180" i="1"/>
  <c r="P119" i="1"/>
  <c r="K119" i="1"/>
  <c r="G119" i="1"/>
  <c r="I119" i="1" s="1"/>
  <c r="Q198" i="1" l="1"/>
  <c r="M180" i="1"/>
  <c r="L119" i="1"/>
  <c r="M119" i="1" s="1"/>
  <c r="Q119" i="1" l="1"/>
  <c r="P216" i="1"/>
  <c r="K216" i="1"/>
  <c r="G216" i="1"/>
  <c r="H216" i="1" s="1"/>
  <c r="L216" i="1" l="1"/>
  <c r="O216" i="1" s="1"/>
  <c r="I216" i="1"/>
  <c r="M216" i="1" l="1"/>
  <c r="N216" i="1"/>
  <c r="Q216" i="1" s="1"/>
  <c r="P124" i="1"/>
  <c r="K124" i="1"/>
  <c r="G124" i="1"/>
  <c r="H124" i="1" s="1"/>
  <c r="I124" i="1" s="1"/>
  <c r="L124" i="1" l="1"/>
  <c r="O124" i="1" l="1"/>
  <c r="Q124" i="1" s="1"/>
  <c r="M124" i="1"/>
  <c r="P199" i="1" l="1"/>
  <c r="K199" i="1"/>
  <c r="G199" i="1"/>
  <c r="I199" i="1" s="1"/>
  <c r="L199" i="1" l="1"/>
  <c r="Q199" i="1" s="1"/>
  <c r="P205" i="1"/>
  <c r="K205" i="1"/>
  <c r="G205" i="1"/>
  <c r="M199" i="1" l="1"/>
  <c r="L205" i="1"/>
  <c r="M205" i="1" s="1"/>
  <c r="I205" i="1"/>
  <c r="P132" i="1"/>
  <c r="K132" i="1"/>
  <c r="G132" i="1"/>
  <c r="H132" i="1" s="1"/>
  <c r="N205" i="1" l="1"/>
  <c r="Q205" i="1" s="1"/>
  <c r="I132" i="1"/>
  <c r="L132" i="1"/>
  <c r="O132" i="1" l="1"/>
  <c r="Q132" i="1" s="1"/>
  <c r="M132" i="1"/>
  <c r="P127" i="1" l="1"/>
  <c r="K127" i="1"/>
  <c r="G127" i="1"/>
  <c r="H127" i="1" l="1"/>
  <c r="I127" i="1" s="1"/>
  <c r="L127" i="1"/>
  <c r="P138" i="1"/>
  <c r="K138" i="1"/>
  <c r="G138" i="1"/>
  <c r="I138" i="1" s="1"/>
  <c r="O127" i="1" l="1"/>
  <c r="Q127" i="1" s="1"/>
  <c r="M127" i="1"/>
  <c r="L138" i="1"/>
  <c r="M138" i="1" s="1"/>
  <c r="P147" i="1"/>
  <c r="K147" i="1"/>
  <c r="G147" i="1"/>
  <c r="I147" i="1" s="1"/>
  <c r="P144" i="1"/>
  <c r="K144" i="1"/>
  <c r="G144" i="1"/>
  <c r="I144" i="1" s="1"/>
  <c r="N138" i="1" l="1"/>
  <c r="Q138" i="1" s="1"/>
  <c r="L147" i="1"/>
  <c r="L144" i="1"/>
  <c r="M144" i="1" s="1"/>
  <c r="M147" i="1" l="1"/>
  <c r="N147" i="1"/>
  <c r="Q147" i="1" s="1"/>
  <c r="N144" i="1"/>
  <c r="Q144" i="1" s="1"/>
  <c r="P153" i="1"/>
  <c r="K153" i="1"/>
  <c r="G153" i="1"/>
  <c r="L153" i="1" l="1"/>
  <c r="N153" i="1" s="1"/>
  <c r="Q153" i="1" s="1"/>
  <c r="I153" i="1"/>
  <c r="M153" i="1" l="1"/>
  <c r="K112" i="1"/>
  <c r="P137" i="1" l="1"/>
  <c r="K137" i="1"/>
  <c r="G137" i="1"/>
  <c r="H137" i="1" s="1"/>
  <c r="I137" i="1" l="1"/>
  <c r="L137" i="1"/>
  <c r="P111" i="1"/>
  <c r="K111" i="1"/>
  <c r="G111" i="1"/>
  <c r="O137" i="1" l="1"/>
  <c r="Q137" i="1" s="1"/>
  <c r="L111" i="1"/>
  <c r="M137" i="1"/>
  <c r="H111" i="1"/>
  <c r="P209" i="1"/>
  <c r="K209" i="1"/>
  <c r="G209" i="1"/>
  <c r="I209" i="1" s="1"/>
  <c r="P156" i="1"/>
  <c r="K156" i="1"/>
  <c r="G156" i="1"/>
  <c r="M111" i="1" l="1"/>
  <c r="O111" i="1"/>
  <c r="Q111" i="1" s="1"/>
  <c r="I111" i="1"/>
  <c r="L156" i="1"/>
  <c r="M156" i="1" s="1"/>
  <c r="L209" i="1"/>
  <c r="I156" i="1"/>
  <c r="N156" i="1" l="1"/>
  <c r="Q156" i="1" s="1"/>
  <c r="F16" i="2" s="1"/>
  <c r="Q209" i="1"/>
  <c r="M209" i="1"/>
  <c r="G106" i="1"/>
  <c r="K106" i="1"/>
  <c r="P106" i="1"/>
  <c r="H106" i="1" l="1"/>
  <c r="I106" i="1" s="1"/>
  <c r="L106" i="1"/>
  <c r="O106" i="1" l="1"/>
  <c r="Q106" i="1" s="1"/>
  <c r="M106" i="1"/>
  <c r="K129" i="1"/>
  <c r="P129" i="1"/>
  <c r="G129" i="1"/>
  <c r="I129" i="1" s="1"/>
  <c r="L129" i="1" l="1"/>
  <c r="Q129" i="1" s="1"/>
  <c r="P77" i="1"/>
  <c r="P69" i="1"/>
  <c r="P70" i="1"/>
  <c r="P71" i="1"/>
  <c r="P72" i="1"/>
  <c r="P73" i="1"/>
  <c r="P65" i="1"/>
  <c r="P64" i="1"/>
  <c r="P63" i="1"/>
  <c r="P62" i="1"/>
  <c r="P68" i="1"/>
  <c r="P67" i="1"/>
  <c r="P66" i="1"/>
  <c r="P39" i="1"/>
  <c r="P61" i="1"/>
  <c r="P60" i="1"/>
  <c r="P59" i="1"/>
  <c r="P53" i="1"/>
  <c r="P52" i="1"/>
  <c r="P51" i="1"/>
  <c r="P50" i="1"/>
  <c r="P49" i="1"/>
  <c r="P48" i="1"/>
  <c r="P47" i="1"/>
  <c r="P46" i="1"/>
  <c r="P45" i="1"/>
  <c r="P42" i="1"/>
  <c r="P41" i="1"/>
  <c r="P38" i="1"/>
  <c r="P37" i="1"/>
  <c r="P57" i="1"/>
  <c r="P55" i="1"/>
  <c r="P56" i="1"/>
  <c r="P58" i="1"/>
  <c r="P54" i="1"/>
  <c r="P44" i="1"/>
  <c r="P43" i="1"/>
  <c r="P40" i="1"/>
  <c r="P75" i="1"/>
  <c r="P74" i="1"/>
  <c r="P76" i="1"/>
  <c r="P78" i="1"/>
  <c r="P79" i="1"/>
  <c r="P80" i="1"/>
  <c r="P81" i="1"/>
  <c r="P82" i="1"/>
  <c r="P83" i="1"/>
  <c r="P84" i="1"/>
  <c r="P85" i="1"/>
  <c r="P87" i="1"/>
  <c r="M129" i="1" l="1"/>
  <c r="P88" i="1"/>
  <c r="P89" i="1"/>
  <c r="P91" i="1"/>
  <c r="P92" i="1"/>
  <c r="P94" i="1"/>
  <c r="P95" i="1"/>
  <c r="P101" i="1"/>
  <c r="P102" i="1"/>
  <c r="P103" i="1"/>
  <c r="P104" i="1"/>
  <c r="P105" i="1"/>
  <c r="P107" i="1"/>
  <c r="P108" i="1"/>
  <c r="P109" i="1"/>
  <c r="P110" i="1"/>
  <c r="P112" i="1"/>
  <c r="P113" i="1"/>
  <c r="P114" i="1"/>
  <c r="P115" i="1"/>
  <c r="P116" i="1"/>
  <c r="P117" i="1"/>
  <c r="P118" i="1"/>
  <c r="P120" i="1"/>
  <c r="P212" i="1"/>
  <c r="P121" i="1"/>
  <c r="P122" i="1"/>
  <c r="P123" i="1"/>
  <c r="P125" i="1"/>
  <c r="P126" i="1"/>
  <c r="P128" i="1"/>
  <c r="P130" i="1"/>
  <c r="P131" i="1"/>
  <c r="P133" i="1"/>
  <c r="P134" i="1"/>
  <c r="P135" i="1"/>
  <c r="P136" i="1"/>
  <c r="P139" i="1"/>
  <c r="P140" i="1"/>
  <c r="P142" i="1"/>
  <c r="P151" i="1"/>
  <c r="P152" i="1"/>
  <c r="P154" i="1"/>
  <c r="K152" i="1" l="1"/>
  <c r="G152" i="1"/>
  <c r="I152" i="1" l="1"/>
  <c r="L152" i="1"/>
  <c r="K151" i="1"/>
  <c r="G151" i="1"/>
  <c r="H151" i="1" s="1"/>
  <c r="Q152" i="1" l="1"/>
  <c r="M152" i="1"/>
  <c r="I151" i="1"/>
  <c r="L151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96" i="1"/>
  <c r="P97" i="1"/>
  <c r="P98" i="1"/>
  <c r="P99" i="1"/>
  <c r="P100" i="1"/>
  <c r="Q151" i="1" l="1"/>
  <c r="M151" i="1"/>
  <c r="P19" i="1"/>
  <c r="P18" i="1"/>
  <c r="P17" i="1"/>
  <c r="P16" i="1"/>
  <c r="P15" i="1"/>
  <c r="P12" i="1"/>
  <c r="P9" i="1"/>
  <c r="P4" i="1"/>
  <c r="K140" i="1" l="1"/>
  <c r="G140" i="1"/>
  <c r="I140" i="1" s="1"/>
  <c r="L140" i="1" l="1"/>
  <c r="N140" i="1" l="1"/>
  <c r="Q140" i="1" s="1"/>
  <c r="M140" i="1"/>
  <c r="K117" i="1"/>
  <c r="G117" i="1"/>
  <c r="I117" i="1" s="1"/>
  <c r="L117" i="1" l="1"/>
  <c r="N117" i="1" s="1"/>
  <c r="Q117" i="1" s="1"/>
  <c r="K126" i="1"/>
  <c r="G126" i="1"/>
  <c r="H126" i="1" s="1"/>
  <c r="I126" i="1" s="1"/>
  <c r="M117" i="1" l="1"/>
  <c r="L126" i="1"/>
  <c r="O126" i="1" s="1"/>
  <c r="K104" i="1"/>
  <c r="G104" i="1"/>
  <c r="H104" i="1" s="1"/>
  <c r="N126" i="1" l="1"/>
  <c r="Q126" i="1" s="1"/>
  <c r="L104" i="1"/>
  <c r="I104" i="1"/>
  <c r="K95" i="1"/>
  <c r="G95" i="1"/>
  <c r="H95" i="1" s="1"/>
  <c r="O104" i="1" l="1"/>
  <c r="Q104" i="1" s="1"/>
  <c r="M104" i="1"/>
  <c r="I95" i="1"/>
  <c r="L95" i="1"/>
  <c r="O95" i="1" s="1"/>
  <c r="Q95" i="1" l="1"/>
  <c r="M95" i="1"/>
  <c r="K135" i="1" l="1"/>
  <c r="G135" i="1"/>
  <c r="I135" i="1" s="1"/>
  <c r="L135" i="1" l="1"/>
  <c r="K139" i="1"/>
  <c r="G139" i="1"/>
  <c r="I139" i="1" s="1"/>
  <c r="Q135" i="1" l="1"/>
  <c r="M135" i="1"/>
  <c r="L139" i="1"/>
  <c r="M139" i="1" s="1"/>
  <c r="K107" i="1"/>
  <c r="G107" i="1"/>
  <c r="H107" i="1" s="1"/>
  <c r="Q139" i="1" l="1"/>
  <c r="L107" i="1"/>
  <c r="I107" i="1"/>
  <c r="K136" i="1"/>
  <c r="G136" i="1"/>
  <c r="I136" i="1" s="1"/>
  <c r="M107" i="1" l="1"/>
  <c r="O107" i="1"/>
  <c r="Q107" i="1" s="1"/>
  <c r="L136" i="1"/>
  <c r="Q136" i="1" s="1"/>
  <c r="M136" i="1" l="1"/>
  <c r="G88" i="1" l="1"/>
  <c r="K123" i="1" l="1"/>
  <c r="G123" i="1"/>
  <c r="H123" i="1" s="1"/>
  <c r="I123" i="1" s="1"/>
  <c r="K154" i="1"/>
  <c r="G154" i="1"/>
  <c r="K114" i="1"/>
  <c r="G114" i="1"/>
  <c r="I114" i="1" s="1"/>
  <c r="K109" i="1"/>
  <c r="G109" i="1"/>
  <c r="K125" i="1"/>
  <c r="G125" i="1"/>
  <c r="H125" i="1" s="1"/>
  <c r="H109" i="1" l="1"/>
  <c r="I109" i="1" s="1"/>
  <c r="L109" i="1"/>
  <c r="I154" i="1"/>
  <c r="L123" i="1"/>
  <c r="L114" i="1"/>
  <c r="L154" i="1"/>
  <c r="L125" i="1"/>
  <c r="I125" i="1"/>
  <c r="K103" i="1"/>
  <c r="G103" i="1"/>
  <c r="I103" i="1" s="1"/>
  <c r="M109" i="1" l="1"/>
  <c r="O109" i="1"/>
  <c r="Q109" i="1" s="1"/>
  <c r="M123" i="1"/>
  <c r="O123" i="1"/>
  <c r="Q123" i="1" s="1"/>
  <c r="M114" i="1"/>
  <c r="Q114" i="1"/>
  <c r="Q154" i="1"/>
  <c r="M154" i="1"/>
  <c r="O125" i="1"/>
  <c r="Q125" i="1" s="1"/>
  <c r="M125" i="1"/>
  <c r="L103" i="1"/>
  <c r="K121" i="1"/>
  <c r="G121" i="1"/>
  <c r="I121" i="1" s="1"/>
  <c r="K128" i="1"/>
  <c r="G128" i="1"/>
  <c r="H128" i="1" s="1"/>
  <c r="I128" i="1" s="1"/>
  <c r="M103" i="1" l="1"/>
  <c r="Q103" i="1"/>
  <c r="L128" i="1"/>
  <c r="L121" i="1"/>
  <c r="K133" i="1"/>
  <c r="G133" i="1"/>
  <c r="O128" i="1" l="1"/>
  <c r="Q128" i="1" s="1"/>
  <c r="M128" i="1"/>
  <c r="L133" i="1"/>
  <c r="O133" i="1" s="1"/>
  <c r="H133" i="1"/>
  <c r="I133" i="1" s="1"/>
  <c r="M121" i="1"/>
  <c r="Q121" i="1"/>
  <c r="K120" i="1"/>
  <c r="G120" i="1"/>
  <c r="H120" i="1" s="1"/>
  <c r="M133" i="1" l="1"/>
  <c r="N133" i="1"/>
  <c r="Q133" i="1" s="1"/>
  <c r="L120" i="1"/>
  <c r="O120" i="1" s="1"/>
  <c r="I120" i="1"/>
  <c r="K105" i="1"/>
  <c r="G105" i="1"/>
  <c r="I105" i="1" s="1"/>
  <c r="M120" i="1" l="1"/>
  <c r="Q120" i="1"/>
  <c r="L105" i="1"/>
  <c r="K130" i="1"/>
  <c r="G130" i="1"/>
  <c r="I130" i="1" l="1"/>
  <c r="L130" i="1"/>
  <c r="N130" i="1" s="1"/>
  <c r="M105" i="1"/>
  <c r="N105" i="1"/>
  <c r="Q105" i="1" s="1"/>
  <c r="K118" i="1"/>
  <c r="G118" i="1"/>
  <c r="L118" i="1" l="1"/>
  <c r="Q118" i="1" s="1"/>
  <c r="I118" i="1"/>
  <c r="M130" i="1"/>
  <c r="Q130" i="1"/>
  <c r="K131" i="1"/>
  <c r="G131" i="1"/>
  <c r="M118" i="1" l="1"/>
  <c r="I131" i="1"/>
  <c r="L131" i="1"/>
  <c r="K91" i="1"/>
  <c r="G91" i="1"/>
  <c r="N131" i="1" l="1"/>
  <c r="Q131" i="1" s="1"/>
  <c r="H91" i="1"/>
  <c r="I91" i="1" s="1"/>
  <c r="M131" i="1"/>
  <c r="L91" i="1"/>
  <c r="O91" i="1" s="1"/>
  <c r="K134" i="1"/>
  <c r="G134" i="1"/>
  <c r="K108" i="1"/>
  <c r="G108" i="1"/>
  <c r="H108" i="1" s="1"/>
  <c r="K101" i="1"/>
  <c r="G101" i="1"/>
  <c r="I101" i="1" s="1"/>
  <c r="I108" i="1" l="1"/>
  <c r="L108" i="1"/>
  <c r="L134" i="1"/>
  <c r="L101" i="1"/>
  <c r="I134" i="1"/>
  <c r="Q91" i="1"/>
  <c r="M91" i="1"/>
  <c r="K142" i="1"/>
  <c r="K122" i="1"/>
  <c r="K212" i="1"/>
  <c r="K116" i="1"/>
  <c r="K113" i="1"/>
  <c r="K110" i="1"/>
  <c r="K102" i="1"/>
  <c r="K100" i="1"/>
  <c r="K99" i="1"/>
  <c r="K98" i="1"/>
  <c r="K97" i="1"/>
  <c r="K96" i="1"/>
  <c r="K94" i="1"/>
  <c r="K92" i="1"/>
  <c r="K89" i="1"/>
  <c r="K88" i="1"/>
  <c r="K87" i="1"/>
  <c r="K85" i="1"/>
  <c r="K84" i="1"/>
  <c r="K83" i="1"/>
  <c r="K82" i="1"/>
  <c r="K81" i="1"/>
  <c r="K80" i="1"/>
  <c r="K79" i="1"/>
  <c r="K78" i="1"/>
  <c r="K77" i="1"/>
  <c r="K76" i="1"/>
  <c r="K75" i="1"/>
  <c r="K74" i="1"/>
  <c r="K115" i="1"/>
  <c r="K73" i="1"/>
  <c r="K72" i="1"/>
  <c r="K71" i="1"/>
  <c r="K70" i="1"/>
  <c r="K69" i="1"/>
  <c r="M134" i="1" l="1"/>
  <c r="Q134" i="1"/>
  <c r="O108" i="1"/>
  <c r="Q108" i="1" s="1"/>
  <c r="M108" i="1"/>
  <c r="M101" i="1"/>
  <c r="Q101" i="1"/>
  <c r="K68" i="1"/>
  <c r="K42" i="1" l="1"/>
  <c r="K41" i="1"/>
  <c r="K67" i="1" l="1"/>
  <c r="G77" i="1" l="1"/>
  <c r="I77" i="1" s="1"/>
  <c r="L77" i="1" l="1"/>
  <c r="Q77" i="1" s="1"/>
  <c r="G96" i="1"/>
  <c r="L96" i="1" l="1"/>
  <c r="H96" i="1"/>
  <c r="I96" i="1" s="1"/>
  <c r="M77" i="1"/>
  <c r="G142" i="1"/>
  <c r="H142" i="1" s="1"/>
  <c r="M96" i="1" l="1"/>
  <c r="O96" i="1"/>
  <c r="Q96" i="1" s="1"/>
  <c r="I142" i="1"/>
  <c r="L142" i="1"/>
  <c r="K66" i="1"/>
  <c r="M142" i="1" l="1"/>
  <c r="O142" i="1"/>
  <c r="Q142" i="1" s="1"/>
  <c r="K65" i="1"/>
  <c r="K64" i="1"/>
  <c r="G92" i="1" l="1"/>
  <c r="L92" i="1" s="1"/>
  <c r="G89" i="1"/>
  <c r="L89" i="1" s="1"/>
  <c r="K63" i="1" l="1"/>
  <c r="K62" i="1"/>
  <c r="N92" i="1" l="1"/>
  <c r="Q92" i="1" s="1"/>
  <c r="G83" i="1"/>
  <c r="I83" i="1" l="1"/>
  <c r="L83" i="1"/>
  <c r="N83" i="1" s="1"/>
  <c r="Q83" i="1" s="1"/>
  <c r="G98" i="1"/>
  <c r="I98" i="1" s="1"/>
  <c r="M83" i="1" l="1"/>
  <c r="L98" i="1"/>
  <c r="G70" i="1"/>
  <c r="L70" i="1" s="1"/>
  <c r="M70" i="1" s="1"/>
  <c r="I70" i="1" l="1"/>
  <c r="Q70" i="1"/>
  <c r="M98" i="1"/>
  <c r="Q98" i="1"/>
  <c r="G60" i="1"/>
  <c r="G212" i="1" l="1"/>
  <c r="L212" i="1" s="1"/>
  <c r="I212" i="1" l="1"/>
  <c r="G51" i="1"/>
  <c r="Q212" i="1" l="1"/>
  <c r="E16" i="2" s="1"/>
  <c r="E17" i="2" s="1"/>
  <c r="M212" i="1"/>
  <c r="I53" i="1"/>
  <c r="K53" i="1"/>
  <c r="L53" i="1" s="1"/>
  <c r="M53" i="1" l="1"/>
  <c r="Q53" i="1"/>
  <c r="K61" i="1"/>
  <c r="K60" i="1"/>
  <c r="K59" i="1"/>
  <c r="K58" i="1"/>
  <c r="K57" i="1"/>
  <c r="K56" i="1"/>
  <c r="K55" i="1"/>
  <c r="K54" i="1"/>
  <c r="K52" i="1"/>
  <c r="K51" i="1"/>
  <c r="K50" i="1"/>
  <c r="K49" i="1"/>
  <c r="K48" i="1"/>
  <c r="K47" i="1"/>
  <c r="K46" i="1"/>
  <c r="K45" i="1"/>
  <c r="K44" i="1"/>
  <c r="G75" i="1"/>
  <c r="I75" i="1" s="1"/>
  <c r="L75" i="1" l="1"/>
  <c r="K43" i="1"/>
  <c r="M75" i="1" l="1"/>
  <c r="Q75" i="1"/>
  <c r="G122" i="1"/>
  <c r="I122" i="1" s="1"/>
  <c r="G116" i="1"/>
  <c r="L116" i="1" s="1"/>
  <c r="G113" i="1"/>
  <c r="L113" i="1" s="1"/>
  <c r="M113" i="1" s="1"/>
  <c r="G112" i="1"/>
  <c r="L112" i="1" s="1"/>
  <c r="M112" i="1" s="1"/>
  <c r="G110" i="1"/>
  <c r="L110" i="1" s="1"/>
  <c r="M110" i="1" s="1"/>
  <c r="G100" i="1"/>
  <c r="G99" i="1"/>
  <c r="H99" i="1" s="1"/>
  <c r="G97" i="1"/>
  <c r="G102" i="1"/>
  <c r="G94" i="1"/>
  <c r="L94" i="1" s="1"/>
  <c r="L122" i="1" l="1"/>
  <c r="N116" i="1"/>
  <c r="Q116" i="1" s="1"/>
  <c r="M116" i="1"/>
  <c r="K40" i="1"/>
  <c r="M122" i="1" l="1"/>
  <c r="N122" i="1"/>
  <c r="Q122" i="1" s="1"/>
  <c r="N94" i="1"/>
  <c r="Q94" i="1" s="1"/>
  <c r="N112" i="1"/>
  <c r="K39" i="1" l="1"/>
  <c r="L102" i="1" l="1"/>
  <c r="Q102" i="1" s="1"/>
  <c r="I102" i="1"/>
  <c r="M102" i="1" l="1"/>
  <c r="M94" i="1"/>
  <c r="I94" i="1"/>
  <c r="Q112" i="1"/>
  <c r="I112" i="1"/>
  <c r="L100" i="1" l="1"/>
  <c r="Q100" i="1" s="1"/>
  <c r="I100" i="1"/>
  <c r="G52" i="1"/>
  <c r="I52" i="1" s="1"/>
  <c r="L51" i="1"/>
  <c r="M100" i="1" l="1"/>
  <c r="I51" i="1"/>
  <c r="L52" i="1"/>
  <c r="G78" i="1"/>
  <c r="L78" i="1" s="1"/>
  <c r="M78" i="1" l="1"/>
  <c r="Q78" i="1"/>
  <c r="Q52" i="1"/>
  <c r="M52" i="1"/>
  <c r="I78" i="1"/>
  <c r="I116" i="1" l="1"/>
  <c r="L99" i="1"/>
  <c r="O99" i="1" s="1"/>
  <c r="I99" i="1" l="1"/>
  <c r="Q99" i="1"/>
  <c r="M99" i="1"/>
  <c r="M92" i="1"/>
  <c r="I92" i="1"/>
  <c r="G80" i="1" l="1"/>
  <c r="H80" i="1" s="1"/>
  <c r="L80" i="1" l="1"/>
  <c r="O80" i="1" s="1"/>
  <c r="I80" i="1"/>
  <c r="M80" i="1" l="1"/>
  <c r="Q80" i="1"/>
  <c r="I89" i="1"/>
  <c r="G50" i="1"/>
  <c r="L50" i="1" s="1"/>
  <c r="M89" i="1" l="1"/>
  <c r="Q89" i="1"/>
  <c r="I50" i="1"/>
  <c r="Q50" i="1"/>
  <c r="M50" i="1"/>
  <c r="G73" i="1"/>
  <c r="I73" i="1" s="1"/>
  <c r="L73" i="1" l="1"/>
  <c r="G71" i="1"/>
  <c r="L71" i="1" s="1"/>
  <c r="Q71" i="1" s="1"/>
  <c r="G115" i="1"/>
  <c r="L115" i="1" s="1"/>
  <c r="M73" i="1" l="1"/>
  <c r="Q73" i="1"/>
  <c r="M71" i="1"/>
  <c r="I71" i="1"/>
  <c r="M115" i="1"/>
  <c r="N115" i="1"/>
  <c r="Q115" i="1" s="1"/>
  <c r="I115" i="1"/>
  <c r="Q110" i="1"/>
  <c r="I110" i="1"/>
  <c r="L97" i="1"/>
  <c r="K25" i="1"/>
  <c r="G25" i="1"/>
  <c r="I25" i="1" s="1"/>
  <c r="I113" i="1" l="1"/>
  <c r="M97" i="1"/>
  <c r="Q97" i="1"/>
  <c r="Q113" i="1"/>
  <c r="I97" i="1"/>
  <c r="L25" i="1"/>
  <c r="G82" i="1"/>
  <c r="L82" i="1" s="1"/>
  <c r="Q25" i="1" l="1"/>
  <c r="M25" i="1"/>
  <c r="N82" i="1"/>
  <c r="Q82" i="1" s="1"/>
  <c r="M82" i="1"/>
  <c r="I82" i="1"/>
  <c r="G87" i="1"/>
  <c r="L87" i="1" l="1"/>
  <c r="Q87" i="1" s="1"/>
  <c r="H87" i="1"/>
  <c r="I87" i="1" s="1"/>
  <c r="G84" i="1"/>
  <c r="L84" i="1" s="1"/>
  <c r="M87" i="1" l="1"/>
  <c r="M84" i="1"/>
  <c r="Q84" i="1"/>
  <c r="I84" i="1"/>
  <c r="G65" i="1"/>
  <c r="L65" i="1" s="1"/>
  <c r="N65" i="1" s="1"/>
  <c r="M65" i="1" l="1"/>
  <c r="Q65" i="1"/>
  <c r="I65" i="1"/>
  <c r="G64" i="1"/>
  <c r="I64" i="1" s="1"/>
  <c r="L64" i="1" l="1"/>
  <c r="G62" i="1"/>
  <c r="G79" i="1"/>
  <c r="G81" i="1"/>
  <c r="L81" i="1" s="1"/>
  <c r="G54" i="1"/>
  <c r="L54" i="1" s="1"/>
  <c r="N54" i="1" s="1"/>
  <c r="H79" i="1" l="1"/>
  <c r="I79" i="1" s="1"/>
  <c r="I62" i="1"/>
  <c r="L62" i="1"/>
  <c r="M62" i="1" s="1"/>
  <c r="I81" i="1"/>
  <c r="M81" i="1"/>
  <c r="Q81" i="1"/>
  <c r="L79" i="1"/>
  <c r="O79" i="1" s="1"/>
  <c r="M64" i="1"/>
  <c r="Q64" i="1"/>
  <c r="G43" i="1"/>
  <c r="L43" i="1" s="1"/>
  <c r="Q79" i="1" l="1"/>
  <c r="Q62" i="1"/>
  <c r="M79" i="1"/>
  <c r="M43" i="1"/>
  <c r="Q43" i="1"/>
  <c r="I43" i="1"/>
  <c r="K21" i="1"/>
  <c r="K19" i="1"/>
  <c r="K4" i="1" l="1"/>
  <c r="G4" i="1"/>
  <c r="I4" i="1" s="1"/>
  <c r="K9" i="1"/>
  <c r="G9" i="1"/>
  <c r="I9" i="1" s="1"/>
  <c r="K12" i="1"/>
  <c r="G12" i="1"/>
  <c r="I12" i="1" s="1"/>
  <c r="L4" i="1" l="1"/>
  <c r="M4" i="1" s="1"/>
  <c r="L9" i="1"/>
  <c r="L12" i="1"/>
  <c r="K15" i="1"/>
  <c r="G15" i="1"/>
  <c r="I15" i="1" s="1"/>
  <c r="Q12" i="1" l="1"/>
  <c r="M12" i="1"/>
  <c r="M9" i="1"/>
  <c r="N9" i="1"/>
  <c r="Q9" i="1" s="1"/>
  <c r="N4" i="1"/>
  <c r="Q4" i="1" s="1"/>
  <c r="L15" i="1"/>
  <c r="M15" i="1" s="1"/>
  <c r="G21" i="1"/>
  <c r="L21" i="1" s="1"/>
  <c r="Q21" i="1" l="1"/>
  <c r="M21" i="1"/>
  <c r="Q15" i="1"/>
  <c r="I21" i="1"/>
  <c r="G85" i="1"/>
  <c r="I85" i="1" s="1"/>
  <c r="G55" i="1"/>
  <c r="I55" i="1" s="1"/>
  <c r="G48" i="1"/>
  <c r="I48" i="1" s="1"/>
  <c r="G47" i="1"/>
  <c r="L47" i="1" s="1"/>
  <c r="G46" i="1"/>
  <c r="I46" i="1" s="1"/>
  <c r="L55" i="1" l="1"/>
  <c r="Q55" i="1" s="1"/>
  <c r="L85" i="1"/>
  <c r="M85" i="1" s="1"/>
  <c r="L48" i="1"/>
  <c r="M48" i="1" s="1"/>
  <c r="M47" i="1"/>
  <c r="Q47" i="1"/>
  <c r="I47" i="1"/>
  <c r="L46" i="1"/>
  <c r="M55" i="1" l="1"/>
  <c r="Q85" i="1"/>
  <c r="Q48" i="1"/>
  <c r="M54" i="1"/>
  <c r="Q54" i="1"/>
  <c r="M46" i="1"/>
  <c r="Q46" i="1"/>
  <c r="N51" i="1"/>
  <c r="Q51" i="1" s="1"/>
  <c r="I54" i="1"/>
  <c r="G45" i="1"/>
  <c r="L45" i="1" l="1"/>
  <c r="M45" i="1" s="1"/>
  <c r="I45" i="1"/>
  <c r="M51" i="1"/>
  <c r="G66" i="1"/>
  <c r="I66" i="1" s="1"/>
  <c r="G63" i="1"/>
  <c r="L63" i="1" s="1"/>
  <c r="G57" i="1"/>
  <c r="L57" i="1" s="1"/>
  <c r="L88" i="1" l="1"/>
  <c r="H88" i="1"/>
  <c r="Q45" i="1"/>
  <c r="M63" i="1"/>
  <c r="Q63" i="1"/>
  <c r="M57" i="1"/>
  <c r="Q57" i="1"/>
  <c r="I57" i="1"/>
  <c r="I63" i="1"/>
  <c r="L66" i="1"/>
  <c r="G59" i="1"/>
  <c r="L59" i="1" s="1"/>
  <c r="Q59" i="1" s="1"/>
  <c r="N88" i="1" l="1"/>
  <c r="Q88" i="1" s="1"/>
  <c r="M88" i="1"/>
  <c r="I88" i="1"/>
  <c r="M59" i="1"/>
  <c r="I59" i="1"/>
  <c r="M66" i="1"/>
  <c r="Q66" i="1"/>
  <c r="G61" i="1"/>
  <c r="K16" i="1"/>
  <c r="G16" i="1"/>
  <c r="I16" i="1" s="1"/>
  <c r="G17" i="1"/>
  <c r="I17" i="1" s="1"/>
  <c r="L61" i="1" l="1"/>
  <c r="I61" i="1"/>
  <c r="L16" i="1"/>
  <c r="G72" i="1"/>
  <c r="I72" i="1" s="1"/>
  <c r="G76" i="1"/>
  <c r="L76" i="1" s="1"/>
  <c r="K20" i="1"/>
  <c r="G20" i="1"/>
  <c r="Q16" i="1" l="1"/>
  <c r="M16" i="1"/>
  <c r="N76" i="1"/>
  <c r="Q76" i="1" s="1"/>
  <c r="L20" i="1"/>
  <c r="M61" i="1"/>
  <c r="Q61" i="1"/>
  <c r="I20" i="1"/>
  <c r="I76" i="1"/>
  <c r="M76" i="1"/>
  <c r="L72" i="1"/>
  <c r="Q72" i="1" s="1"/>
  <c r="G42" i="1"/>
  <c r="I42" i="1" s="1"/>
  <c r="G39" i="1"/>
  <c r="I39" i="1" s="1"/>
  <c r="Q20" i="1" l="1"/>
  <c r="M20" i="1"/>
  <c r="L42" i="1"/>
  <c r="L39" i="1"/>
  <c r="M72" i="1"/>
  <c r="K38" i="1"/>
  <c r="G38" i="1"/>
  <c r="I38" i="1" s="1"/>
  <c r="K26" i="1"/>
  <c r="O26" i="1" s="1"/>
  <c r="K24" i="1"/>
  <c r="K29" i="1"/>
  <c r="K30" i="1"/>
  <c r="K37" i="1"/>
  <c r="G37" i="1"/>
  <c r="K23" i="1"/>
  <c r="G23" i="1"/>
  <c r="G19" i="1"/>
  <c r="G26" i="1"/>
  <c r="G29" i="1"/>
  <c r="I29" i="1" s="1"/>
  <c r="G30" i="1"/>
  <c r="I30" i="1" s="1"/>
  <c r="K36" i="1"/>
  <c r="G36" i="1"/>
  <c r="I36" i="1" s="1"/>
  <c r="Q39" i="1" l="1"/>
  <c r="M39" i="1"/>
  <c r="M42" i="1"/>
  <c r="Q42" i="1"/>
  <c r="L37" i="1"/>
  <c r="L26" i="1"/>
  <c r="L38" i="1"/>
  <c r="M38" i="1" s="1"/>
  <c r="L19" i="1"/>
  <c r="M19" i="1" s="1"/>
  <c r="I19" i="1"/>
  <c r="L30" i="1"/>
  <c r="M30" i="1" s="1"/>
  <c r="L29" i="1"/>
  <c r="M29" i="1" s="1"/>
  <c r="I37" i="1"/>
  <c r="L23" i="1"/>
  <c r="M23" i="1" s="1"/>
  <c r="I26" i="1"/>
  <c r="I23" i="1"/>
  <c r="L36" i="1"/>
  <c r="M36" i="1" s="1"/>
  <c r="K31" i="1"/>
  <c r="G31" i="1"/>
  <c r="G34" i="1"/>
  <c r="K34" i="1"/>
  <c r="K35" i="1"/>
  <c r="G35" i="1"/>
  <c r="K33" i="1"/>
  <c r="G33" i="1"/>
  <c r="H33" i="1" s="1"/>
  <c r="K28" i="1"/>
  <c r="G28" i="1"/>
  <c r="I28" i="1" s="1"/>
  <c r="K27" i="1"/>
  <c r="G24" i="1"/>
  <c r="I24" i="1" s="1"/>
  <c r="Q26" i="1" l="1"/>
  <c r="M26" i="1"/>
  <c r="N37" i="1"/>
  <c r="Q37" i="1" s="1"/>
  <c r="M37" i="1"/>
  <c r="N38" i="1"/>
  <c r="Q38" i="1" s="1"/>
  <c r="Q36" i="1"/>
  <c r="Q29" i="1"/>
  <c r="Q30" i="1"/>
  <c r="Q19" i="1"/>
  <c r="Q23" i="1"/>
  <c r="L35" i="1"/>
  <c r="M35" i="1" s="1"/>
  <c r="L31" i="1"/>
  <c r="M31" i="1" s="1"/>
  <c r="I34" i="1"/>
  <c r="L34" i="1"/>
  <c r="M34" i="1" s="1"/>
  <c r="I35" i="1"/>
  <c r="I33" i="1"/>
  <c r="L33" i="1"/>
  <c r="O33" i="1" s="1"/>
  <c r="I31" i="1"/>
  <c r="L28" i="1"/>
  <c r="M28" i="1" s="1"/>
  <c r="L24" i="1"/>
  <c r="M24" i="1" s="1"/>
  <c r="G27" i="1"/>
  <c r="Q33" i="1" l="1"/>
  <c r="M33" i="1"/>
  <c r="Q34" i="1"/>
  <c r="Q24" i="1"/>
  <c r="Q31" i="1"/>
  <c r="Q28" i="1"/>
  <c r="Q35" i="1"/>
  <c r="I27" i="1"/>
  <c r="L27" i="1"/>
  <c r="M27" i="1" s="1"/>
  <c r="K22" i="1"/>
  <c r="K18" i="1"/>
  <c r="K17" i="1"/>
  <c r="G74" i="1"/>
  <c r="I74" i="1" s="1"/>
  <c r="G69" i="1"/>
  <c r="I69" i="1" s="1"/>
  <c r="G68" i="1"/>
  <c r="L68" i="1" s="1"/>
  <c r="G67" i="1"/>
  <c r="I67" i="1" s="1"/>
  <c r="I60" i="1"/>
  <c r="G58" i="1"/>
  <c r="G56" i="1"/>
  <c r="I56" i="1" s="1"/>
  <c r="G49" i="1"/>
  <c r="I49" i="1" s="1"/>
  <c r="G44" i="1"/>
  <c r="I44" i="1" s="1"/>
  <c r="G41" i="1"/>
  <c r="G40" i="1"/>
  <c r="I40" i="1" s="1"/>
  <c r="G32" i="1"/>
  <c r="G22" i="1"/>
  <c r="G18" i="1"/>
  <c r="I18" i="1" s="1"/>
  <c r="N68" i="1" l="1"/>
  <c r="Q68" i="1" s="1"/>
  <c r="I58" i="1"/>
  <c r="L58" i="1"/>
  <c r="L22" i="1"/>
  <c r="M22" i="1" s="1"/>
  <c r="Q27" i="1"/>
  <c r="M68" i="1"/>
  <c r="I41" i="1"/>
  <c r="L41" i="1"/>
  <c r="L17" i="1"/>
  <c r="M17" i="1" s="1"/>
  <c r="I22" i="1"/>
  <c r="I32" i="1"/>
  <c r="L32" i="1"/>
  <c r="M32" i="1" s="1"/>
  <c r="L56" i="1"/>
  <c r="I68" i="1"/>
  <c r="L40" i="1"/>
  <c r="L69" i="1"/>
  <c r="L18" i="1"/>
  <c r="M18" i="1" s="1"/>
  <c r="L44" i="1"/>
  <c r="L60" i="1"/>
  <c r="N60" i="1" s="1"/>
  <c r="L74" i="1"/>
  <c r="N74" i="1" s="1"/>
  <c r="L49" i="1"/>
  <c r="N49" i="1" s="1"/>
  <c r="L67" i="1"/>
  <c r="N69" i="1" l="1"/>
  <c r="Q69" i="1" s="1"/>
  <c r="N67" i="1"/>
  <c r="Q67" i="1" s="1"/>
  <c r="N32" i="1"/>
  <c r="Q32" i="1" s="1"/>
  <c r="N40" i="1"/>
  <c r="Q40" i="1" s="1"/>
  <c r="N58" i="1"/>
  <c r="Q58" i="1" s="1"/>
  <c r="N41" i="1"/>
  <c r="Q41" i="1" s="1"/>
  <c r="N18" i="1"/>
  <c r="Q18" i="1" s="1"/>
  <c r="Q60" i="1"/>
  <c r="N44" i="1"/>
  <c r="Q44" i="1" s="1"/>
  <c r="Q74" i="1"/>
  <c r="N56" i="1"/>
  <c r="Q56" i="1" s="1"/>
  <c r="N17" i="1"/>
  <c r="Q17" i="1" s="1"/>
  <c r="N22" i="1"/>
  <c r="Q22" i="1" s="1"/>
  <c r="M41" i="1"/>
  <c r="M67" i="1"/>
  <c r="M49" i="1"/>
  <c r="Q49" i="1"/>
  <c r="M40" i="1"/>
  <c r="M74" i="1"/>
  <c r="M69" i="1"/>
  <c r="M60" i="1"/>
  <c r="M58" i="1"/>
  <c r="M44" i="1"/>
  <c r="M56" i="1"/>
  <c r="E6" i="2" l="1"/>
  <c r="F6" i="2"/>
  <c r="E7" i="2" l="1"/>
  <c r="E11" i="2" s="1"/>
</calcChain>
</file>

<file path=xl/sharedStrings.xml><?xml version="1.0" encoding="utf-8"?>
<sst xmlns="http://schemas.openxmlformats.org/spreadsheetml/2006/main" count="780" uniqueCount="297">
  <si>
    <t>Phillip Phillips</t>
  </si>
  <si>
    <t>Wolf Alice</t>
  </si>
  <si>
    <t>LEFT</t>
  </si>
  <si>
    <t>Hot Club of Cowtown</t>
  </si>
  <si>
    <t>Jukebox the Ghost</t>
  </si>
  <si>
    <t>Squirrel Nut Zippers</t>
  </si>
  <si>
    <t>Typhoon</t>
  </si>
  <si>
    <t>Real Estate</t>
  </si>
  <si>
    <t>Jungle</t>
  </si>
  <si>
    <t>Marcia Ball</t>
  </si>
  <si>
    <t>ADV</t>
  </si>
  <si>
    <t>DOS</t>
  </si>
  <si>
    <t>BANDS</t>
  </si>
  <si>
    <t>TOTAL ADV</t>
  </si>
  <si>
    <t>NEED</t>
  </si>
  <si>
    <t>FINAL</t>
  </si>
  <si>
    <t>DATE</t>
  </si>
  <si>
    <t>Suzanne Santo</t>
  </si>
  <si>
    <t>Coast Modern</t>
  </si>
  <si>
    <t>TOTAL DOS</t>
  </si>
  <si>
    <t>DOS IN</t>
  </si>
  <si>
    <t>ADV IN</t>
  </si>
  <si>
    <t xml:space="preserve">FINAL NEED </t>
  </si>
  <si>
    <t>U.S. Girls</t>
  </si>
  <si>
    <t>Delvon Lamarr Organ Trio</t>
  </si>
  <si>
    <t>Wild Ones</t>
  </si>
  <si>
    <t>Ruby The RabbitFoot</t>
  </si>
  <si>
    <t>The Brevet</t>
  </si>
  <si>
    <t>Y La Bamba</t>
  </si>
  <si>
    <t>Dead Horses</t>
  </si>
  <si>
    <t>Sunflower Bean</t>
  </si>
  <si>
    <t>Native Harrow</t>
  </si>
  <si>
    <t>Driftwood</t>
  </si>
  <si>
    <t>Joey Aich</t>
  </si>
  <si>
    <t>Teddy Boys</t>
  </si>
  <si>
    <t>BAND PAYOUT</t>
  </si>
  <si>
    <t>REMAINING</t>
  </si>
  <si>
    <t>Mainland</t>
  </si>
  <si>
    <t>Pink Mexico</t>
  </si>
  <si>
    <t>The Floorwalkers</t>
  </si>
  <si>
    <t>The Bones of J.R. Jones</t>
  </si>
  <si>
    <t>Bent Knee</t>
  </si>
  <si>
    <t>Bad Bad Hats</t>
  </si>
  <si>
    <t>Animal Years</t>
  </si>
  <si>
    <t>Quiet Slang</t>
  </si>
  <si>
    <t>Mt. Joy</t>
  </si>
  <si>
    <t>Christina Holmes</t>
  </si>
  <si>
    <t>Matthew Logan Vasquez</t>
  </si>
  <si>
    <t>Michelle Romary</t>
  </si>
  <si>
    <t>Michael Rault</t>
  </si>
  <si>
    <t>Istvan Medgyesi</t>
  </si>
  <si>
    <t>Scott Helman</t>
  </si>
  <si>
    <t>Nicole Atkins</t>
  </si>
  <si>
    <t>Beams</t>
  </si>
  <si>
    <t>Dorothy</t>
  </si>
  <si>
    <r>
      <t xml:space="preserve">TOO MANY ZOOZ </t>
    </r>
    <r>
      <rPr>
        <b/>
        <sz val="11"/>
        <color rgb="FFFF0000"/>
        <rFont val="Calibri"/>
        <family val="2"/>
        <scheme val="minor"/>
      </rPr>
      <t>*SOLD OUT</t>
    </r>
  </si>
  <si>
    <r>
      <t xml:space="preserve">PHOEBE BRIDGERS </t>
    </r>
    <r>
      <rPr>
        <b/>
        <sz val="11"/>
        <color rgb="FFFF0000"/>
        <rFont val="Calibri"/>
        <family val="2"/>
        <scheme val="minor"/>
      </rPr>
      <t>*SOLD OUT</t>
    </r>
  </si>
  <si>
    <t>Stuyedeyed</t>
  </si>
  <si>
    <t>Oshun</t>
  </si>
  <si>
    <t>Idles</t>
  </si>
  <si>
    <t>Cifika</t>
  </si>
  <si>
    <t>N/A</t>
  </si>
  <si>
    <t>CLE TAX TAKEN</t>
  </si>
  <si>
    <t>Handsome Ghost</t>
  </si>
  <si>
    <t>Mourn</t>
  </si>
  <si>
    <t>Bodega</t>
  </si>
  <si>
    <t>Yeek</t>
  </si>
  <si>
    <t>Priests</t>
  </si>
  <si>
    <t>Tacocat</t>
  </si>
  <si>
    <t>Poro</t>
  </si>
  <si>
    <t>Marcus Alan Ward</t>
  </si>
  <si>
    <t>Stef Chura</t>
  </si>
  <si>
    <t>Lindi Ortega</t>
  </si>
  <si>
    <t>Yamantaka // Sonic Titan</t>
  </si>
  <si>
    <t>Future Generations</t>
  </si>
  <si>
    <t>Four Fists</t>
  </si>
  <si>
    <t>Remember Jones</t>
  </si>
  <si>
    <t>Pearl Charles</t>
  </si>
  <si>
    <t>Mobley</t>
  </si>
  <si>
    <r>
      <rPr>
        <b/>
        <sz val="11"/>
        <color theme="0"/>
        <rFont val="Calibri"/>
        <family val="2"/>
        <scheme val="minor"/>
      </rPr>
      <t>BILLIE EILISH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*SOLD OUT</t>
    </r>
  </si>
  <si>
    <t>Bro Dylan</t>
  </si>
  <si>
    <t>Great Lake Swimmers</t>
  </si>
  <si>
    <t>Campdogzz</t>
  </si>
  <si>
    <t>Japanese Breakfast / Mothers</t>
  </si>
  <si>
    <t>BALLROOM</t>
  </si>
  <si>
    <t>TAVERN</t>
  </si>
  <si>
    <t>HOUSE OF BLUES</t>
  </si>
  <si>
    <t>GROG SHOP</t>
  </si>
  <si>
    <t>MAHALL'S</t>
  </si>
  <si>
    <t>label me lecter</t>
  </si>
  <si>
    <t>WINS</t>
  </si>
  <si>
    <t>LOSSES</t>
  </si>
  <si>
    <t xml:space="preserve">Still Corner </t>
  </si>
  <si>
    <t>The Barr Brothers</t>
  </si>
  <si>
    <t>The Lighthouse and The Whaler</t>
  </si>
  <si>
    <t>Dream Wife</t>
  </si>
  <si>
    <r>
      <t xml:space="preserve">LIZ PHAIR </t>
    </r>
    <r>
      <rPr>
        <b/>
        <sz val="11"/>
        <color rgb="FFFF0000"/>
        <rFont val="Calibri"/>
        <family val="2"/>
        <scheme val="minor"/>
      </rPr>
      <t>*SOLD OUT</t>
    </r>
  </si>
  <si>
    <t>Knox Hamilton</t>
  </si>
  <si>
    <r>
      <t xml:space="preserve">MARCUS KING BAND </t>
    </r>
    <r>
      <rPr>
        <b/>
        <sz val="11"/>
        <color rgb="FFFF0000"/>
        <rFont val="Calibri"/>
        <family val="2"/>
        <scheme val="minor"/>
      </rPr>
      <t>*SOLD OUT</t>
    </r>
  </si>
  <si>
    <t>Sweepyhead</t>
  </si>
  <si>
    <t>KT Tunstall</t>
  </si>
  <si>
    <t>Alyssa Boyd Quartet</t>
  </si>
  <si>
    <t>Tune-Yards + US Girls</t>
  </si>
  <si>
    <t>Van William</t>
  </si>
  <si>
    <t>Mimi Arden</t>
  </si>
  <si>
    <t>Valley Queen</t>
  </si>
  <si>
    <t>The Nude Party</t>
  </si>
  <si>
    <t>Calliope Musicals</t>
  </si>
  <si>
    <r>
      <t xml:space="preserve">BISHOP BRIGGS </t>
    </r>
    <r>
      <rPr>
        <b/>
        <sz val="11"/>
        <color rgb="FFFF0000"/>
        <rFont val="Calibri"/>
        <family val="2"/>
        <scheme val="minor"/>
      </rPr>
      <t>*SOLD OUT</t>
    </r>
  </si>
  <si>
    <r>
      <t xml:space="preserve">THE DIP </t>
    </r>
    <r>
      <rPr>
        <b/>
        <sz val="11"/>
        <color rgb="FFFF0000"/>
        <rFont val="Calibri"/>
        <family val="2"/>
        <scheme val="minor"/>
      </rPr>
      <t>*SOLD OUT</t>
    </r>
  </si>
  <si>
    <t>Cautious Clay</t>
  </si>
  <si>
    <t>Petra Glynt</t>
  </si>
  <si>
    <r>
      <t xml:space="preserve">DEAD BOYS </t>
    </r>
    <r>
      <rPr>
        <b/>
        <sz val="11"/>
        <color rgb="FFFF0000"/>
        <rFont val="Calibri"/>
        <family val="2"/>
        <scheme val="minor"/>
      </rPr>
      <t>*SOLD OUT</t>
    </r>
  </si>
  <si>
    <t>Native Sun</t>
  </si>
  <si>
    <t>Snail Mail</t>
  </si>
  <si>
    <t>Haken + Leprous</t>
  </si>
  <si>
    <t>Plattenbau</t>
  </si>
  <si>
    <t>Why?</t>
  </si>
  <si>
    <t>Shana Falana</t>
  </si>
  <si>
    <t>Rubblebucket</t>
  </si>
  <si>
    <t>Emily Kinney</t>
  </si>
  <si>
    <t>Madeline Kenney</t>
  </si>
  <si>
    <t>Bully + Goldmines</t>
  </si>
  <si>
    <t>Foxing + Ratboy</t>
  </si>
  <si>
    <t>Odonis Odonis</t>
  </si>
  <si>
    <r>
      <t xml:space="preserve">LAUREN SANDERSON </t>
    </r>
    <r>
      <rPr>
        <b/>
        <sz val="11"/>
        <color rgb="FFFF0000"/>
        <rFont val="Calibri"/>
        <family val="2"/>
        <scheme val="minor"/>
      </rPr>
      <t>*SOLD OUT</t>
    </r>
  </si>
  <si>
    <t>Melodime</t>
  </si>
  <si>
    <r>
      <t xml:space="preserve">HIRIE </t>
    </r>
    <r>
      <rPr>
        <b/>
        <sz val="11"/>
        <color rgb="FFFF0000"/>
        <rFont val="Calibri"/>
        <family val="2"/>
        <scheme val="minor"/>
      </rPr>
      <t>*SOLD OUT</t>
    </r>
  </si>
  <si>
    <t>Den-Mate</t>
  </si>
  <si>
    <t>Death Bells</t>
  </si>
  <si>
    <t>The Dirty Nil</t>
  </si>
  <si>
    <t>Remember Sports</t>
  </si>
  <si>
    <t>King Buffalo</t>
  </si>
  <si>
    <t>The Beths</t>
  </si>
  <si>
    <t>The Ragbirds</t>
  </si>
  <si>
    <t>Dodos + Palehound</t>
  </si>
  <si>
    <t>Flasher</t>
  </si>
  <si>
    <t>Laurel &amp; the Love-In</t>
  </si>
  <si>
    <t>Samfox</t>
  </si>
  <si>
    <t>A Tribe Called Red</t>
  </si>
  <si>
    <t>Larkin Poe</t>
  </si>
  <si>
    <t>Helena Deland</t>
  </si>
  <si>
    <t>TOTAL COUNT</t>
  </si>
  <si>
    <t>T-Rextasy</t>
  </si>
  <si>
    <t>Twisted Pine</t>
  </si>
  <si>
    <t>ROOM</t>
  </si>
  <si>
    <t>Arlie</t>
  </si>
  <si>
    <t>King Tuff</t>
  </si>
  <si>
    <t>Strand of Oaks</t>
  </si>
  <si>
    <t>Blue Water Highway</t>
  </si>
  <si>
    <t>Allie Colleen</t>
  </si>
  <si>
    <t>Book of Love</t>
  </si>
  <si>
    <t>Jessica Lea Mayfield</t>
  </si>
  <si>
    <t>The Modern Electric</t>
  </si>
  <si>
    <t>I See Stas</t>
  </si>
  <si>
    <t>The Go Rounds</t>
  </si>
  <si>
    <t>The Beths + Bad Bad Hats</t>
  </si>
  <si>
    <t>The Dip</t>
  </si>
  <si>
    <t>Gold Connections</t>
  </si>
  <si>
    <t>Daley + JMSN</t>
  </si>
  <si>
    <t>Milo</t>
  </si>
  <si>
    <t>Cass McCombs</t>
  </si>
  <si>
    <t>Automatic Weapons</t>
  </si>
  <si>
    <t>Cassidy King</t>
  </si>
  <si>
    <r>
      <t xml:space="preserve">PARQUET COURTS  </t>
    </r>
    <r>
      <rPr>
        <b/>
        <sz val="11"/>
        <color rgb="FFFF0000"/>
        <rFont val="Calibri"/>
        <family val="2"/>
        <scheme val="minor"/>
      </rPr>
      <t>*SOLD OUT</t>
    </r>
  </si>
  <si>
    <t>Lincoln Durham</t>
  </si>
  <si>
    <t>AHI</t>
  </si>
  <si>
    <t>FM-84</t>
  </si>
  <si>
    <t>Ohmme</t>
  </si>
  <si>
    <t>Yoke Lore</t>
  </si>
  <si>
    <t>Teen</t>
  </si>
  <si>
    <t>KID Trunks + Craig Xen</t>
  </si>
  <si>
    <t>The Last Bison</t>
  </si>
  <si>
    <t>David Archuleta</t>
  </si>
  <si>
    <t>Foxing + Now, Now</t>
  </si>
  <si>
    <t>Caroline Rose</t>
  </si>
  <si>
    <t>Nah Nah</t>
  </si>
  <si>
    <t>Weeknight</t>
  </si>
  <si>
    <t>Wild Moccasins</t>
  </si>
  <si>
    <t>Leeds + Jimmy Gnecco</t>
  </si>
  <si>
    <t>2019 MONEY</t>
  </si>
  <si>
    <t>2018 MONEY</t>
  </si>
  <si>
    <t>Coco Montoya</t>
  </si>
  <si>
    <t>BAR RINGS</t>
  </si>
  <si>
    <t>Wild Belle</t>
  </si>
  <si>
    <t>The George Martins</t>
  </si>
  <si>
    <t>Turkuaz &amp; Too Many Zooz</t>
  </si>
  <si>
    <t>See Through Dresses</t>
  </si>
  <si>
    <t>Bassel &amp; the Rafters</t>
  </si>
  <si>
    <t>Flowbots</t>
  </si>
  <si>
    <t>Paperwhite</t>
  </si>
  <si>
    <t>Shawn &amp; Shelby</t>
  </si>
  <si>
    <t>Collin Miller</t>
  </si>
  <si>
    <t>Window Dogs</t>
  </si>
  <si>
    <t>TOTAL FROM TICKETS + BAR</t>
  </si>
  <si>
    <t>2018 BAR SALES</t>
  </si>
  <si>
    <t>2019 BAR SALES</t>
  </si>
  <si>
    <t>MONEY</t>
  </si>
  <si>
    <t>Lola Pistola</t>
  </si>
  <si>
    <t>Zell</t>
  </si>
  <si>
    <t>MAHALLS</t>
  </si>
  <si>
    <t>Ma Holos + Jivviden</t>
  </si>
  <si>
    <t>UPCOMING</t>
  </si>
  <si>
    <t>All Is Harvest</t>
  </si>
  <si>
    <t>Andrew Belle</t>
  </si>
  <si>
    <t>Chastity</t>
  </si>
  <si>
    <t>She Wants Revenge</t>
  </si>
  <si>
    <t>Holden Laurence</t>
  </si>
  <si>
    <t>Post Saga</t>
  </si>
  <si>
    <t>Aaron Lee Tasjan</t>
  </si>
  <si>
    <t>Xiu Xiu</t>
  </si>
  <si>
    <t>Delvon Lamarr Organ Trio Night 1</t>
  </si>
  <si>
    <t>The Murlocs</t>
  </si>
  <si>
    <t>Porter &amp; Sayles</t>
  </si>
  <si>
    <t>The Kruger Brothers</t>
  </si>
  <si>
    <t>Neyla Pekarek</t>
  </si>
  <si>
    <t>Sweet Spirit</t>
  </si>
  <si>
    <t>Tow'rs</t>
  </si>
  <si>
    <t>The 5.6.7.8's</t>
  </si>
  <si>
    <r>
      <t xml:space="preserve">CAAMP: NIGHT 2 </t>
    </r>
    <r>
      <rPr>
        <b/>
        <sz val="11"/>
        <color rgb="FFFF0000"/>
        <rFont val="Calibri"/>
        <family val="2"/>
        <scheme val="minor"/>
      </rPr>
      <t>*SOLD OUT!</t>
    </r>
  </si>
  <si>
    <r>
      <t xml:space="preserve">PUP </t>
    </r>
    <r>
      <rPr>
        <b/>
        <sz val="11"/>
        <color rgb="FFFF0000"/>
        <rFont val="Calibri"/>
        <family val="2"/>
        <scheme val="minor"/>
      </rPr>
      <t>*SOLD OUT!</t>
    </r>
  </si>
  <si>
    <t>The Growlers</t>
  </si>
  <si>
    <t>AGORA</t>
  </si>
  <si>
    <t>Delta Rae</t>
  </si>
  <si>
    <t>of Montreal</t>
  </si>
  <si>
    <t>Shakey Graves</t>
  </si>
  <si>
    <t>Mac Demarco</t>
  </si>
  <si>
    <t>Malcolm Holcombe</t>
  </si>
  <si>
    <t>Car Seat Headrest</t>
  </si>
  <si>
    <t>Walk of the Earth</t>
  </si>
  <si>
    <t>Charly Bliss</t>
  </si>
  <si>
    <r>
      <t xml:space="preserve">CAAMP: NIGHT 1 </t>
    </r>
    <r>
      <rPr>
        <b/>
        <sz val="11"/>
        <color rgb="FFFF0000"/>
        <rFont val="Calibri"/>
        <family val="2"/>
        <scheme val="minor"/>
      </rPr>
      <t>*SOLD OUT!</t>
    </r>
  </si>
  <si>
    <r>
      <t xml:space="preserve">TY SEGALL </t>
    </r>
    <r>
      <rPr>
        <b/>
        <sz val="11"/>
        <color rgb="FFFF0000"/>
        <rFont val="Calibri"/>
        <family val="2"/>
        <scheme val="minor"/>
      </rPr>
      <t>*SOLD OUT!</t>
    </r>
  </si>
  <si>
    <t>Epic Bread Men</t>
  </si>
  <si>
    <r>
      <t xml:space="preserve">IDLES </t>
    </r>
    <r>
      <rPr>
        <b/>
        <sz val="11"/>
        <color rgb="FFFF0000"/>
        <rFont val="Calibri"/>
        <family val="2"/>
        <scheme val="minor"/>
      </rPr>
      <t>*SOLD OUT!</t>
    </r>
  </si>
  <si>
    <t>Brass Against</t>
  </si>
  <si>
    <t>Bright Light Social Hour</t>
  </si>
  <si>
    <t>Cereal Banter + Tiger Sex</t>
  </si>
  <si>
    <t>Fate's Got A Driver</t>
  </si>
  <si>
    <t>Golden Vessel</t>
  </si>
  <si>
    <t>Umojah Nation</t>
  </si>
  <si>
    <t>Polars</t>
  </si>
  <si>
    <t>Molly Burch</t>
  </si>
  <si>
    <t>Combo Chimbita</t>
  </si>
  <si>
    <t>Sego</t>
  </si>
  <si>
    <r>
      <t xml:space="preserve">BETTER OBLIVION </t>
    </r>
    <r>
      <rPr>
        <b/>
        <sz val="11"/>
        <color rgb="FFFF0000"/>
        <rFont val="Calibri"/>
        <family val="2"/>
        <scheme val="minor"/>
      </rPr>
      <t>*SOLD OUT!</t>
    </r>
  </si>
  <si>
    <t>The Lemon Twigs</t>
  </si>
  <si>
    <t>Dead Meadow</t>
  </si>
  <si>
    <t>TWRP + Protomen</t>
  </si>
  <si>
    <t>Mason Jennings</t>
  </si>
  <si>
    <t>Will Varley</t>
  </si>
  <si>
    <t>Island</t>
  </si>
  <si>
    <r>
      <t xml:space="preserve">PSYCHEDELIC PORN CRUMPETS </t>
    </r>
    <r>
      <rPr>
        <b/>
        <sz val="8"/>
        <color rgb="FFFF0000"/>
        <rFont val="Calibri"/>
        <family val="2"/>
        <scheme val="minor"/>
      </rPr>
      <t>*SOLD OUT!</t>
    </r>
  </si>
  <si>
    <t>Juice</t>
  </si>
  <si>
    <t>Grapetooth</t>
  </si>
  <si>
    <t>Twin Peaks</t>
  </si>
  <si>
    <t>The Sea The Sea</t>
  </si>
  <si>
    <t>Dressy Bessy</t>
  </si>
  <si>
    <t>Leggy</t>
  </si>
  <si>
    <r>
      <t>Jukebox the Ghost/Mowgli's</t>
    </r>
    <r>
      <rPr>
        <b/>
        <sz val="9"/>
        <color rgb="FFFF0000"/>
        <rFont val="Calibri"/>
        <family val="2"/>
        <scheme val="minor"/>
      </rPr>
      <t xml:space="preserve"> *SOLD OUT</t>
    </r>
  </si>
  <si>
    <t>Deaf Poets</t>
  </si>
  <si>
    <t>The Marías</t>
  </si>
  <si>
    <t>Dumpstaphunk</t>
  </si>
  <si>
    <t>Band of Skulls</t>
  </si>
  <si>
    <t>Ripe</t>
  </si>
  <si>
    <t>Herzog + Frontier Folk Nebraska</t>
  </si>
  <si>
    <t>Jared &amp; The Mill</t>
  </si>
  <si>
    <t>Habibi</t>
  </si>
  <si>
    <t>André Costello</t>
  </si>
  <si>
    <r>
      <t>DLOT NIGHT 2</t>
    </r>
    <r>
      <rPr>
        <b/>
        <sz val="11"/>
        <color rgb="FFFF0000"/>
        <rFont val="Calibri"/>
        <family val="2"/>
        <scheme val="minor"/>
      </rPr>
      <t xml:space="preserve"> *SOLD OUT!</t>
    </r>
  </si>
  <si>
    <t>Durand Jones &amp; The Indications</t>
  </si>
  <si>
    <r>
      <t xml:space="preserve">COLTER WALL </t>
    </r>
    <r>
      <rPr>
        <b/>
        <sz val="11"/>
        <color rgb="FFFF0000"/>
        <rFont val="Calibri"/>
        <family val="2"/>
        <scheme val="minor"/>
      </rPr>
      <t>*SOLD OUT!</t>
    </r>
  </si>
  <si>
    <t>Amber Run</t>
  </si>
  <si>
    <t>The Soul Rebels</t>
  </si>
  <si>
    <t>Heart Bones</t>
  </si>
  <si>
    <t>Blackfoot Gypsies</t>
  </si>
  <si>
    <t>Sizzy Rocket</t>
  </si>
  <si>
    <t>Illiterate Light</t>
  </si>
  <si>
    <t>Planet Booty</t>
  </si>
  <si>
    <t>BJ The Chicago Kid</t>
  </si>
  <si>
    <t>ITEM</t>
  </si>
  <si>
    <t>The Vandoliers</t>
  </si>
  <si>
    <t>Andy Jenkins</t>
  </si>
  <si>
    <t>The Roosevelts</t>
  </si>
  <si>
    <t>Moonchild</t>
  </si>
  <si>
    <t>Part Time &amp; Gary Wilson</t>
  </si>
  <si>
    <t>Oginalii</t>
  </si>
  <si>
    <t>TLATW &amp; Catching</t>
  </si>
  <si>
    <t>TLATW &amp; Fickle Hellcat</t>
  </si>
  <si>
    <t>TLATW &amp; Holden Laurence</t>
  </si>
  <si>
    <t>Ok Mayday</t>
  </si>
  <si>
    <r>
      <t xml:space="preserve">TANK &amp; THE BANGAS </t>
    </r>
    <r>
      <rPr>
        <b/>
        <sz val="10"/>
        <color rgb="FFFF0000"/>
        <rFont val="Calibri"/>
        <family val="2"/>
        <scheme val="minor"/>
      </rPr>
      <t>*SOLD OUT!</t>
    </r>
  </si>
  <si>
    <t>Jack Broadbent</t>
  </si>
  <si>
    <t>Jonathan Bree</t>
  </si>
  <si>
    <t>Dirtwire</t>
  </si>
  <si>
    <t>Rose of the West</t>
  </si>
  <si>
    <t>Bedroom + Dreamgirl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</si>
</sst>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/>
    <xf numFmtId="164" fontId="0" fillId="6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7" borderId="0" xfId="0" applyNumberFormat="1" applyFill="1" applyAlignment="1">
      <alignment horizontal="center"/>
    </xf>
    <xf numFmtId="0" fontId="2" fillId="2" borderId="0" xfId="0" applyFont="1" applyFill="1" applyAlignment="1">
      <alignment horizontal="center"/>
    </xf>
    <xf numFmtId="16" fontId="2" fillId="0" borderId="0" xfId="0" applyNumberFormat="1" applyFont="1" applyAlignment="1">
      <alignment horizontal="center"/>
    </xf>
    <xf numFmtId="164" fontId="0" fillId="8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0" fillId="5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164" fontId="4" fillId="10" borderId="0" xfId="0" applyNumberFormat="1" applyFont="1" applyFill="1" applyAlignment="1">
      <alignment horizontal="center"/>
    </xf>
    <xf numFmtId="164" fontId="4" fillId="11" borderId="0" xfId="0" applyNumberFormat="1" applyFont="1" applyFill="1" applyAlignment="1">
      <alignment horizontal="center"/>
    </xf>
    <xf numFmtId="16" fontId="1" fillId="12" borderId="0" xfId="0" applyNumberFormat="1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164" fontId="0" fillId="14" borderId="0" xfId="0" applyNumberForma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164" fontId="5" fillId="8" borderId="0" xfId="0" applyNumberFormat="1" applyFont="1" applyFill="1" applyAlignment="1">
      <alignment horizontal="center"/>
    </xf>
    <xf numFmtId="0" fontId="4" fillId="17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18" borderId="0" xfId="0" applyFont="1" applyFill="1" applyAlignment="1">
      <alignment horizontal="center"/>
    </xf>
    <xf numFmtId="164" fontId="4" fillId="13" borderId="0" xfId="0" applyNumberFormat="1" applyFont="1" applyFill="1" applyAlignment="1">
      <alignment horizontal="center"/>
    </xf>
    <xf numFmtId="0" fontId="0" fillId="19" borderId="0" xfId="0" applyFill="1" applyAlignment="1">
      <alignment horizontal="center"/>
    </xf>
    <xf numFmtId="0" fontId="4" fillId="2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5" fillId="5" borderId="0" xfId="0" applyFont="1" applyFill="1" applyAlignment="1">
      <alignment horizontal="center"/>
    </xf>
    <xf numFmtId="0" fontId="4" fillId="21" borderId="0" xfId="0" applyFont="1" applyFill="1" applyAlignment="1">
      <alignment horizontal="center"/>
    </xf>
    <xf numFmtId="0" fontId="0" fillId="22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164" fontId="0" fillId="26" borderId="0" xfId="0" applyNumberFormat="1" applyFill="1" applyAlignment="1">
      <alignment horizontal="center"/>
    </xf>
    <xf numFmtId="164" fontId="0" fillId="22" borderId="0" xfId="0" applyNumberFormat="1" applyFill="1"/>
    <xf numFmtId="164" fontId="0" fillId="10" borderId="0" xfId="0" applyNumberFormat="1" applyFill="1"/>
    <xf numFmtId="164" fontId="4" fillId="2" borderId="0" xfId="0" applyNumberFormat="1" applyFont="1" applyFill="1"/>
    <xf numFmtId="164" fontId="0" fillId="0" borderId="0" xfId="0" applyNumberFormat="1"/>
    <xf numFmtId="0" fontId="1" fillId="28" borderId="0" xfId="0" applyFont="1" applyFill="1" applyAlignment="1">
      <alignment horizontal="center"/>
    </xf>
    <xf numFmtId="164" fontId="1" fillId="28" borderId="0" xfId="0" applyNumberFormat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4" fillId="29" borderId="0" xfId="0" applyFont="1" applyFill="1" applyAlignment="1">
      <alignment horizontal="center"/>
    </xf>
    <xf numFmtId="0" fontId="8" fillId="15" borderId="0" xfId="0" applyFont="1" applyFill="1" applyAlignment="1">
      <alignment horizontal="center"/>
    </xf>
    <xf numFmtId="3" fontId="0" fillId="6" borderId="0" xfId="0" applyNumberFormat="1" applyFill="1" applyAlignment="1">
      <alignment horizontal="center"/>
    </xf>
    <xf numFmtId="0" fontId="10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9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64" fontId="0" fillId="8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4" fontId="0" fillId="8" borderId="0" xfId="0" applyNumberFormat="1" applyFill="1"/>
    <xf numFmtId="164" fontId="0" fillId="0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7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" fillId="28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4" fontId="4" fillId="20" borderId="0" xfId="0" applyNumberFormat="1" applyFont="1" applyFill="1" applyAlignment="1">
      <alignment horizontal="center"/>
    </xf>
    <xf numFmtId="8" fontId="2" fillId="27" borderId="0" xfId="0" applyNumberFormat="1" applyFont="1" applyFill="1" applyAlignment="1">
      <alignment horizontal="center"/>
    </xf>
    <xf numFmtId="0" fontId="2" fillId="6" borderId="0" xfId="0" applyFont="1" applyFill="1" applyAlignment="1">
      <alignment horizontal="center"/>
    </xf>
    <xf numFmtId="8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1" fillId="25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8" fontId="0" fillId="22" borderId="0" xfId="0" applyNumberFormat="1" applyFill="1" applyAlignment="1">
      <alignment horizontal="center"/>
    </xf>
    <xf numFmtId="6" fontId="0" fillId="2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4" fillId="2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CCCC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4"/>
  <sheetViews>
    <sheetView tabSelected="1" topLeftCell="A264" zoomScale="94" zoomScaleNormal="90" workbookViewId="0">
      <selection activeCell="F281" sqref="F281"/>
    </sheetView>
  </sheetViews>
  <sheetFormatPr defaultRowHeight="14.5" x14ac:dyDescent="0.35"/>
  <cols>
    <col min="1" max="1" width="12.6328125" style="1" customWidth="1"/>
    <col min="2" max="2" width="16.6328125" style="1" customWidth="1"/>
    <col min="3" max="3" width="28.6328125" style="1" customWidth="1"/>
    <col min="4" max="4" width="11.6328125" customWidth="1"/>
    <col min="5" max="5" width="11" customWidth="1"/>
    <col min="6" max="6" width="14.08984375" customWidth="1"/>
    <col min="7" max="7" width="14.36328125" customWidth="1"/>
    <col min="8" max="8" width="14.453125" customWidth="1"/>
    <col min="9" max="9" width="13.1796875" customWidth="1"/>
    <col min="10" max="10" width="13.08984375" style="1" customWidth="1"/>
    <col min="11" max="11" width="13.7265625" style="1" customWidth="1"/>
    <col min="12" max="12" width="13.6328125" style="1" customWidth="1"/>
    <col min="13" max="13" width="12.81640625" style="1" customWidth="1"/>
    <col min="14" max="14" width="14.6328125" style="3" customWidth="1"/>
    <col min="15" max="15" width="15.90625" style="1" customWidth="1"/>
    <col min="16" max="16" width="13.453125" style="1" customWidth="1"/>
    <col min="17" max="17" width="14.81640625" style="1" customWidth="1"/>
    <col min="18" max="18" width="11.7265625" customWidth="1"/>
    <col min="19" max="19" width="1.36328125" style="4" customWidth="1"/>
    <col min="20" max="20" width="3.6328125" customWidth="1"/>
    <col min="21" max="21" width="15.08984375" customWidth="1"/>
    <col min="22" max="22" width="13.90625" customWidth="1"/>
    <col min="23" max="23" width="4.1796875" customWidth="1"/>
  </cols>
  <sheetData>
    <row r="1" spans="1:18" x14ac:dyDescent="0.35">
      <c r="A1" s="11"/>
      <c r="B1" s="11"/>
      <c r="C1" s="11"/>
      <c r="D1" s="4"/>
      <c r="E1" s="4"/>
      <c r="F1" s="4"/>
      <c r="G1" s="4"/>
      <c r="H1" s="4"/>
      <c r="I1" s="4"/>
      <c r="J1" s="11"/>
      <c r="K1" s="11"/>
      <c r="L1" s="11"/>
      <c r="M1" s="11"/>
      <c r="N1" s="12"/>
      <c r="O1" s="11"/>
      <c r="P1" s="11"/>
      <c r="Q1" s="11"/>
      <c r="R1" s="4"/>
    </row>
    <row r="2" spans="1:18" x14ac:dyDescent="0.35">
      <c r="A2" s="47" t="s">
        <v>16</v>
      </c>
      <c r="B2" s="47" t="s">
        <v>145</v>
      </c>
      <c r="C2" s="47" t="s">
        <v>12</v>
      </c>
      <c r="D2" s="47" t="s">
        <v>10</v>
      </c>
      <c r="E2" s="47" t="s">
        <v>11</v>
      </c>
      <c r="F2" s="47" t="s">
        <v>13</v>
      </c>
      <c r="G2" s="47" t="s">
        <v>21</v>
      </c>
      <c r="H2" s="47" t="s">
        <v>14</v>
      </c>
      <c r="I2" s="47" t="s">
        <v>2</v>
      </c>
      <c r="J2" s="47" t="s">
        <v>19</v>
      </c>
      <c r="K2" s="47" t="s">
        <v>20</v>
      </c>
      <c r="L2" s="47" t="s">
        <v>15</v>
      </c>
      <c r="M2" s="47" t="s">
        <v>22</v>
      </c>
      <c r="N2" s="48" t="s">
        <v>62</v>
      </c>
      <c r="O2" s="47" t="s">
        <v>35</v>
      </c>
      <c r="P2" s="47" t="s">
        <v>142</v>
      </c>
      <c r="Q2" s="47" t="s">
        <v>36</v>
      </c>
      <c r="R2" s="47" t="s">
        <v>183</v>
      </c>
    </row>
    <row r="3" spans="1:18" x14ac:dyDescent="0.35">
      <c r="A3" s="15">
        <v>2018</v>
      </c>
      <c r="B3" s="15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12"/>
      <c r="O3" s="8"/>
      <c r="P3" s="8"/>
      <c r="Q3" s="11"/>
      <c r="R3" s="4"/>
    </row>
    <row r="4" spans="1:18" x14ac:dyDescent="0.35">
      <c r="A4" s="9">
        <v>43109</v>
      </c>
      <c r="B4" s="9" t="s">
        <v>84</v>
      </c>
      <c r="C4" s="2" t="s">
        <v>54</v>
      </c>
      <c r="D4" s="3">
        <v>17</v>
      </c>
      <c r="E4" s="6">
        <v>20</v>
      </c>
      <c r="F4" s="14">
        <v>190</v>
      </c>
      <c r="G4" s="3">
        <f t="shared" ref="G4:G17" si="0">F4*D4</f>
        <v>3230</v>
      </c>
      <c r="H4" s="3">
        <v>2500</v>
      </c>
      <c r="I4" s="23">
        <f t="shared" ref="I4:I19" si="1">H4-G4</f>
        <v>-730</v>
      </c>
      <c r="J4" s="14">
        <v>28</v>
      </c>
      <c r="K4" s="3">
        <f t="shared" ref="K4:K9" si="2">E4*J4</f>
        <v>560</v>
      </c>
      <c r="L4" s="3">
        <f t="shared" ref="L4:L18" si="3">K4+G4</f>
        <v>3790</v>
      </c>
      <c r="M4" s="7">
        <f t="shared" ref="M4:M39" si="4">H4-L4</f>
        <v>-1290</v>
      </c>
      <c r="N4" s="3">
        <f>L4*0.04</f>
        <v>151.6</v>
      </c>
      <c r="O4" s="3">
        <v>2850</v>
      </c>
      <c r="P4" s="31">
        <f t="shared" ref="P4:P43" si="5">F4+J4</f>
        <v>218</v>
      </c>
      <c r="Q4" s="18">
        <f>L4-O4-N4</f>
        <v>788.4</v>
      </c>
      <c r="R4" s="68">
        <v>2491.62</v>
      </c>
    </row>
    <row r="5" spans="1:18" x14ac:dyDescent="0.35">
      <c r="A5" s="9">
        <v>43114</v>
      </c>
      <c r="B5" s="9" t="s">
        <v>85</v>
      </c>
      <c r="C5" s="2" t="s">
        <v>188</v>
      </c>
      <c r="D5" s="3">
        <v>10</v>
      </c>
      <c r="E5" s="6">
        <v>10</v>
      </c>
      <c r="F5" s="14">
        <v>0</v>
      </c>
      <c r="G5" s="3">
        <f>F5*D5</f>
        <v>0</v>
      </c>
      <c r="H5" s="3">
        <v>575</v>
      </c>
      <c r="I5" s="23">
        <f>H5-G5</f>
        <v>575</v>
      </c>
      <c r="J5" s="14">
        <v>67</v>
      </c>
      <c r="K5" s="3">
        <f t="shared" si="2"/>
        <v>670</v>
      </c>
      <c r="L5" s="3">
        <f>K5+G5</f>
        <v>670</v>
      </c>
      <c r="M5" s="7">
        <f>H5-L5</f>
        <v>-95</v>
      </c>
      <c r="N5" s="3" t="s">
        <v>61</v>
      </c>
      <c r="O5" s="3">
        <v>575</v>
      </c>
      <c r="P5" s="37">
        <f>F5+J5</f>
        <v>67</v>
      </c>
      <c r="Q5" s="10">
        <f>L5-O5</f>
        <v>95</v>
      </c>
      <c r="R5" s="43">
        <v>547.15</v>
      </c>
    </row>
    <row r="6" spans="1:18" x14ac:dyDescent="0.35">
      <c r="A6" s="9">
        <v>43116</v>
      </c>
      <c r="B6" s="9" t="s">
        <v>84</v>
      </c>
      <c r="C6" s="2" t="s">
        <v>189</v>
      </c>
      <c r="D6" s="3">
        <v>17</v>
      </c>
      <c r="E6" s="6">
        <v>20</v>
      </c>
      <c r="F6" s="14">
        <v>118</v>
      </c>
      <c r="G6" s="3">
        <f>F6*D6</f>
        <v>2006</v>
      </c>
      <c r="H6" s="3">
        <v>2150</v>
      </c>
      <c r="I6" s="23">
        <f>H6-G6</f>
        <v>144</v>
      </c>
      <c r="J6" s="14">
        <v>64</v>
      </c>
      <c r="K6" s="3">
        <f t="shared" si="2"/>
        <v>1280</v>
      </c>
      <c r="L6" s="3">
        <f>K6+G6</f>
        <v>3286</v>
      </c>
      <c r="M6" s="7">
        <f>H6-L6</f>
        <v>-1136</v>
      </c>
      <c r="N6" s="3">
        <f>L6*0.04</f>
        <v>131.44</v>
      </c>
      <c r="O6" s="3">
        <v>2150</v>
      </c>
      <c r="P6" s="37">
        <f>F6+J6</f>
        <v>182</v>
      </c>
      <c r="Q6" s="18">
        <f>L6-O6-N6</f>
        <v>1004.56</v>
      </c>
      <c r="R6" s="69">
        <v>1905.92</v>
      </c>
    </row>
    <row r="7" spans="1:18" x14ac:dyDescent="0.35">
      <c r="A7" s="9">
        <v>43122</v>
      </c>
      <c r="B7" s="9" t="s">
        <v>85</v>
      </c>
      <c r="C7" s="2" t="s">
        <v>114</v>
      </c>
      <c r="D7" s="3">
        <v>10</v>
      </c>
      <c r="E7" s="6">
        <v>12</v>
      </c>
      <c r="F7" s="14">
        <v>43</v>
      </c>
      <c r="G7" s="3">
        <f>F7*D7</f>
        <v>430</v>
      </c>
      <c r="H7" s="3">
        <f>G7*0.65</f>
        <v>279.5</v>
      </c>
      <c r="I7" s="23">
        <f>H7-G7</f>
        <v>-150.5</v>
      </c>
      <c r="J7" s="14">
        <v>54</v>
      </c>
      <c r="K7" s="3">
        <f t="shared" si="2"/>
        <v>648</v>
      </c>
      <c r="L7" s="3">
        <f>K7+G7</f>
        <v>1078</v>
      </c>
      <c r="M7" s="7">
        <f>H7-L7</f>
        <v>-798.5</v>
      </c>
      <c r="N7" s="3" t="s">
        <v>61</v>
      </c>
      <c r="O7" s="3">
        <f>L7*0.65</f>
        <v>700.7</v>
      </c>
      <c r="P7" s="32">
        <f>F7+J7</f>
        <v>97</v>
      </c>
      <c r="Q7" s="10">
        <f>L7-O7</f>
        <v>377.29999999999995</v>
      </c>
      <c r="R7" s="43">
        <v>547.15</v>
      </c>
    </row>
    <row r="8" spans="1:18" x14ac:dyDescent="0.35">
      <c r="A8" s="9">
        <v>43126</v>
      </c>
      <c r="B8" s="9" t="s">
        <v>85</v>
      </c>
      <c r="C8" s="2" t="s">
        <v>169</v>
      </c>
      <c r="D8" s="3">
        <v>10</v>
      </c>
      <c r="E8" s="6">
        <v>10</v>
      </c>
      <c r="F8" s="14">
        <v>78</v>
      </c>
      <c r="G8" s="3">
        <f>F8*D8</f>
        <v>780</v>
      </c>
      <c r="H8" s="3">
        <f>G8*0.7</f>
        <v>546</v>
      </c>
      <c r="I8" s="23">
        <f>H8-G8</f>
        <v>-234</v>
      </c>
      <c r="J8" s="14">
        <v>26</v>
      </c>
      <c r="K8" s="3">
        <f t="shared" si="2"/>
        <v>260</v>
      </c>
      <c r="L8" s="3">
        <f>K8+G8</f>
        <v>1040</v>
      </c>
      <c r="M8" s="7">
        <f>H8-L8</f>
        <v>-494</v>
      </c>
      <c r="N8" s="3" t="s">
        <v>61</v>
      </c>
      <c r="O8" s="3">
        <f>L8*0.7</f>
        <v>728</v>
      </c>
      <c r="P8" s="32">
        <f>F8+J8</f>
        <v>104</v>
      </c>
      <c r="Q8" s="10">
        <f>L8-O8</f>
        <v>312</v>
      </c>
      <c r="R8" s="43">
        <v>1484.14</v>
      </c>
    </row>
    <row r="9" spans="1:18" x14ac:dyDescent="0.35">
      <c r="A9" s="9">
        <v>43131</v>
      </c>
      <c r="B9" s="9" t="s">
        <v>84</v>
      </c>
      <c r="C9" s="24" t="s">
        <v>55</v>
      </c>
      <c r="D9" s="3">
        <v>15</v>
      </c>
      <c r="E9" s="6">
        <v>18</v>
      </c>
      <c r="F9" s="29">
        <v>422</v>
      </c>
      <c r="G9" s="3">
        <f t="shared" si="0"/>
        <v>6330</v>
      </c>
      <c r="H9" s="3">
        <v>3000</v>
      </c>
      <c r="I9" s="23">
        <f t="shared" si="1"/>
        <v>-3330</v>
      </c>
      <c r="J9" s="29">
        <v>94</v>
      </c>
      <c r="K9" s="3">
        <f t="shared" si="2"/>
        <v>1692</v>
      </c>
      <c r="L9" s="3">
        <f t="shared" si="3"/>
        <v>8022</v>
      </c>
      <c r="M9" s="7">
        <f t="shared" si="4"/>
        <v>-5022</v>
      </c>
      <c r="N9" s="3">
        <f>L9*0.04</f>
        <v>320.88</v>
      </c>
      <c r="O9" s="3">
        <v>4087</v>
      </c>
      <c r="P9" s="32">
        <f t="shared" si="5"/>
        <v>516</v>
      </c>
      <c r="Q9" s="18">
        <f>L9-O9-N9</f>
        <v>3614.12</v>
      </c>
      <c r="R9" s="68">
        <v>5294</v>
      </c>
    </row>
    <row r="10" spans="1:18" x14ac:dyDescent="0.35">
      <c r="A10" s="9">
        <v>43134</v>
      </c>
      <c r="B10" s="9" t="s">
        <v>84</v>
      </c>
      <c r="C10" s="2" t="s">
        <v>117</v>
      </c>
      <c r="D10" s="3">
        <v>16</v>
      </c>
      <c r="E10" s="6">
        <v>18</v>
      </c>
      <c r="F10" s="14">
        <v>304</v>
      </c>
      <c r="G10" s="3">
        <f>F10*D10</f>
        <v>4864</v>
      </c>
      <c r="H10" s="3">
        <v>4000</v>
      </c>
      <c r="I10" s="23">
        <f>H10-G10</f>
        <v>-864</v>
      </c>
      <c r="J10" s="39">
        <v>77</v>
      </c>
      <c r="K10" s="3">
        <f>J10*E10</f>
        <v>1386</v>
      </c>
      <c r="L10" s="3">
        <f>K10+G10</f>
        <v>6250</v>
      </c>
      <c r="M10" s="7">
        <f>H10-L10</f>
        <v>-2250</v>
      </c>
      <c r="N10" s="3">
        <f>L10*0.04</f>
        <v>250</v>
      </c>
      <c r="O10" s="3">
        <v>4000</v>
      </c>
      <c r="P10" s="31">
        <f>F10+J10</f>
        <v>381</v>
      </c>
      <c r="Q10" s="18">
        <f>L10-O10-N10</f>
        <v>2000</v>
      </c>
      <c r="R10" s="68">
        <v>3544.31</v>
      </c>
    </row>
    <row r="11" spans="1:18" x14ac:dyDescent="0.35">
      <c r="A11" s="9">
        <v>43138</v>
      </c>
      <c r="B11" s="9" t="s">
        <v>85</v>
      </c>
      <c r="C11" s="2" t="s">
        <v>101</v>
      </c>
      <c r="D11" s="3">
        <v>5</v>
      </c>
      <c r="E11" s="6">
        <v>8</v>
      </c>
      <c r="F11" s="14">
        <v>5</v>
      </c>
      <c r="G11" s="3">
        <f>F11*D11</f>
        <v>25</v>
      </c>
      <c r="H11" s="3">
        <v>241</v>
      </c>
      <c r="I11" s="23">
        <f>H11-G11</f>
        <v>216</v>
      </c>
      <c r="J11" s="14">
        <v>32</v>
      </c>
      <c r="K11" s="3">
        <f t="shared" ref="K11:K16" si="6">E11*J11</f>
        <v>256</v>
      </c>
      <c r="L11" s="3">
        <f>K11+G11</f>
        <v>281</v>
      </c>
      <c r="M11" s="7">
        <f>H11-L11</f>
        <v>-40</v>
      </c>
      <c r="N11" s="3" t="s">
        <v>61</v>
      </c>
      <c r="O11" s="3">
        <v>241</v>
      </c>
      <c r="P11" s="32">
        <f>F11+J11</f>
        <v>37</v>
      </c>
      <c r="Q11" s="10">
        <f t="shared" ref="Q11:Q16" si="7">L11-O11</f>
        <v>40</v>
      </c>
      <c r="R11" s="43">
        <v>488</v>
      </c>
    </row>
    <row r="12" spans="1:18" x14ac:dyDescent="0.35">
      <c r="A12" s="9">
        <v>43145</v>
      </c>
      <c r="B12" s="9" t="s">
        <v>85</v>
      </c>
      <c r="C12" s="2" t="s">
        <v>58</v>
      </c>
      <c r="D12" s="3">
        <v>12</v>
      </c>
      <c r="E12" s="6">
        <v>15</v>
      </c>
      <c r="F12" s="14">
        <v>56</v>
      </c>
      <c r="G12" s="3">
        <f t="shared" si="0"/>
        <v>672</v>
      </c>
      <c r="H12" s="3">
        <v>575</v>
      </c>
      <c r="I12" s="23">
        <f t="shared" si="1"/>
        <v>-97</v>
      </c>
      <c r="J12" s="14">
        <v>43</v>
      </c>
      <c r="K12" s="3">
        <f t="shared" si="6"/>
        <v>645</v>
      </c>
      <c r="L12" s="3">
        <f t="shared" si="3"/>
        <v>1317</v>
      </c>
      <c r="M12" s="7">
        <f t="shared" si="4"/>
        <v>-742</v>
      </c>
      <c r="N12" s="3" t="s">
        <v>61</v>
      </c>
      <c r="O12" s="3">
        <v>575</v>
      </c>
      <c r="P12" s="32">
        <f t="shared" si="5"/>
        <v>99</v>
      </c>
      <c r="Q12" s="18">
        <f t="shared" si="7"/>
        <v>742</v>
      </c>
      <c r="R12" s="43">
        <v>1104.9000000000001</v>
      </c>
    </row>
    <row r="13" spans="1:18" x14ac:dyDescent="0.35">
      <c r="A13" s="9">
        <v>43147</v>
      </c>
      <c r="B13" s="9" t="s">
        <v>85</v>
      </c>
      <c r="C13" s="2" t="s">
        <v>198</v>
      </c>
      <c r="D13" s="3">
        <v>8</v>
      </c>
      <c r="E13" s="6">
        <v>10</v>
      </c>
      <c r="F13" s="14">
        <v>5</v>
      </c>
      <c r="G13" s="3">
        <f t="shared" si="0"/>
        <v>40</v>
      </c>
      <c r="H13" s="3">
        <v>400</v>
      </c>
      <c r="I13" s="23">
        <f t="shared" si="1"/>
        <v>360</v>
      </c>
      <c r="J13" s="14">
        <v>14</v>
      </c>
      <c r="K13" s="3">
        <f t="shared" si="6"/>
        <v>140</v>
      </c>
      <c r="L13" s="3">
        <f>K13+G13</f>
        <v>180</v>
      </c>
      <c r="M13" s="7">
        <f t="shared" si="4"/>
        <v>220</v>
      </c>
      <c r="N13" s="3" t="s">
        <v>61</v>
      </c>
      <c r="O13" s="3">
        <f>L13*0.6</f>
        <v>108</v>
      </c>
      <c r="P13" s="38">
        <f t="shared" si="5"/>
        <v>19</v>
      </c>
      <c r="Q13" s="10">
        <f t="shared" si="7"/>
        <v>72</v>
      </c>
      <c r="R13" s="43">
        <v>255.04</v>
      </c>
    </row>
    <row r="14" spans="1:18" x14ac:dyDescent="0.35">
      <c r="A14" s="9">
        <v>43153</v>
      </c>
      <c r="B14" s="9" t="s">
        <v>85</v>
      </c>
      <c r="C14" s="2" t="s">
        <v>190</v>
      </c>
      <c r="D14" s="3">
        <v>10</v>
      </c>
      <c r="E14" s="6">
        <v>12</v>
      </c>
      <c r="F14" s="14">
        <v>20</v>
      </c>
      <c r="G14" s="3">
        <f>F14*D14</f>
        <v>200</v>
      </c>
      <c r="H14" s="3">
        <v>400</v>
      </c>
      <c r="I14" s="23">
        <f>H14-G14</f>
        <v>200</v>
      </c>
      <c r="J14" s="14">
        <v>36</v>
      </c>
      <c r="K14" s="3">
        <f t="shared" si="6"/>
        <v>432</v>
      </c>
      <c r="L14" s="3">
        <f>K14+G14</f>
        <v>632</v>
      </c>
      <c r="M14" s="7">
        <f>H14-L14</f>
        <v>-232</v>
      </c>
      <c r="N14" s="3" t="s">
        <v>61</v>
      </c>
      <c r="O14" s="3">
        <v>400</v>
      </c>
      <c r="P14" s="38">
        <f>F14+J14</f>
        <v>56</v>
      </c>
      <c r="Q14" s="10">
        <f t="shared" si="7"/>
        <v>232</v>
      </c>
      <c r="R14" s="43">
        <v>463.36</v>
      </c>
    </row>
    <row r="15" spans="1:18" x14ac:dyDescent="0.35">
      <c r="A15" s="9">
        <v>43178</v>
      </c>
      <c r="B15" s="9" t="s">
        <v>85</v>
      </c>
      <c r="C15" s="2" t="s">
        <v>59</v>
      </c>
      <c r="D15" s="3">
        <v>10</v>
      </c>
      <c r="E15" s="6">
        <v>12</v>
      </c>
      <c r="F15" s="14">
        <v>84</v>
      </c>
      <c r="G15" s="3">
        <f t="shared" si="0"/>
        <v>840</v>
      </c>
      <c r="H15" s="3">
        <v>550</v>
      </c>
      <c r="I15" s="23">
        <f t="shared" si="1"/>
        <v>-290</v>
      </c>
      <c r="J15" s="14">
        <v>26</v>
      </c>
      <c r="K15" s="3">
        <f t="shared" si="6"/>
        <v>312</v>
      </c>
      <c r="L15" s="3">
        <f t="shared" si="3"/>
        <v>1152</v>
      </c>
      <c r="M15" s="7">
        <f t="shared" si="4"/>
        <v>-602</v>
      </c>
      <c r="N15" s="3" t="s">
        <v>61</v>
      </c>
      <c r="O15" s="3">
        <v>820</v>
      </c>
      <c r="P15" s="32">
        <f t="shared" si="5"/>
        <v>110</v>
      </c>
      <c r="Q15" s="10">
        <f t="shared" si="7"/>
        <v>332</v>
      </c>
      <c r="R15" s="43">
        <v>1222.6400000000001</v>
      </c>
    </row>
    <row r="16" spans="1:18" x14ac:dyDescent="0.35">
      <c r="A16" s="9">
        <v>43184</v>
      </c>
      <c r="B16" s="9" t="s">
        <v>85</v>
      </c>
      <c r="C16" s="2" t="s">
        <v>60</v>
      </c>
      <c r="D16" s="3">
        <v>15</v>
      </c>
      <c r="E16" s="6">
        <v>15</v>
      </c>
      <c r="F16" s="14">
        <v>17</v>
      </c>
      <c r="G16" s="3">
        <f t="shared" si="0"/>
        <v>255</v>
      </c>
      <c r="H16" s="3">
        <v>200</v>
      </c>
      <c r="I16" s="23">
        <f t="shared" si="1"/>
        <v>-55</v>
      </c>
      <c r="J16" s="14">
        <v>26</v>
      </c>
      <c r="K16" s="3">
        <f t="shared" si="6"/>
        <v>390</v>
      </c>
      <c r="L16" s="3">
        <f t="shared" si="3"/>
        <v>645</v>
      </c>
      <c r="M16" s="7">
        <f t="shared" si="4"/>
        <v>-445</v>
      </c>
      <c r="N16" s="3" t="s">
        <v>61</v>
      </c>
      <c r="O16" s="3">
        <v>452</v>
      </c>
      <c r="P16" s="31">
        <f t="shared" si="5"/>
        <v>43</v>
      </c>
      <c r="Q16" s="10">
        <f t="shared" si="7"/>
        <v>193</v>
      </c>
      <c r="R16" s="43">
        <v>881.55</v>
      </c>
    </row>
    <row r="17" spans="1:18" x14ac:dyDescent="0.35">
      <c r="A17" s="9">
        <v>43188</v>
      </c>
      <c r="B17" s="9" t="s">
        <v>84</v>
      </c>
      <c r="C17" s="2" t="s">
        <v>18</v>
      </c>
      <c r="D17" s="3">
        <v>18</v>
      </c>
      <c r="E17" s="6">
        <v>18</v>
      </c>
      <c r="F17" s="14">
        <v>203</v>
      </c>
      <c r="G17" s="3">
        <f t="shared" si="0"/>
        <v>3654</v>
      </c>
      <c r="H17" s="3">
        <v>400</v>
      </c>
      <c r="I17" s="23">
        <f t="shared" si="1"/>
        <v>-3254</v>
      </c>
      <c r="J17" s="14">
        <v>31</v>
      </c>
      <c r="K17" s="3">
        <f>J17*E17</f>
        <v>558</v>
      </c>
      <c r="L17" s="3">
        <f t="shared" si="3"/>
        <v>4212</v>
      </c>
      <c r="M17" s="7">
        <f t="shared" si="4"/>
        <v>-3812</v>
      </c>
      <c r="N17" s="3">
        <f>L17*0.04</f>
        <v>168.48</v>
      </c>
      <c r="O17" s="3">
        <v>2935</v>
      </c>
      <c r="P17" s="31">
        <f t="shared" si="5"/>
        <v>234</v>
      </c>
      <c r="Q17" s="18">
        <f>L17-O17-N17</f>
        <v>1108.52</v>
      </c>
      <c r="R17" s="43">
        <v>1871.17</v>
      </c>
    </row>
    <row r="18" spans="1:18" x14ac:dyDescent="0.35">
      <c r="A18" s="9">
        <v>43193</v>
      </c>
      <c r="B18" s="9" t="s">
        <v>84</v>
      </c>
      <c r="C18" s="2" t="s">
        <v>1</v>
      </c>
      <c r="D18" s="3">
        <v>18</v>
      </c>
      <c r="E18" s="6">
        <v>20</v>
      </c>
      <c r="F18" s="14">
        <v>249</v>
      </c>
      <c r="G18" s="3">
        <f>D18*F18</f>
        <v>4482</v>
      </c>
      <c r="H18" s="3">
        <v>6000</v>
      </c>
      <c r="I18" s="5">
        <f t="shared" si="1"/>
        <v>1518</v>
      </c>
      <c r="J18" s="16">
        <v>33</v>
      </c>
      <c r="K18" s="3">
        <f>J18*E18</f>
        <v>660</v>
      </c>
      <c r="L18" s="3">
        <f t="shared" si="3"/>
        <v>5142</v>
      </c>
      <c r="M18" s="7">
        <f t="shared" si="4"/>
        <v>858</v>
      </c>
      <c r="N18" s="3">
        <f>L18*0.04</f>
        <v>205.68</v>
      </c>
      <c r="O18" s="3">
        <v>5000</v>
      </c>
      <c r="P18" s="31">
        <f t="shared" si="5"/>
        <v>282</v>
      </c>
      <c r="Q18" s="17">
        <f>L18-O18-N18</f>
        <v>-63.680000000000007</v>
      </c>
      <c r="R18" s="68">
        <v>2487.6</v>
      </c>
    </row>
    <row r="19" spans="1:18" x14ac:dyDescent="0.35">
      <c r="A19" s="9">
        <v>43194</v>
      </c>
      <c r="B19" s="9" t="s">
        <v>85</v>
      </c>
      <c r="C19" s="2" t="s">
        <v>31</v>
      </c>
      <c r="D19" s="3">
        <v>7</v>
      </c>
      <c r="E19" s="6">
        <v>10</v>
      </c>
      <c r="F19" s="14">
        <v>3</v>
      </c>
      <c r="G19" s="3">
        <f>D19*F19</f>
        <v>21</v>
      </c>
      <c r="H19" s="3">
        <v>200</v>
      </c>
      <c r="I19" s="5">
        <f t="shared" si="1"/>
        <v>179</v>
      </c>
      <c r="J19" s="14">
        <v>7</v>
      </c>
      <c r="K19" s="3">
        <f>E19*J19</f>
        <v>70</v>
      </c>
      <c r="L19" s="3">
        <f>G19+K19</f>
        <v>91</v>
      </c>
      <c r="M19" s="7">
        <f t="shared" si="4"/>
        <v>109</v>
      </c>
      <c r="N19" s="3" t="s">
        <v>61</v>
      </c>
      <c r="O19" s="3">
        <v>85</v>
      </c>
      <c r="P19" s="31">
        <f t="shared" si="5"/>
        <v>10</v>
      </c>
      <c r="Q19" s="10">
        <f>L19-O19</f>
        <v>6</v>
      </c>
      <c r="R19" s="43">
        <v>193.83</v>
      </c>
    </row>
    <row r="20" spans="1:18" x14ac:dyDescent="0.35">
      <c r="A20" s="9">
        <v>43196</v>
      </c>
      <c r="B20" s="9" t="s">
        <v>85</v>
      </c>
      <c r="C20" s="2" t="s">
        <v>40</v>
      </c>
      <c r="D20" s="3">
        <v>10</v>
      </c>
      <c r="E20" s="6">
        <v>13</v>
      </c>
      <c r="F20" s="14">
        <v>45</v>
      </c>
      <c r="G20" s="3">
        <f>D20*F20</f>
        <v>450</v>
      </c>
      <c r="H20" s="3">
        <v>600</v>
      </c>
      <c r="I20" s="5">
        <f>H20-G20</f>
        <v>150</v>
      </c>
      <c r="J20" s="14">
        <v>21</v>
      </c>
      <c r="K20" s="3">
        <f>E20*J20</f>
        <v>273</v>
      </c>
      <c r="L20" s="3">
        <f>G20+K20</f>
        <v>723</v>
      </c>
      <c r="M20" s="7">
        <f t="shared" si="4"/>
        <v>-123</v>
      </c>
      <c r="N20" s="3" t="s">
        <v>61</v>
      </c>
      <c r="O20" s="3">
        <v>600</v>
      </c>
      <c r="P20" s="31">
        <f t="shared" si="5"/>
        <v>66</v>
      </c>
      <c r="Q20" s="10">
        <f>L20-O20</f>
        <v>123</v>
      </c>
      <c r="R20" s="43">
        <v>1119.4100000000001</v>
      </c>
    </row>
    <row r="21" spans="1:18" x14ac:dyDescent="0.35">
      <c r="A21" s="9">
        <v>43197</v>
      </c>
      <c r="B21" s="9" t="s">
        <v>85</v>
      </c>
      <c r="C21" s="2" t="s">
        <v>53</v>
      </c>
      <c r="D21" s="3">
        <v>10</v>
      </c>
      <c r="E21" s="6">
        <v>10</v>
      </c>
      <c r="F21" s="22">
        <v>0</v>
      </c>
      <c r="G21" s="3">
        <f t="shared" ref="G21:G26" si="8">D21*F21</f>
        <v>0</v>
      </c>
      <c r="H21" s="3">
        <v>200</v>
      </c>
      <c r="I21" s="5">
        <f t="shared" ref="I21:I26" si="9">H21-G21</f>
        <v>200</v>
      </c>
      <c r="J21" s="16">
        <v>44</v>
      </c>
      <c r="K21" s="3">
        <f>J21*E21</f>
        <v>440</v>
      </c>
      <c r="L21" s="3">
        <f>G21+K21</f>
        <v>440</v>
      </c>
      <c r="M21" s="7">
        <f t="shared" si="4"/>
        <v>-240</v>
      </c>
      <c r="N21" s="3" t="s">
        <v>61</v>
      </c>
      <c r="O21" s="3">
        <v>200</v>
      </c>
      <c r="P21" s="31">
        <f t="shared" si="5"/>
        <v>44</v>
      </c>
      <c r="Q21" s="10">
        <f>L21-O21</f>
        <v>240</v>
      </c>
      <c r="R21" s="43">
        <v>994.57</v>
      </c>
    </row>
    <row r="22" spans="1:18" x14ac:dyDescent="0.35">
      <c r="A22" s="9">
        <v>43200</v>
      </c>
      <c r="B22" s="9" t="s">
        <v>84</v>
      </c>
      <c r="C22" s="2" t="s">
        <v>0</v>
      </c>
      <c r="D22" s="3">
        <v>29.5</v>
      </c>
      <c r="E22" s="6">
        <v>29.5</v>
      </c>
      <c r="F22" s="14">
        <v>374</v>
      </c>
      <c r="G22" s="3">
        <f t="shared" si="8"/>
        <v>11033</v>
      </c>
      <c r="H22" s="3">
        <v>10000</v>
      </c>
      <c r="I22" s="23">
        <f t="shared" si="9"/>
        <v>-1033</v>
      </c>
      <c r="J22" s="14">
        <v>9</v>
      </c>
      <c r="K22" s="3">
        <f t="shared" ref="K22:K27" si="10">E22*J22</f>
        <v>265.5</v>
      </c>
      <c r="L22" s="3">
        <f>G22+K22</f>
        <v>11298.5</v>
      </c>
      <c r="M22" s="7">
        <f t="shared" si="4"/>
        <v>-1298.5</v>
      </c>
      <c r="N22" s="3">
        <f>L22*0.04</f>
        <v>451.94</v>
      </c>
      <c r="O22" s="3">
        <v>9500</v>
      </c>
      <c r="P22" s="31">
        <f t="shared" si="5"/>
        <v>383</v>
      </c>
      <c r="Q22" s="18">
        <f>L22-O22-N22</f>
        <v>1346.56</v>
      </c>
      <c r="R22" s="68">
        <v>3721.23</v>
      </c>
    </row>
    <row r="23" spans="1:18" x14ac:dyDescent="0.35">
      <c r="A23" s="9">
        <v>43204</v>
      </c>
      <c r="B23" s="9" t="s">
        <v>85</v>
      </c>
      <c r="C23" s="24" t="s">
        <v>56</v>
      </c>
      <c r="D23" s="3">
        <v>12</v>
      </c>
      <c r="E23" s="6">
        <v>14</v>
      </c>
      <c r="F23" s="29">
        <v>148</v>
      </c>
      <c r="G23" s="3">
        <f t="shared" si="8"/>
        <v>1776</v>
      </c>
      <c r="H23" s="3">
        <v>1133.2</v>
      </c>
      <c r="I23" s="5">
        <f t="shared" si="9"/>
        <v>-642.79999999999995</v>
      </c>
      <c r="J23" s="29">
        <v>0</v>
      </c>
      <c r="K23" s="3">
        <f t="shared" si="10"/>
        <v>0</v>
      </c>
      <c r="L23" s="3">
        <f>G23+K23</f>
        <v>1776</v>
      </c>
      <c r="M23" s="7">
        <f t="shared" si="4"/>
        <v>-642.79999999999995</v>
      </c>
      <c r="N23" s="3" t="s">
        <v>61</v>
      </c>
      <c r="O23" s="3">
        <v>1133.2</v>
      </c>
      <c r="P23" s="32">
        <f t="shared" si="5"/>
        <v>148</v>
      </c>
      <c r="Q23" s="18">
        <f t="shared" ref="Q23:Q31" si="11">L23-O23</f>
        <v>642.79999999999995</v>
      </c>
      <c r="R23" s="43">
        <v>1371.21</v>
      </c>
    </row>
    <row r="24" spans="1:18" x14ac:dyDescent="0.35">
      <c r="A24" s="9">
        <v>43206</v>
      </c>
      <c r="B24" s="9" t="s">
        <v>85</v>
      </c>
      <c r="C24" s="2" t="s">
        <v>23</v>
      </c>
      <c r="D24" s="3">
        <v>10</v>
      </c>
      <c r="E24" s="6">
        <v>12</v>
      </c>
      <c r="F24" s="14">
        <v>70</v>
      </c>
      <c r="G24" s="3">
        <f t="shared" si="8"/>
        <v>700</v>
      </c>
      <c r="H24" s="3">
        <v>500</v>
      </c>
      <c r="I24" s="23">
        <f t="shared" si="9"/>
        <v>-200</v>
      </c>
      <c r="J24" s="14">
        <v>39</v>
      </c>
      <c r="K24" s="3">
        <f t="shared" si="10"/>
        <v>468</v>
      </c>
      <c r="L24" s="3">
        <f>K24+G24</f>
        <v>1168</v>
      </c>
      <c r="M24" s="7">
        <f t="shared" si="4"/>
        <v>-668</v>
      </c>
      <c r="N24" s="3" t="s">
        <v>61</v>
      </c>
      <c r="O24" s="3">
        <v>500</v>
      </c>
      <c r="P24" s="32">
        <f t="shared" si="5"/>
        <v>109</v>
      </c>
      <c r="Q24" s="18">
        <f t="shared" si="11"/>
        <v>668</v>
      </c>
      <c r="R24" s="44">
        <v>0</v>
      </c>
    </row>
    <row r="25" spans="1:18" x14ac:dyDescent="0.35">
      <c r="A25" s="19">
        <v>43207</v>
      </c>
      <c r="B25" s="19" t="s">
        <v>88</v>
      </c>
      <c r="C25" s="21" t="s">
        <v>71</v>
      </c>
      <c r="D25" s="3">
        <v>12</v>
      </c>
      <c r="E25" s="6">
        <v>12</v>
      </c>
      <c r="F25" s="22">
        <v>2</v>
      </c>
      <c r="G25" s="3">
        <f t="shared" si="8"/>
        <v>24</v>
      </c>
      <c r="H25" s="3">
        <v>350</v>
      </c>
      <c r="I25" s="5">
        <f t="shared" si="9"/>
        <v>326</v>
      </c>
      <c r="J25" s="22">
        <v>7</v>
      </c>
      <c r="K25" s="3">
        <f t="shared" si="10"/>
        <v>84</v>
      </c>
      <c r="L25" s="3">
        <f>K25+G25</f>
        <v>108</v>
      </c>
      <c r="M25" s="7">
        <f t="shared" si="4"/>
        <v>242</v>
      </c>
      <c r="N25" s="3" t="s">
        <v>61</v>
      </c>
      <c r="O25" s="3">
        <v>350</v>
      </c>
      <c r="P25" s="28">
        <f t="shared" si="5"/>
        <v>9</v>
      </c>
      <c r="Q25" s="17">
        <f t="shared" si="11"/>
        <v>-242</v>
      </c>
      <c r="R25" s="45" t="s">
        <v>61</v>
      </c>
    </row>
    <row r="26" spans="1:18" x14ac:dyDescent="0.35">
      <c r="A26" s="9">
        <v>43208</v>
      </c>
      <c r="B26" s="9" t="s">
        <v>85</v>
      </c>
      <c r="C26" s="13" t="s">
        <v>57</v>
      </c>
      <c r="D26" s="3">
        <v>10</v>
      </c>
      <c r="E26" s="6">
        <v>10</v>
      </c>
      <c r="F26" s="22">
        <v>0</v>
      </c>
      <c r="G26" s="3">
        <f t="shared" si="8"/>
        <v>0</v>
      </c>
      <c r="H26" s="3">
        <f>D26*0.6</f>
        <v>6</v>
      </c>
      <c r="I26" s="5">
        <f t="shared" si="9"/>
        <v>6</v>
      </c>
      <c r="J26" s="14">
        <v>3</v>
      </c>
      <c r="K26" s="3">
        <f t="shared" si="10"/>
        <v>30</v>
      </c>
      <c r="L26" s="3">
        <f>G26+K26</f>
        <v>30</v>
      </c>
      <c r="M26" s="7">
        <f t="shared" si="4"/>
        <v>-24</v>
      </c>
      <c r="N26" s="3" t="s">
        <v>61</v>
      </c>
      <c r="O26" s="3">
        <f>K26*0.6</f>
        <v>18</v>
      </c>
      <c r="P26" s="28">
        <f t="shared" si="5"/>
        <v>3</v>
      </c>
      <c r="Q26" s="64">
        <f t="shared" si="11"/>
        <v>12</v>
      </c>
      <c r="R26" s="43">
        <v>212.11</v>
      </c>
    </row>
    <row r="27" spans="1:18" x14ac:dyDescent="0.35">
      <c r="A27" s="9">
        <v>43210</v>
      </c>
      <c r="B27" s="9" t="s">
        <v>85</v>
      </c>
      <c r="C27" s="13" t="s">
        <v>24</v>
      </c>
      <c r="D27" s="3">
        <v>10</v>
      </c>
      <c r="E27" s="6">
        <v>10</v>
      </c>
      <c r="F27" s="14">
        <v>37</v>
      </c>
      <c r="G27" s="3">
        <f t="shared" ref="G27:G32" si="12">D27*F27</f>
        <v>370</v>
      </c>
      <c r="H27" s="3">
        <v>350</v>
      </c>
      <c r="I27" s="23">
        <f t="shared" ref="I27:I32" si="13">H27-G27</f>
        <v>-20</v>
      </c>
      <c r="J27" s="39">
        <v>81</v>
      </c>
      <c r="K27" s="3">
        <f t="shared" si="10"/>
        <v>810</v>
      </c>
      <c r="L27" s="3">
        <f>G27+K27</f>
        <v>1180</v>
      </c>
      <c r="M27" s="7">
        <f t="shared" si="4"/>
        <v>-830</v>
      </c>
      <c r="N27" s="3" t="s">
        <v>61</v>
      </c>
      <c r="O27" s="3">
        <v>394</v>
      </c>
      <c r="P27" s="32">
        <f t="shared" si="5"/>
        <v>118</v>
      </c>
      <c r="Q27" s="18">
        <f t="shared" si="11"/>
        <v>786</v>
      </c>
      <c r="R27" s="43">
        <v>1931.95</v>
      </c>
    </row>
    <row r="28" spans="1:18" x14ac:dyDescent="0.35">
      <c r="A28" s="9">
        <v>43214</v>
      </c>
      <c r="B28" s="9" t="s">
        <v>85</v>
      </c>
      <c r="C28" s="13" t="s">
        <v>25</v>
      </c>
      <c r="D28" s="3">
        <v>12</v>
      </c>
      <c r="E28" s="6">
        <v>14</v>
      </c>
      <c r="F28" s="14">
        <v>20</v>
      </c>
      <c r="G28" s="3">
        <f t="shared" si="12"/>
        <v>240</v>
      </c>
      <c r="H28" s="3">
        <v>650</v>
      </c>
      <c r="I28" s="5">
        <f t="shared" si="13"/>
        <v>410</v>
      </c>
      <c r="J28" s="14">
        <v>5</v>
      </c>
      <c r="K28" s="3">
        <f>E28*J28</f>
        <v>70</v>
      </c>
      <c r="L28" s="3">
        <f>G28+K28</f>
        <v>310</v>
      </c>
      <c r="M28" s="7">
        <f t="shared" si="4"/>
        <v>340</v>
      </c>
      <c r="N28" s="3" t="s">
        <v>61</v>
      </c>
      <c r="O28" s="3">
        <v>570</v>
      </c>
      <c r="P28" s="28">
        <f t="shared" si="5"/>
        <v>25</v>
      </c>
      <c r="Q28" s="17">
        <f t="shared" si="11"/>
        <v>-260</v>
      </c>
      <c r="R28" s="43">
        <v>323.3</v>
      </c>
    </row>
    <row r="29" spans="1:18" x14ac:dyDescent="0.35">
      <c r="A29" s="9">
        <v>43217</v>
      </c>
      <c r="B29" s="9" t="s">
        <v>85</v>
      </c>
      <c r="C29" s="13" t="s">
        <v>33</v>
      </c>
      <c r="D29" s="3">
        <v>8</v>
      </c>
      <c r="E29" s="6">
        <v>10</v>
      </c>
      <c r="F29" s="22">
        <v>4</v>
      </c>
      <c r="G29" s="3">
        <f t="shared" si="12"/>
        <v>32</v>
      </c>
      <c r="H29" s="3">
        <v>200</v>
      </c>
      <c r="I29" s="5">
        <f t="shared" si="13"/>
        <v>168</v>
      </c>
      <c r="J29" s="14">
        <v>23</v>
      </c>
      <c r="K29" s="3">
        <f>E29*J29</f>
        <v>230</v>
      </c>
      <c r="L29" s="3">
        <f>K29+G29</f>
        <v>262</v>
      </c>
      <c r="M29" s="7">
        <f t="shared" si="4"/>
        <v>-62</v>
      </c>
      <c r="N29" s="3" t="s">
        <v>61</v>
      </c>
      <c r="O29" s="3">
        <v>200</v>
      </c>
      <c r="P29" s="28">
        <f t="shared" si="5"/>
        <v>27</v>
      </c>
      <c r="Q29" s="10">
        <f t="shared" si="11"/>
        <v>62</v>
      </c>
      <c r="R29" s="43">
        <v>480.23</v>
      </c>
    </row>
    <row r="30" spans="1:18" x14ac:dyDescent="0.35">
      <c r="A30" s="9">
        <v>43218</v>
      </c>
      <c r="B30" s="9" t="s">
        <v>85</v>
      </c>
      <c r="C30" s="13" t="s">
        <v>32</v>
      </c>
      <c r="D30" s="3">
        <v>10</v>
      </c>
      <c r="E30" s="6">
        <v>12</v>
      </c>
      <c r="F30" s="14">
        <v>25</v>
      </c>
      <c r="G30" s="3">
        <f t="shared" si="12"/>
        <v>250</v>
      </c>
      <c r="H30" s="3">
        <v>600</v>
      </c>
      <c r="I30" s="5">
        <f t="shared" si="13"/>
        <v>350</v>
      </c>
      <c r="J30" s="14">
        <v>34</v>
      </c>
      <c r="K30" s="3">
        <f>E30*J30</f>
        <v>408</v>
      </c>
      <c r="L30" s="3">
        <f>K30+G30</f>
        <v>658</v>
      </c>
      <c r="M30" s="7">
        <f t="shared" si="4"/>
        <v>-58</v>
      </c>
      <c r="N30" s="3" t="s">
        <v>61</v>
      </c>
      <c r="O30" s="3">
        <v>600</v>
      </c>
      <c r="P30" s="28">
        <f t="shared" si="5"/>
        <v>59</v>
      </c>
      <c r="Q30" s="10">
        <f t="shared" si="11"/>
        <v>58</v>
      </c>
      <c r="R30" s="43">
        <v>943.16</v>
      </c>
    </row>
    <row r="31" spans="1:18" x14ac:dyDescent="0.35">
      <c r="A31" s="9">
        <v>43221</v>
      </c>
      <c r="B31" s="9" t="s">
        <v>85</v>
      </c>
      <c r="C31" s="2" t="s">
        <v>29</v>
      </c>
      <c r="D31" s="3">
        <v>10</v>
      </c>
      <c r="E31" s="6">
        <v>12</v>
      </c>
      <c r="F31" s="14">
        <v>8</v>
      </c>
      <c r="G31" s="3">
        <f t="shared" si="12"/>
        <v>80</v>
      </c>
      <c r="H31" s="3">
        <v>450</v>
      </c>
      <c r="I31" s="5">
        <f t="shared" si="13"/>
        <v>370</v>
      </c>
      <c r="J31" s="14">
        <v>5</v>
      </c>
      <c r="K31" s="3">
        <f>E31*J31</f>
        <v>60</v>
      </c>
      <c r="L31" s="3">
        <f t="shared" ref="L31:L36" si="14">G31+K31</f>
        <v>140</v>
      </c>
      <c r="M31" s="7">
        <f t="shared" si="4"/>
        <v>310</v>
      </c>
      <c r="N31" s="3" t="s">
        <v>61</v>
      </c>
      <c r="O31" s="3">
        <v>450</v>
      </c>
      <c r="P31" s="28">
        <f t="shared" si="5"/>
        <v>13</v>
      </c>
      <c r="Q31" s="17">
        <f t="shared" si="11"/>
        <v>-310</v>
      </c>
      <c r="R31" s="43">
        <v>210.95</v>
      </c>
    </row>
    <row r="32" spans="1:18" x14ac:dyDescent="0.35">
      <c r="A32" s="9">
        <v>43224</v>
      </c>
      <c r="B32" s="9" t="s">
        <v>84</v>
      </c>
      <c r="C32" s="2" t="s">
        <v>3</v>
      </c>
      <c r="D32" s="3">
        <v>20</v>
      </c>
      <c r="E32" s="6">
        <v>25</v>
      </c>
      <c r="F32" s="14">
        <v>88</v>
      </c>
      <c r="G32" s="3">
        <f t="shared" si="12"/>
        <v>1760</v>
      </c>
      <c r="H32" s="3">
        <v>2650</v>
      </c>
      <c r="I32" s="5">
        <f t="shared" si="13"/>
        <v>890</v>
      </c>
      <c r="J32" s="14">
        <v>27</v>
      </c>
      <c r="K32" s="3">
        <v>0</v>
      </c>
      <c r="L32" s="3">
        <f t="shared" si="14"/>
        <v>1760</v>
      </c>
      <c r="M32" s="7">
        <f t="shared" si="4"/>
        <v>890</v>
      </c>
      <c r="N32" s="3">
        <f>L32*0.04</f>
        <v>70.400000000000006</v>
      </c>
      <c r="O32" s="3">
        <v>2500</v>
      </c>
      <c r="P32" s="28">
        <f t="shared" si="5"/>
        <v>115</v>
      </c>
      <c r="Q32" s="17">
        <f>L32-O32-N32</f>
        <v>-810.4</v>
      </c>
      <c r="R32" s="43">
        <v>1143.94</v>
      </c>
    </row>
    <row r="33" spans="1:18" x14ac:dyDescent="0.35">
      <c r="A33" s="9">
        <v>43225</v>
      </c>
      <c r="B33" s="9" t="s">
        <v>85</v>
      </c>
      <c r="C33" s="2" t="s">
        <v>26</v>
      </c>
      <c r="D33" s="3">
        <v>7</v>
      </c>
      <c r="E33" s="6">
        <v>10</v>
      </c>
      <c r="F33" s="22">
        <v>4</v>
      </c>
      <c r="G33" s="3">
        <f t="shared" ref="G33:G39" si="15">D33*F33</f>
        <v>28</v>
      </c>
      <c r="H33" s="3">
        <f>G33*0.65</f>
        <v>18.2</v>
      </c>
      <c r="I33" s="5">
        <f t="shared" ref="I33:I39" si="16">H33-G33</f>
        <v>-9.8000000000000007</v>
      </c>
      <c r="J33" s="14">
        <v>9</v>
      </c>
      <c r="K33" s="3">
        <f t="shared" ref="K33:K38" si="17">E33*J33</f>
        <v>90</v>
      </c>
      <c r="L33" s="3">
        <f t="shared" si="14"/>
        <v>118</v>
      </c>
      <c r="M33" s="7">
        <f t="shared" si="4"/>
        <v>-99.8</v>
      </c>
      <c r="N33" s="3" t="s">
        <v>61</v>
      </c>
      <c r="O33" s="3">
        <f>L33*0.65</f>
        <v>76.7</v>
      </c>
      <c r="P33" s="28">
        <f t="shared" si="5"/>
        <v>13</v>
      </c>
      <c r="Q33" s="64">
        <f>L33-O33</f>
        <v>41.3</v>
      </c>
      <c r="R33" s="43">
        <v>289</v>
      </c>
    </row>
    <row r="34" spans="1:18" x14ac:dyDescent="0.35">
      <c r="A34" s="9">
        <v>43226</v>
      </c>
      <c r="B34" s="9" t="s">
        <v>85</v>
      </c>
      <c r="C34" s="2" t="s">
        <v>27</v>
      </c>
      <c r="D34" s="3">
        <v>10</v>
      </c>
      <c r="E34" s="6">
        <v>12</v>
      </c>
      <c r="F34" s="22">
        <v>7</v>
      </c>
      <c r="G34" s="3">
        <f t="shared" si="15"/>
        <v>70</v>
      </c>
      <c r="H34" s="3">
        <v>400</v>
      </c>
      <c r="I34" s="5">
        <f t="shared" si="16"/>
        <v>330</v>
      </c>
      <c r="J34" s="22">
        <v>6</v>
      </c>
      <c r="K34" s="3">
        <f t="shared" si="17"/>
        <v>72</v>
      </c>
      <c r="L34" s="3">
        <f t="shared" si="14"/>
        <v>142</v>
      </c>
      <c r="M34" s="7">
        <f t="shared" si="4"/>
        <v>258</v>
      </c>
      <c r="N34" s="3" t="s">
        <v>61</v>
      </c>
      <c r="O34" s="3">
        <v>400</v>
      </c>
      <c r="P34" s="28">
        <f t="shared" si="5"/>
        <v>13</v>
      </c>
      <c r="Q34" s="17">
        <f>L34-O34</f>
        <v>-258</v>
      </c>
      <c r="R34" s="43">
        <v>254.57</v>
      </c>
    </row>
    <row r="35" spans="1:18" x14ac:dyDescent="0.35">
      <c r="A35" s="9">
        <v>43227</v>
      </c>
      <c r="B35" s="9" t="s">
        <v>85</v>
      </c>
      <c r="C35" s="2" t="s">
        <v>28</v>
      </c>
      <c r="D35" s="3">
        <v>10</v>
      </c>
      <c r="E35" s="6">
        <v>12</v>
      </c>
      <c r="F35" s="14">
        <v>10</v>
      </c>
      <c r="G35" s="3">
        <f t="shared" si="15"/>
        <v>100</v>
      </c>
      <c r="H35" s="3">
        <v>200</v>
      </c>
      <c r="I35" s="5">
        <f t="shared" si="16"/>
        <v>100</v>
      </c>
      <c r="J35" s="14">
        <v>31</v>
      </c>
      <c r="K35" s="3">
        <f t="shared" si="17"/>
        <v>372</v>
      </c>
      <c r="L35" s="3">
        <f t="shared" si="14"/>
        <v>472</v>
      </c>
      <c r="M35" s="7">
        <f t="shared" si="4"/>
        <v>-272</v>
      </c>
      <c r="N35" s="3" t="s">
        <v>61</v>
      </c>
      <c r="O35" s="3">
        <v>200</v>
      </c>
      <c r="P35" s="28">
        <f t="shared" si="5"/>
        <v>41</v>
      </c>
      <c r="Q35" s="10">
        <f>L35-O35</f>
        <v>272</v>
      </c>
      <c r="R35" s="43">
        <v>718</v>
      </c>
    </row>
    <row r="36" spans="1:18" x14ac:dyDescent="0.35">
      <c r="A36" s="9">
        <v>43228</v>
      </c>
      <c r="B36" s="9" t="s">
        <v>85</v>
      </c>
      <c r="C36" s="2" t="s">
        <v>30</v>
      </c>
      <c r="D36" s="3">
        <v>12</v>
      </c>
      <c r="E36" s="6">
        <v>12</v>
      </c>
      <c r="F36" s="14">
        <v>75</v>
      </c>
      <c r="G36" s="3">
        <f t="shared" si="15"/>
        <v>900</v>
      </c>
      <c r="H36" s="3">
        <v>800</v>
      </c>
      <c r="I36" s="5">
        <f t="shared" si="16"/>
        <v>-100</v>
      </c>
      <c r="J36" s="14">
        <v>22</v>
      </c>
      <c r="K36" s="3">
        <f t="shared" si="17"/>
        <v>264</v>
      </c>
      <c r="L36" s="3">
        <f t="shared" si="14"/>
        <v>1164</v>
      </c>
      <c r="M36" s="7">
        <f t="shared" si="4"/>
        <v>-364</v>
      </c>
      <c r="N36" s="3" t="s">
        <v>61</v>
      </c>
      <c r="O36" s="3">
        <v>800</v>
      </c>
      <c r="P36" s="28">
        <f t="shared" si="5"/>
        <v>97</v>
      </c>
      <c r="Q36" s="30">
        <f>L36-O36</f>
        <v>364</v>
      </c>
      <c r="R36" s="43">
        <v>809.65</v>
      </c>
    </row>
    <row r="37" spans="1:18" x14ac:dyDescent="0.35">
      <c r="A37" s="9">
        <v>43231</v>
      </c>
      <c r="B37" s="9" t="s">
        <v>84</v>
      </c>
      <c r="C37" s="2" t="s">
        <v>34</v>
      </c>
      <c r="D37" s="3">
        <v>8</v>
      </c>
      <c r="E37" s="6">
        <v>10</v>
      </c>
      <c r="F37" s="14">
        <v>15</v>
      </c>
      <c r="G37" s="3">
        <f t="shared" si="15"/>
        <v>120</v>
      </c>
      <c r="H37" s="3">
        <v>400</v>
      </c>
      <c r="I37" s="5">
        <f t="shared" si="16"/>
        <v>280</v>
      </c>
      <c r="J37" s="39">
        <v>156</v>
      </c>
      <c r="K37" s="3">
        <f t="shared" si="17"/>
        <v>1560</v>
      </c>
      <c r="L37" s="3">
        <f t="shared" ref="L37:L42" si="18">G37+K37</f>
        <v>1680</v>
      </c>
      <c r="M37" s="7">
        <f t="shared" si="4"/>
        <v>-1280</v>
      </c>
      <c r="N37" s="3">
        <f>L37*0.04</f>
        <v>67.2</v>
      </c>
      <c r="O37" s="3">
        <v>1265</v>
      </c>
      <c r="P37" s="28">
        <f t="shared" si="5"/>
        <v>171</v>
      </c>
      <c r="Q37" s="10">
        <f>L37-O37-N37</f>
        <v>347.8</v>
      </c>
      <c r="R37" s="68">
        <v>3982.62</v>
      </c>
    </row>
    <row r="38" spans="1:18" x14ac:dyDescent="0.35">
      <c r="A38" s="9">
        <v>43232</v>
      </c>
      <c r="B38" s="9" t="s">
        <v>84</v>
      </c>
      <c r="C38" s="2" t="s">
        <v>39</v>
      </c>
      <c r="D38" s="3">
        <v>10</v>
      </c>
      <c r="E38" s="6">
        <v>12</v>
      </c>
      <c r="F38" s="14">
        <v>14</v>
      </c>
      <c r="G38" s="3">
        <f t="shared" si="15"/>
        <v>140</v>
      </c>
      <c r="H38" s="3">
        <v>400</v>
      </c>
      <c r="I38" s="5">
        <f t="shared" si="16"/>
        <v>260</v>
      </c>
      <c r="J38" s="14">
        <v>54</v>
      </c>
      <c r="K38" s="3">
        <f t="shared" si="17"/>
        <v>648</v>
      </c>
      <c r="L38" s="3">
        <f t="shared" si="18"/>
        <v>788</v>
      </c>
      <c r="M38" s="7">
        <f t="shared" si="4"/>
        <v>-388</v>
      </c>
      <c r="N38" s="3">
        <f>L38*0.04</f>
        <v>31.52</v>
      </c>
      <c r="O38" s="3">
        <v>491</v>
      </c>
      <c r="P38" s="28">
        <f t="shared" si="5"/>
        <v>68</v>
      </c>
      <c r="Q38" s="10">
        <f>L38-O38-N38</f>
        <v>265.48</v>
      </c>
      <c r="R38" s="43">
        <v>1219.0999999999999</v>
      </c>
    </row>
    <row r="39" spans="1:18" x14ac:dyDescent="0.35">
      <c r="A39" s="9">
        <v>43234</v>
      </c>
      <c r="B39" s="9" t="s">
        <v>85</v>
      </c>
      <c r="C39" s="2" t="s">
        <v>37</v>
      </c>
      <c r="D39" s="3">
        <v>12</v>
      </c>
      <c r="E39" s="6">
        <v>15</v>
      </c>
      <c r="F39" s="14">
        <v>24</v>
      </c>
      <c r="G39" s="3">
        <f t="shared" si="15"/>
        <v>288</v>
      </c>
      <c r="H39" s="3">
        <v>700</v>
      </c>
      <c r="I39" s="5">
        <f t="shared" si="16"/>
        <v>412</v>
      </c>
      <c r="J39" s="14">
        <v>7</v>
      </c>
      <c r="K39" s="3">
        <f>E39*J39</f>
        <v>105</v>
      </c>
      <c r="L39" s="3">
        <f t="shared" si="18"/>
        <v>393</v>
      </c>
      <c r="M39" s="7">
        <f t="shared" si="4"/>
        <v>307</v>
      </c>
      <c r="N39" s="3" t="s">
        <v>61</v>
      </c>
      <c r="O39" s="3">
        <v>700</v>
      </c>
      <c r="P39" s="28">
        <f t="shared" si="5"/>
        <v>31</v>
      </c>
      <c r="Q39" s="17">
        <f>L39-O39</f>
        <v>-307</v>
      </c>
      <c r="R39" s="43">
        <v>320.48</v>
      </c>
    </row>
    <row r="40" spans="1:18" x14ac:dyDescent="0.35">
      <c r="A40" s="9">
        <v>43235</v>
      </c>
      <c r="B40" s="9" t="s">
        <v>84</v>
      </c>
      <c r="C40" s="2" t="s">
        <v>4</v>
      </c>
      <c r="D40" s="3">
        <v>18</v>
      </c>
      <c r="E40" s="6">
        <v>20</v>
      </c>
      <c r="F40" s="14">
        <v>347</v>
      </c>
      <c r="G40" s="3">
        <f>F40*D40</f>
        <v>6246</v>
      </c>
      <c r="H40" s="3">
        <v>5500</v>
      </c>
      <c r="I40" s="23">
        <f t="shared" ref="I40:I45" si="19">H40-G40</f>
        <v>-746</v>
      </c>
      <c r="J40" s="16">
        <v>19</v>
      </c>
      <c r="K40" s="3">
        <f>E40*J40</f>
        <v>380</v>
      </c>
      <c r="L40" s="3">
        <f t="shared" si="18"/>
        <v>6626</v>
      </c>
      <c r="M40" s="7">
        <f>H40-L40</f>
        <v>-1126</v>
      </c>
      <c r="N40" s="3">
        <f>L40*0.04</f>
        <v>265.04000000000002</v>
      </c>
      <c r="O40" s="3">
        <v>5000</v>
      </c>
      <c r="P40" s="28">
        <f t="shared" si="5"/>
        <v>366</v>
      </c>
      <c r="Q40" s="18">
        <f>L40-O40-N40</f>
        <v>1360.96</v>
      </c>
      <c r="R40" s="44">
        <v>0</v>
      </c>
    </row>
    <row r="41" spans="1:18" x14ac:dyDescent="0.35">
      <c r="A41" s="9">
        <v>43236</v>
      </c>
      <c r="B41" s="9" t="s">
        <v>84</v>
      </c>
      <c r="C41" s="2" t="s">
        <v>5</v>
      </c>
      <c r="D41" s="3">
        <v>30</v>
      </c>
      <c r="E41" s="6">
        <v>35</v>
      </c>
      <c r="F41" s="14">
        <v>228</v>
      </c>
      <c r="G41" s="3">
        <f>F41*D41</f>
        <v>6840</v>
      </c>
      <c r="H41" s="3">
        <v>8150</v>
      </c>
      <c r="I41" s="5">
        <f t="shared" si="19"/>
        <v>1310</v>
      </c>
      <c r="J41" s="14">
        <v>51</v>
      </c>
      <c r="K41" s="3">
        <f>J41*E41</f>
        <v>1785</v>
      </c>
      <c r="L41" s="3">
        <f t="shared" si="18"/>
        <v>8625</v>
      </c>
      <c r="M41" s="7">
        <f>H41-L41</f>
        <v>-475</v>
      </c>
      <c r="N41" s="3">
        <f>L41*0.04</f>
        <v>345</v>
      </c>
      <c r="O41" s="3">
        <v>8000</v>
      </c>
      <c r="P41" s="28">
        <f t="shared" si="5"/>
        <v>279</v>
      </c>
      <c r="Q41" s="10">
        <f>L41-O41-N41</f>
        <v>280</v>
      </c>
      <c r="R41" s="68">
        <v>3711.01</v>
      </c>
    </row>
    <row r="42" spans="1:18" x14ac:dyDescent="0.35">
      <c r="A42" s="9">
        <v>43237</v>
      </c>
      <c r="B42" s="9" t="s">
        <v>85</v>
      </c>
      <c r="C42" s="2" t="s">
        <v>38</v>
      </c>
      <c r="D42" s="3">
        <v>10</v>
      </c>
      <c r="E42" s="6">
        <v>10</v>
      </c>
      <c r="F42" s="22">
        <v>1</v>
      </c>
      <c r="G42" s="3">
        <f>D42*F42</f>
        <v>10</v>
      </c>
      <c r="H42" s="3">
        <v>200</v>
      </c>
      <c r="I42" s="5">
        <f t="shared" si="19"/>
        <v>190</v>
      </c>
      <c r="J42" s="14">
        <v>38</v>
      </c>
      <c r="K42" s="3">
        <f>E42*J42</f>
        <v>380</v>
      </c>
      <c r="L42" s="3">
        <f t="shared" si="18"/>
        <v>390</v>
      </c>
      <c r="M42" s="7">
        <f>H42-L42</f>
        <v>-190</v>
      </c>
      <c r="N42" s="3" t="s">
        <v>61</v>
      </c>
      <c r="O42" s="3">
        <v>200</v>
      </c>
      <c r="P42" s="28">
        <f t="shared" si="5"/>
        <v>39</v>
      </c>
      <c r="Q42" s="10">
        <f>L42-O42</f>
        <v>190</v>
      </c>
      <c r="R42" s="43">
        <v>341.71</v>
      </c>
    </row>
    <row r="43" spans="1:18" x14ac:dyDescent="0.35">
      <c r="A43" s="9">
        <v>43239</v>
      </c>
      <c r="B43" s="9" t="s">
        <v>85</v>
      </c>
      <c r="C43" s="2" t="s">
        <v>63</v>
      </c>
      <c r="D43" s="3">
        <v>15</v>
      </c>
      <c r="E43" s="6">
        <v>15</v>
      </c>
      <c r="F43" s="14">
        <v>86</v>
      </c>
      <c r="G43" s="3">
        <f>D43*F43</f>
        <v>1290</v>
      </c>
      <c r="H43" s="3">
        <v>1000</v>
      </c>
      <c r="I43" s="23">
        <f t="shared" si="19"/>
        <v>-290</v>
      </c>
      <c r="J43" s="14">
        <v>11</v>
      </c>
      <c r="K43" s="3">
        <f>J43*E43</f>
        <v>165</v>
      </c>
      <c r="L43" s="3">
        <f t="shared" ref="L43:L48" si="20">G43+K43</f>
        <v>1455</v>
      </c>
      <c r="M43" s="7">
        <f>H43-L43</f>
        <v>-455</v>
      </c>
      <c r="N43" s="3" t="s">
        <v>61</v>
      </c>
      <c r="O43" s="3">
        <v>1000</v>
      </c>
      <c r="P43" s="28">
        <f t="shared" si="5"/>
        <v>97</v>
      </c>
      <c r="Q43" s="30">
        <f>L43-O43</f>
        <v>455</v>
      </c>
      <c r="R43" s="43">
        <v>660.7</v>
      </c>
    </row>
    <row r="44" spans="1:18" x14ac:dyDescent="0.35">
      <c r="A44" s="9">
        <v>43242</v>
      </c>
      <c r="B44" s="9" t="s">
        <v>84</v>
      </c>
      <c r="C44" s="24" t="s">
        <v>98</v>
      </c>
      <c r="D44" s="3">
        <v>17</v>
      </c>
      <c r="E44" s="6">
        <v>20</v>
      </c>
      <c r="F44" s="29">
        <v>501</v>
      </c>
      <c r="G44" s="3">
        <f>F44*D44</f>
        <v>8517</v>
      </c>
      <c r="H44" s="3">
        <v>4150</v>
      </c>
      <c r="I44" s="23">
        <f t="shared" si="19"/>
        <v>-4367</v>
      </c>
      <c r="J44" s="29">
        <v>0</v>
      </c>
      <c r="K44" s="3">
        <f t="shared" ref="K44:K53" si="21">E44*J44</f>
        <v>0</v>
      </c>
      <c r="L44" s="3">
        <f t="shared" si="20"/>
        <v>8517</v>
      </c>
      <c r="M44" s="7">
        <f t="shared" ref="M44:M53" si="22">H44-L44</f>
        <v>-4367</v>
      </c>
      <c r="N44" s="3">
        <f>L44*0.04</f>
        <v>340.68</v>
      </c>
      <c r="O44" s="3">
        <v>6000</v>
      </c>
      <c r="P44" s="32">
        <f t="shared" ref="P44:P75" si="23">F44+J44</f>
        <v>501</v>
      </c>
      <c r="Q44" s="18">
        <f>L44-O44-N44</f>
        <v>2176.3200000000002</v>
      </c>
      <c r="R44" s="68">
        <v>5492.03</v>
      </c>
    </row>
    <row r="45" spans="1:18" x14ac:dyDescent="0.35">
      <c r="A45" s="9">
        <v>43242</v>
      </c>
      <c r="B45" s="9" t="s">
        <v>85</v>
      </c>
      <c r="C45" s="2" t="s">
        <v>47</v>
      </c>
      <c r="D45" s="3">
        <v>12</v>
      </c>
      <c r="E45" s="6">
        <v>12</v>
      </c>
      <c r="F45" s="14">
        <v>15</v>
      </c>
      <c r="G45" s="3">
        <f>D45*F45</f>
        <v>180</v>
      </c>
      <c r="H45" s="3">
        <v>200</v>
      </c>
      <c r="I45" s="5">
        <f t="shared" si="19"/>
        <v>20</v>
      </c>
      <c r="J45" s="14">
        <v>11</v>
      </c>
      <c r="K45" s="3">
        <f t="shared" si="21"/>
        <v>132</v>
      </c>
      <c r="L45" s="3">
        <f t="shared" si="20"/>
        <v>312</v>
      </c>
      <c r="M45" s="7">
        <f t="shared" si="22"/>
        <v>-112</v>
      </c>
      <c r="N45" s="3" t="s">
        <v>61</v>
      </c>
      <c r="O45" s="3">
        <v>220</v>
      </c>
      <c r="P45" s="28">
        <f t="shared" si="23"/>
        <v>26</v>
      </c>
      <c r="Q45" s="10">
        <f t="shared" ref="Q45:Q50" si="24">L45-O45</f>
        <v>92</v>
      </c>
      <c r="R45" s="43">
        <v>611.66999999999996</v>
      </c>
    </row>
    <row r="46" spans="1:18" x14ac:dyDescent="0.35">
      <c r="A46" s="9">
        <v>43243</v>
      </c>
      <c r="B46" s="9" t="s">
        <v>85</v>
      </c>
      <c r="C46" s="2" t="s">
        <v>49</v>
      </c>
      <c r="D46" s="3">
        <v>10</v>
      </c>
      <c r="E46" s="6">
        <v>10</v>
      </c>
      <c r="F46" s="22">
        <v>3</v>
      </c>
      <c r="G46" s="3">
        <f>D46*F46</f>
        <v>30</v>
      </c>
      <c r="H46" s="3">
        <v>600</v>
      </c>
      <c r="I46" s="5">
        <f t="shared" ref="I46:I53" si="25">H46-G46</f>
        <v>570</v>
      </c>
      <c r="J46" s="14">
        <v>25</v>
      </c>
      <c r="K46" s="3">
        <f t="shared" si="21"/>
        <v>250</v>
      </c>
      <c r="L46" s="3">
        <f t="shared" si="20"/>
        <v>280</v>
      </c>
      <c r="M46" s="7">
        <f t="shared" si="22"/>
        <v>320</v>
      </c>
      <c r="N46" s="3" t="s">
        <v>61</v>
      </c>
      <c r="O46" s="3">
        <v>300</v>
      </c>
      <c r="P46" s="28">
        <f t="shared" si="23"/>
        <v>28</v>
      </c>
      <c r="Q46" s="17">
        <f t="shared" si="24"/>
        <v>-20</v>
      </c>
      <c r="R46" s="43">
        <v>564.83000000000004</v>
      </c>
    </row>
    <row r="47" spans="1:18" x14ac:dyDescent="0.35">
      <c r="A47" s="9">
        <v>43244</v>
      </c>
      <c r="B47" s="9" t="s">
        <v>85</v>
      </c>
      <c r="C47" s="2" t="s">
        <v>48</v>
      </c>
      <c r="D47" s="3">
        <v>10</v>
      </c>
      <c r="E47" s="6">
        <v>10</v>
      </c>
      <c r="F47" s="14">
        <v>9</v>
      </c>
      <c r="G47" s="3">
        <f>D47*F47</f>
        <v>90</v>
      </c>
      <c r="H47" s="3">
        <v>200</v>
      </c>
      <c r="I47" s="5">
        <f t="shared" si="25"/>
        <v>110</v>
      </c>
      <c r="J47" s="14">
        <v>10</v>
      </c>
      <c r="K47" s="3">
        <f t="shared" si="21"/>
        <v>100</v>
      </c>
      <c r="L47" s="3">
        <f t="shared" si="20"/>
        <v>190</v>
      </c>
      <c r="M47" s="7">
        <f t="shared" si="22"/>
        <v>10</v>
      </c>
      <c r="N47" s="3" t="s">
        <v>61</v>
      </c>
      <c r="O47" s="3">
        <v>200</v>
      </c>
      <c r="P47" s="28">
        <f t="shared" si="23"/>
        <v>19</v>
      </c>
      <c r="Q47" s="17">
        <f t="shared" si="24"/>
        <v>-10</v>
      </c>
      <c r="R47" s="43">
        <v>438.72</v>
      </c>
    </row>
    <row r="48" spans="1:18" x14ac:dyDescent="0.35">
      <c r="A48" s="9">
        <v>43246</v>
      </c>
      <c r="B48" s="9" t="s">
        <v>85</v>
      </c>
      <c r="C48" s="2" t="s">
        <v>50</v>
      </c>
      <c r="D48" s="3">
        <v>13</v>
      </c>
      <c r="E48" s="6">
        <v>13</v>
      </c>
      <c r="F48" s="22">
        <v>2</v>
      </c>
      <c r="G48" s="3">
        <f>D48*F48</f>
        <v>26</v>
      </c>
      <c r="H48" s="3">
        <v>400</v>
      </c>
      <c r="I48" s="5">
        <f t="shared" si="25"/>
        <v>374</v>
      </c>
      <c r="J48" s="14">
        <v>37</v>
      </c>
      <c r="K48" s="3">
        <f t="shared" si="21"/>
        <v>481</v>
      </c>
      <c r="L48" s="3">
        <f t="shared" si="20"/>
        <v>507</v>
      </c>
      <c r="M48" s="7">
        <f t="shared" si="22"/>
        <v>-107</v>
      </c>
      <c r="N48" s="3" t="s">
        <v>61</v>
      </c>
      <c r="O48" s="3">
        <v>400</v>
      </c>
      <c r="P48" s="28">
        <f t="shared" si="23"/>
        <v>39</v>
      </c>
      <c r="Q48" s="10">
        <f t="shared" si="24"/>
        <v>107</v>
      </c>
      <c r="R48" s="43">
        <v>841.26</v>
      </c>
    </row>
    <row r="49" spans="1:18" x14ac:dyDescent="0.35">
      <c r="A49" s="9">
        <v>43251</v>
      </c>
      <c r="B49" s="9" t="s">
        <v>84</v>
      </c>
      <c r="C49" s="2" t="s">
        <v>9</v>
      </c>
      <c r="D49" s="3">
        <v>30.5</v>
      </c>
      <c r="E49" s="6">
        <v>35</v>
      </c>
      <c r="F49" s="14">
        <v>74</v>
      </c>
      <c r="G49" s="3">
        <f>F49*D49</f>
        <v>2257</v>
      </c>
      <c r="H49" s="3">
        <v>3650</v>
      </c>
      <c r="I49" s="5">
        <f t="shared" si="25"/>
        <v>1393</v>
      </c>
      <c r="J49" s="14">
        <v>13</v>
      </c>
      <c r="K49" s="3">
        <f t="shared" si="21"/>
        <v>455</v>
      </c>
      <c r="L49" s="3">
        <f t="shared" ref="L49:L54" si="26">G49+K49</f>
        <v>2712</v>
      </c>
      <c r="M49" s="7">
        <f t="shared" si="22"/>
        <v>938</v>
      </c>
      <c r="N49" s="3">
        <f>L49*0.04</f>
        <v>108.48</v>
      </c>
      <c r="O49" s="3">
        <v>3500</v>
      </c>
      <c r="P49" s="28">
        <f t="shared" si="23"/>
        <v>87</v>
      </c>
      <c r="Q49" s="17">
        <f t="shared" si="24"/>
        <v>-788</v>
      </c>
      <c r="R49" s="43">
        <v>1565.88</v>
      </c>
    </row>
    <row r="50" spans="1:18" x14ac:dyDescent="0.35">
      <c r="A50" s="9">
        <v>43252</v>
      </c>
      <c r="B50" s="9" t="s">
        <v>85</v>
      </c>
      <c r="C50" s="2" t="s">
        <v>80</v>
      </c>
      <c r="D50" s="3">
        <v>8</v>
      </c>
      <c r="E50" s="6">
        <v>10</v>
      </c>
      <c r="F50" s="14">
        <v>53</v>
      </c>
      <c r="G50" s="3">
        <f>F50*D50</f>
        <v>424</v>
      </c>
      <c r="H50" s="3">
        <v>200</v>
      </c>
      <c r="I50" s="23">
        <f t="shared" si="25"/>
        <v>-224</v>
      </c>
      <c r="J50" s="14">
        <v>37</v>
      </c>
      <c r="K50" s="3">
        <f t="shared" si="21"/>
        <v>370</v>
      </c>
      <c r="L50" s="3">
        <f t="shared" si="26"/>
        <v>794</v>
      </c>
      <c r="M50" s="7">
        <f t="shared" si="22"/>
        <v>-594</v>
      </c>
      <c r="N50" s="3" t="s">
        <v>61</v>
      </c>
      <c r="O50" s="3">
        <v>645</v>
      </c>
      <c r="P50" s="28">
        <f t="shared" si="23"/>
        <v>90</v>
      </c>
      <c r="Q50" s="10">
        <f t="shared" si="24"/>
        <v>149</v>
      </c>
      <c r="R50" s="43">
        <v>1176.9100000000001</v>
      </c>
    </row>
    <row r="51" spans="1:18" x14ac:dyDescent="0.35">
      <c r="A51" s="9">
        <v>43253</v>
      </c>
      <c r="B51" s="9" t="s">
        <v>84</v>
      </c>
      <c r="C51" s="2" t="s">
        <v>94</v>
      </c>
      <c r="D51" s="3">
        <v>12</v>
      </c>
      <c r="E51" s="6">
        <v>15</v>
      </c>
      <c r="F51" s="14">
        <v>74</v>
      </c>
      <c r="G51" s="3">
        <f>D51*F51</f>
        <v>888</v>
      </c>
      <c r="H51" s="3">
        <v>2300</v>
      </c>
      <c r="I51" s="5">
        <f t="shared" si="25"/>
        <v>1412</v>
      </c>
      <c r="J51" s="14">
        <v>51</v>
      </c>
      <c r="K51" s="3">
        <f t="shared" si="21"/>
        <v>765</v>
      </c>
      <c r="L51" s="3">
        <f t="shared" si="26"/>
        <v>1653</v>
      </c>
      <c r="M51" s="7">
        <f t="shared" si="22"/>
        <v>647</v>
      </c>
      <c r="N51" s="3">
        <f>L51*0.04</f>
        <v>66.12</v>
      </c>
      <c r="O51" s="3">
        <v>2300</v>
      </c>
      <c r="P51" s="28">
        <f t="shared" si="23"/>
        <v>125</v>
      </c>
      <c r="Q51" s="17">
        <f>L51-O51-N51</f>
        <v>-713.12</v>
      </c>
      <c r="R51" s="43">
        <v>1195.29</v>
      </c>
    </row>
    <row r="52" spans="1:18" x14ac:dyDescent="0.35">
      <c r="A52" s="9">
        <v>43253</v>
      </c>
      <c r="B52" s="9" t="s">
        <v>85</v>
      </c>
      <c r="C52" s="2" t="s">
        <v>89</v>
      </c>
      <c r="D52" s="3">
        <v>7</v>
      </c>
      <c r="E52" s="6">
        <v>10</v>
      </c>
      <c r="F52" s="22">
        <v>4</v>
      </c>
      <c r="G52" s="3">
        <f>D52*F52</f>
        <v>28</v>
      </c>
      <c r="H52" s="3">
        <v>200</v>
      </c>
      <c r="I52" s="5">
        <f t="shared" si="25"/>
        <v>172</v>
      </c>
      <c r="J52" s="14">
        <v>32</v>
      </c>
      <c r="K52" s="3">
        <f t="shared" si="21"/>
        <v>320</v>
      </c>
      <c r="L52" s="3">
        <f t="shared" si="26"/>
        <v>348</v>
      </c>
      <c r="M52" s="7">
        <f t="shared" si="22"/>
        <v>-148</v>
      </c>
      <c r="N52" s="3" t="s">
        <v>61</v>
      </c>
      <c r="O52" s="3">
        <v>125</v>
      </c>
      <c r="P52" s="28">
        <f t="shared" si="23"/>
        <v>36</v>
      </c>
      <c r="Q52" s="10">
        <f>L52-O52</f>
        <v>223</v>
      </c>
      <c r="R52" s="43">
        <v>278.26</v>
      </c>
    </row>
    <row r="53" spans="1:18" x14ac:dyDescent="0.35">
      <c r="A53" s="9">
        <v>43255</v>
      </c>
      <c r="B53" s="9" t="s">
        <v>85</v>
      </c>
      <c r="C53" s="2" t="s">
        <v>99</v>
      </c>
      <c r="D53" s="3">
        <v>5</v>
      </c>
      <c r="E53" s="6">
        <v>7</v>
      </c>
      <c r="F53" s="22">
        <v>0</v>
      </c>
      <c r="G53" s="3">
        <v>0</v>
      </c>
      <c r="H53" s="3">
        <v>200</v>
      </c>
      <c r="I53" s="5">
        <f t="shared" si="25"/>
        <v>200</v>
      </c>
      <c r="J53" s="14">
        <v>15</v>
      </c>
      <c r="K53" s="3">
        <f t="shared" si="21"/>
        <v>105</v>
      </c>
      <c r="L53" s="3">
        <f t="shared" si="26"/>
        <v>105</v>
      </c>
      <c r="M53" s="7">
        <f t="shared" si="22"/>
        <v>95</v>
      </c>
      <c r="N53" s="3" t="s">
        <v>61</v>
      </c>
      <c r="O53" s="3">
        <v>200</v>
      </c>
      <c r="P53" s="28">
        <f t="shared" si="23"/>
        <v>15</v>
      </c>
      <c r="Q53" s="17">
        <f>L53-O53</f>
        <v>-95</v>
      </c>
      <c r="R53" s="43">
        <v>137.18</v>
      </c>
    </row>
    <row r="54" spans="1:18" x14ac:dyDescent="0.35">
      <c r="A54" s="19">
        <v>43257</v>
      </c>
      <c r="B54" s="19" t="s">
        <v>86</v>
      </c>
      <c r="C54" s="20" t="s">
        <v>79</v>
      </c>
      <c r="D54" s="3">
        <v>20</v>
      </c>
      <c r="E54" s="6">
        <v>22</v>
      </c>
      <c r="F54" s="29">
        <v>1200</v>
      </c>
      <c r="G54" s="3">
        <f>D54*F54</f>
        <v>24000</v>
      </c>
      <c r="H54" s="3">
        <v>16800</v>
      </c>
      <c r="I54" s="23">
        <f t="shared" ref="I54:I59" si="27">H54-G54</f>
        <v>-7200</v>
      </c>
      <c r="J54" s="29">
        <v>0</v>
      </c>
      <c r="K54" s="3">
        <f t="shared" ref="K54:K59" si="28">E54*J54</f>
        <v>0</v>
      </c>
      <c r="L54" s="3">
        <f t="shared" si="26"/>
        <v>24000</v>
      </c>
      <c r="M54" s="7">
        <f t="shared" ref="M54:M59" si="29">H54-L54</f>
        <v>-7200</v>
      </c>
      <c r="N54" s="3">
        <f>L54*0.08</f>
        <v>1920</v>
      </c>
      <c r="O54" s="3">
        <v>16800</v>
      </c>
      <c r="P54" s="32">
        <f t="shared" si="23"/>
        <v>1200</v>
      </c>
      <c r="Q54" s="18">
        <f>L54-O54-N54</f>
        <v>5280</v>
      </c>
      <c r="R54" s="45" t="s">
        <v>61</v>
      </c>
    </row>
    <row r="55" spans="1:18" x14ac:dyDescent="0.35">
      <c r="A55" s="9">
        <v>43259</v>
      </c>
      <c r="B55" s="9" t="s">
        <v>85</v>
      </c>
      <c r="C55" s="2" t="s">
        <v>51</v>
      </c>
      <c r="D55" s="3">
        <v>10</v>
      </c>
      <c r="E55" s="6">
        <v>10</v>
      </c>
      <c r="F55" s="14">
        <v>28</v>
      </c>
      <c r="G55" s="3">
        <f>D55*F55</f>
        <v>280</v>
      </c>
      <c r="H55" s="3">
        <v>300</v>
      </c>
      <c r="I55" s="5">
        <f t="shared" si="27"/>
        <v>20</v>
      </c>
      <c r="J55" s="14">
        <v>13</v>
      </c>
      <c r="K55" s="3">
        <f t="shared" si="28"/>
        <v>130</v>
      </c>
      <c r="L55" s="3">
        <f t="shared" ref="L55:L61" si="30">G55+K55</f>
        <v>410</v>
      </c>
      <c r="M55" s="7">
        <f t="shared" si="29"/>
        <v>-110</v>
      </c>
      <c r="N55" s="3" t="s">
        <v>61</v>
      </c>
      <c r="O55" s="3">
        <v>300</v>
      </c>
      <c r="P55" s="28">
        <f t="shared" si="23"/>
        <v>41</v>
      </c>
      <c r="Q55" s="10">
        <f>L55-O55</f>
        <v>110</v>
      </c>
      <c r="R55" s="43">
        <v>472.26</v>
      </c>
    </row>
    <row r="56" spans="1:18" x14ac:dyDescent="0.35">
      <c r="A56" s="9">
        <v>43263</v>
      </c>
      <c r="B56" s="9" t="s">
        <v>84</v>
      </c>
      <c r="C56" s="2" t="s">
        <v>6</v>
      </c>
      <c r="D56" s="3">
        <v>18</v>
      </c>
      <c r="E56" s="6">
        <v>20</v>
      </c>
      <c r="F56" s="22">
        <v>131</v>
      </c>
      <c r="G56" s="3">
        <f t="shared" ref="G56:G61" si="31">F56*D56</f>
        <v>2358</v>
      </c>
      <c r="H56" s="3">
        <v>5550</v>
      </c>
      <c r="I56" s="5">
        <f t="shared" si="27"/>
        <v>3192</v>
      </c>
      <c r="J56" s="22">
        <v>13</v>
      </c>
      <c r="K56" s="3">
        <f t="shared" si="28"/>
        <v>260</v>
      </c>
      <c r="L56" s="3">
        <f t="shared" si="30"/>
        <v>2618</v>
      </c>
      <c r="M56" s="7">
        <f t="shared" si="29"/>
        <v>2932</v>
      </c>
      <c r="N56" s="3">
        <f>L56*0.04</f>
        <v>104.72</v>
      </c>
      <c r="O56" s="3">
        <v>5000</v>
      </c>
      <c r="P56" s="28">
        <f t="shared" si="23"/>
        <v>144</v>
      </c>
      <c r="Q56" s="17">
        <f>L56-O56-N56</f>
        <v>-2486.7199999999998</v>
      </c>
      <c r="R56" s="43">
        <v>1225.19</v>
      </c>
    </row>
    <row r="57" spans="1:18" x14ac:dyDescent="0.35">
      <c r="A57" s="9">
        <v>43263</v>
      </c>
      <c r="B57" s="9" t="s">
        <v>85</v>
      </c>
      <c r="C57" s="2" t="s">
        <v>44</v>
      </c>
      <c r="D57" s="3">
        <v>13</v>
      </c>
      <c r="E57" s="6">
        <v>15</v>
      </c>
      <c r="F57" s="14">
        <v>24</v>
      </c>
      <c r="G57" s="3">
        <f t="shared" si="31"/>
        <v>312</v>
      </c>
      <c r="H57" s="3">
        <v>900</v>
      </c>
      <c r="I57" s="5">
        <f t="shared" si="27"/>
        <v>588</v>
      </c>
      <c r="J57" s="14">
        <v>8</v>
      </c>
      <c r="K57" s="3">
        <f t="shared" si="28"/>
        <v>120</v>
      </c>
      <c r="L57" s="3">
        <f t="shared" si="30"/>
        <v>432</v>
      </c>
      <c r="M57" s="7">
        <f t="shared" si="29"/>
        <v>468</v>
      </c>
      <c r="N57" s="3" t="s">
        <v>61</v>
      </c>
      <c r="O57" s="3">
        <v>650</v>
      </c>
      <c r="P57" s="28">
        <f t="shared" si="23"/>
        <v>32</v>
      </c>
      <c r="Q57" s="17">
        <f>L57-O57</f>
        <v>-218</v>
      </c>
      <c r="R57" s="43">
        <v>425.7</v>
      </c>
    </row>
    <row r="58" spans="1:18" x14ac:dyDescent="0.35">
      <c r="A58" s="9">
        <v>43264</v>
      </c>
      <c r="B58" s="9" t="s">
        <v>84</v>
      </c>
      <c r="C58" s="2" t="s">
        <v>7</v>
      </c>
      <c r="D58" s="3">
        <v>22</v>
      </c>
      <c r="E58" s="6">
        <v>25</v>
      </c>
      <c r="F58" s="14">
        <v>372</v>
      </c>
      <c r="G58" s="3">
        <f t="shared" si="31"/>
        <v>8184</v>
      </c>
      <c r="H58" s="3">
        <v>7050</v>
      </c>
      <c r="I58" s="23">
        <f t="shared" si="27"/>
        <v>-1134</v>
      </c>
      <c r="J58" s="14">
        <v>67</v>
      </c>
      <c r="K58" s="3">
        <f t="shared" si="28"/>
        <v>1675</v>
      </c>
      <c r="L58" s="3">
        <f t="shared" si="30"/>
        <v>9859</v>
      </c>
      <c r="M58" s="7">
        <f t="shared" si="29"/>
        <v>-2809</v>
      </c>
      <c r="N58" s="3">
        <f>L58*0.04</f>
        <v>394.36</v>
      </c>
      <c r="O58" s="3">
        <v>7000</v>
      </c>
      <c r="P58" s="32">
        <f t="shared" si="23"/>
        <v>439</v>
      </c>
      <c r="Q58" s="18">
        <f>L58-O58-N58</f>
        <v>2464.64</v>
      </c>
      <c r="R58" s="68">
        <v>3650.87</v>
      </c>
    </row>
    <row r="59" spans="1:18" x14ac:dyDescent="0.35">
      <c r="A59" s="9">
        <v>43264</v>
      </c>
      <c r="B59" s="9" t="s">
        <v>85</v>
      </c>
      <c r="C59" s="2" t="s">
        <v>43</v>
      </c>
      <c r="D59" s="3">
        <v>10</v>
      </c>
      <c r="E59" s="6">
        <v>12</v>
      </c>
      <c r="F59" s="14">
        <v>32</v>
      </c>
      <c r="G59" s="3">
        <f t="shared" si="31"/>
        <v>320</v>
      </c>
      <c r="H59" s="3">
        <v>800</v>
      </c>
      <c r="I59" s="5">
        <f t="shared" si="27"/>
        <v>480</v>
      </c>
      <c r="J59" s="14">
        <v>22</v>
      </c>
      <c r="K59" s="3">
        <f t="shared" si="28"/>
        <v>264</v>
      </c>
      <c r="L59" s="3">
        <f t="shared" si="30"/>
        <v>584</v>
      </c>
      <c r="M59" s="7">
        <f t="shared" si="29"/>
        <v>216</v>
      </c>
      <c r="N59" s="3" t="s">
        <v>61</v>
      </c>
      <c r="O59" s="3">
        <v>500</v>
      </c>
      <c r="P59" s="28">
        <f t="shared" si="23"/>
        <v>54</v>
      </c>
      <c r="Q59" s="10">
        <f>L59-O59</f>
        <v>84</v>
      </c>
      <c r="R59" s="43">
        <v>528.91999999999996</v>
      </c>
    </row>
    <row r="60" spans="1:18" x14ac:dyDescent="0.35">
      <c r="A60" s="9">
        <v>43265</v>
      </c>
      <c r="B60" s="9" t="s">
        <v>84</v>
      </c>
      <c r="C60" s="2" t="s">
        <v>8</v>
      </c>
      <c r="D60" s="3">
        <v>20</v>
      </c>
      <c r="E60" s="6">
        <v>20</v>
      </c>
      <c r="F60" s="22">
        <v>169</v>
      </c>
      <c r="G60" s="3">
        <f t="shared" si="31"/>
        <v>3380</v>
      </c>
      <c r="H60" s="3">
        <v>6240</v>
      </c>
      <c r="I60" s="5">
        <f t="shared" ref="I60:I65" si="32">H60-G60</f>
        <v>2860</v>
      </c>
      <c r="J60" s="22">
        <v>7</v>
      </c>
      <c r="K60" s="3">
        <f t="shared" ref="K60:K66" si="33">E60*J60</f>
        <v>140</v>
      </c>
      <c r="L60" s="3">
        <f t="shared" si="30"/>
        <v>3520</v>
      </c>
      <c r="M60" s="7">
        <f t="shared" ref="M60:M65" si="34">H60-L60</f>
        <v>2720</v>
      </c>
      <c r="N60" s="3">
        <f>L60*0.04</f>
        <v>140.80000000000001</v>
      </c>
      <c r="O60" s="3">
        <v>5000</v>
      </c>
      <c r="P60" s="28">
        <f t="shared" si="23"/>
        <v>176</v>
      </c>
      <c r="Q60" s="17">
        <f>L60-O60-N60</f>
        <v>-1620.8</v>
      </c>
      <c r="R60" s="43">
        <v>1965.09</v>
      </c>
    </row>
    <row r="61" spans="1:18" x14ac:dyDescent="0.35">
      <c r="A61" s="9">
        <v>43265</v>
      </c>
      <c r="B61" s="9" t="s">
        <v>85</v>
      </c>
      <c r="C61" s="2" t="s">
        <v>42</v>
      </c>
      <c r="D61" s="3">
        <v>12</v>
      </c>
      <c r="E61" s="6">
        <v>12</v>
      </c>
      <c r="F61" s="14">
        <v>57</v>
      </c>
      <c r="G61" s="3">
        <f t="shared" si="31"/>
        <v>684</v>
      </c>
      <c r="H61" s="3">
        <v>900</v>
      </c>
      <c r="I61" s="5">
        <f t="shared" si="32"/>
        <v>216</v>
      </c>
      <c r="J61" s="14">
        <v>14</v>
      </c>
      <c r="K61" s="3">
        <f t="shared" si="33"/>
        <v>168</v>
      </c>
      <c r="L61" s="3">
        <f t="shared" si="30"/>
        <v>852</v>
      </c>
      <c r="M61" s="7">
        <f t="shared" si="34"/>
        <v>48</v>
      </c>
      <c r="N61" s="3" t="s">
        <v>61</v>
      </c>
      <c r="O61" s="3">
        <v>900</v>
      </c>
      <c r="P61" s="28">
        <f t="shared" si="23"/>
        <v>71</v>
      </c>
      <c r="Q61" s="17">
        <f t="shared" ref="Q61:Q66" si="35">L61-O61</f>
        <v>-48</v>
      </c>
      <c r="R61" s="43">
        <v>715.23</v>
      </c>
    </row>
    <row r="62" spans="1:18" x14ac:dyDescent="0.35">
      <c r="A62" s="9">
        <v>43268</v>
      </c>
      <c r="B62" s="9" t="s">
        <v>85</v>
      </c>
      <c r="C62" s="2" t="s">
        <v>65</v>
      </c>
      <c r="D62" s="3">
        <v>10</v>
      </c>
      <c r="E62" s="6">
        <v>12</v>
      </c>
      <c r="F62" s="14">
        <v>13</v>
      </c>
      <c r="G62" s="3">
        <f t="shared" ref="G62:G69" si="36">F62*D62</f>
        <v>130</v>
      </c>
      <c r="H62" s="3">
        <v>200</v>
      </c>
      <c r="I62" s="5">
        <f t="shared" si="32"/>
        <v>70</v>
      </c>
      <c r="J62" s="14">
        <v>6</v>
      </c>
      <c r="K62" s="3">
        <f t="shared" si="33"/>
        <v>72</v>
      </c>
      <c r="L62" s="3">
        <f t="shared" ref="L62:L69" si="37">G62+K62</f>
        <v>202</v>
      </c>
      <c r="M62" s="7">
        <f t="shared" si="34"/>
        <v>-2</v>
      </c>
      <c r="N62" s="3" t="s">
        <v>61</v>
      </c>
      <c r="O62" s="3">
        <v>200</v>
      </c>
      <c r="P62" s="28">
        <f t="shared" si="23"/>
        <v>19</v>
      </c>
      <c r="Q62" s="10">
        <f t="shared" si="35"/>
        <v>2</v>
      </c>
      <c r="R62" s="43">
        <v>407.5</v>
      </c>
    </row>
    <row r="63" spans="1:18" x14ac:dyDescent="0.35">
      <c r="A63" s="9">
        <v>43269</v>
      </c>
      <c r="B63" s="9" t="s">
        <v>85</v>
      </c>
      <c r="C63" s="2" t="s">
        <v>46</v>
      </c>
      <c r="D63" s="3">
        <v>10</v>
      </c>
      <c r="E63" s="6">
        <v>10</v>
      </c>
      <c r="F63" s="22">
        <v>2</v>
      </c>
      <c r="G63" s="3">
        <f t="shared" si="36"/>
        <v>20</v>
      </c>
      <c r="H63" s="3">
        <v>200</v>
      </c>
      <c r="I63" s="5">
        <f t="shared" si="32"/>
        <v>180</v>
      </c>
      <c r="J63" s="14">
        <v>21</v>
      </c>
      <c r="K63" s="3">
        <f t="shared" si="33"/>
        <v>210</v>
      </c>
      <c r="L63" s="3">
        <f t="shared" si="37"/>
        <v>230</v>
      </c>
      <c r="M63" s="7">
        <f t="shared" si="34"/>
        <v>-30</v>
      </c>
      <c r="N63" s="3" t="s">
        <v>61</v>
      </c>
      <c r="O63" s="3">
        <v>200</v>
      </c>
      <c r="P63" s="28">
        <f t="shared" si="23"/>
        <v>23</v>
      </c>
      <c r="Q63" s="10">
        <f t="shared" si="35"/>
        <v>30</v>
      </c>
      <c r="R63" s="43">
        <v>190.32</v>
      </c>
    </row>
    <row r="64" spans="1:18" x14ac:dyDescent="0.35">
      <c r="A64" s="9">
        <v>43270</v>
      </c>
      <c r="B64" s="9" t="s">
        <v>85</v>
      </c>
      <c r="C64" s="2" t="s">
        <v>66</v>
      </c>
      <c r="D64" s="3">
        <v>12</v>
      </c>
      <c r="E64" s="6">
        <v>12</v>
      </c>
      <c r="F64" s="14">
        <v>23</v>
      </c>
      <c r="G64" s="3">
        <f t="shared" si="36"/>
        <v>276</v>
      </c>
      <c r="H64" s="3">
        <v>650</v>
      </c>
      <c r="I64" s="5">
        <f t="shared" si="32"/>
        <v>374</v>
      </c>
      <c r="J64" s="14">
        <v>12</v>
      </c>
      <c r="K64" s="3">
        <f t="shared" si="33"/>
        <v>144</v>
      </c>
      <c r="L64" s="3">
        <f t="shared" si="37"/>
        <v>420</v>
      </c>
      <c r="M64" s="7">
        <f t="shared" si="34"/>
        <v>230</v>
      </c>
      <c r="N64" s="3" t="s">
        <v>61</v>
      </c>
      <c r="O64" s="3">
        <v>550</v>
      </c>
      <c r="P64" s="28">
        <f t="shared" si="23"/>
        <v>35</v>
      </c>
      <c r="Q64" s="17">
        <f t="shared" si="35"/>
        <v>-130</v>
      </c>
      <c r="R64" s="43">
        <v>423.23</v>
      </c>
    </row>
    <row r="65" spans="1:18" x14ac:dyDescent="0.35">
      <c r="A65" s="19">
        <v>43273</v>
      </c>
      <c r="B65" s="19" t="s">
        <v>87</v>
      </c>
      <c r="C65" s="21" t="s">
        <v>67</v>
      </c>
      <c r="D65" s="3">
        <v>10</v>
      </c>
      <c r="E65" s="6">
        <v>12</v>
      </c>
      <c r="F65" s="14">
        <v>32</v>
      </c>
      <c r="G65" s="3">
        <f t="shared" si="36"/>
        <v>320</v>
      </c>
      <c r="H65" s="3">
        <v>1000</v>
      </c>
      <c r="I65" s="5">
        <f t="shared" si="32"/>
        <v>680</v>
      </c>
      <c r="J65" s="39">
        <v>70</v>
      </c>
      <c r="K65" s="3">
        <f t="shared" si="33"/>
        <v>840</v>
      </c>
      <c r="L65" s="3">
        <f t="shared" si="37"/>
        <v>1160</v>
      </c>
      <c r="M65" s="7">
        <f t="shared" si="34"/>
        <v>-160</v>
      </c>
      <c r="N65" s="3">
        <f>L65*0.3</f>
        <v>348</v>
      </c>
      <c r="O65" s="3">
        <v>1000</v>
      </c>
      <c r="P65" s="28">
        <f t="shared" si="23"/>
        <v>102</v>
      </c>
      <c r="Q65" s="10">
        <f t="shared" si="35"/>
        <v>160</v>
      </c>
      <c r="R65" s="45" t="s">
        <v>61</v>
      </c>
    </row>
    <row r="66" spans="1:18" x14ac:dyDescent="0.35">
      <c r="A66" s="9">
        <v>43276</v>
      </c>
      <c r="B66" s="9" t="s">
        <v>85</v>
      </c>
      <c r="C66" s="25" t="s">
        <v>109</v>
      </c>
      <c r="D66" s="3">
        <v>10</v>
      </c>
      <c r="E66" s="6">
        <v>12</v>
      </c>
      <c r="F66" s="29">
        <v>55</v>
      </c>
      <c r="G66" s="3">
        <f t="shared" si="36"/>
        <v>550</v>
      </c>
      <c r="H66" s="3">
        <v>400</v>
      </c>
      <c r="I66" s="23">
        <f t="shared" ref="I66:I72" si="38">H66-G66</f>
        <v>-150</v>
      </c>
      <c r="J66" s="29">
        <v>95</v>
      </c>
      <c r="K66" s="3">
        <f t="shared" si="33"/>
        <v>1140</v>
      </c>
      <c r="L66" s="3">
        <f t="shared" si="37"/>
        <v>1690</v>
      </c>
      <c r="M66" s="7">
        <f t="shared" ref="M66:M72" si="39">H66-L66</f>
        <v>-1290</v>
      </c>
      <c r="N66" s="3" t="s">
        <v>61</v>
      </c>
      <c r="O66" s="3">
        <v>1350</v>
      </c>
      <c r="P66" s="32">
        <f t="shared" si="23"/>
        <v>150</v>
      </c>
      <c r="Q66" s="10">
        <f t="shared" si="35"/>
        <v>340</v>
      </c>
      <c r="R66" s="43">
        <v>1538.92</v>
      </c>
    </row>
    <row r="67" spans="1:18" x14ac:dyDescent="0.35">
      <c r="A67" s="9">
        <v>43278</v>
      </c>
      <c r="B67" s="9" t="s">
        <v>84</v>
      </c>
      <c r="C67" s="25" t="s">
        <v>108</v>
      </c>
      <c r="D67" s="3">
        <v>25</v>
      </c>
      <c r="E67" s="6">
        <v>25</v>
      </c>
      <c r="F67" s="29">
        <v>479</v>
      </c>
      <c r="G67" s="3">
        <f t="shared" si="36"/>
        <v>11975</v>
      </c>
      <c r="H67" s="3">
        <v>8000</v>
      </c>
      <c r="I67" s="23">
        <f t="shared" si="38"/>
        <v>-3975</v>
      </c>
      <c r="J67" s="29">
        <v>10</v>
      </c>
      <c r="K67" s="3">
        <f t="shared" ref="K67:K72" si="40">E67*J67</f>
        <v>250</v>
      </c>
      <c r="L67" s="3">
        <f t="shared" si="37"/>
        <v>12225</v>
      </c>
      <c r="M67" s="7">
        <f t="shared" si="39"/>
        <v>-4225</v>
      </c>
      <c r="N67" s="3">
        <f>L67*0.04</f>
        <v>489</v>
      </c>
      <c r="O67" s="3">
        <v>8089</v>
      </c>
      <c r="P67" s="32">
        <f t="shared" si="23"/>
        <v>489</v>
      </c>
      <c r="Q67" s="18">
        <f>L67-O67-N67</f>
        <v>3647</v>
      </c>
      <c r="R67" s="68">
        <v>3546.19</v>
      </c>
    </row>
    <row r="68" spans="1:18" x14ac:dyDescent="0.35">
      <c r="A68" s="9">
        <v>43280</v>
      </c>
      <c r="B68" s="9" t="s">
        <v>84</v>
      </c>
      <c r="C68" s="25" t="s">
        <v>112</v>
      </c>
      <c r="D68" s="3">
        <v>18</v>
      </c>
      <c r="E68" s="6">
        <v>20</v>
      </c>
      <c r="F68" s="29">
        <v>303</v>
      </c>
      <c r="G68" s="3">
        <f t="shared" si="36"/>
        <v>5454</v>
      </c>
      <c r="H68" s="3">
        <v>2550</v>
      </c>
      <c r="I68" s="23">
        <f t="shared" si="38"/>
        <v>-2904</v>
      </c>
      <c r="J68" s="29">
        <v>127</v>
      </c>
      <c r="K68" s="3">
        <f t="shared" si="40"/>
        <v>2540</v>
      </c>
      <c r="L68" s="3">
        <f t="shared" si="37"/>
        <v>7994</v>
      </c>
      <c r="M68" s="7">
        <f t="shared" si="39"/>
        <v>-5444</v>
      </c>
      <c r="N68" s="3">
        <f>L68*0.04</f>
        <v>319.76</v>
      </c>
      <c r="O68" s="3">
        <v>4735.2</v>
      </c>
      <c r="P68" s="32">
        <f t="shared" si="23"/>
        <v>430</v>
      </c>
      <c r="Q68" s="18">
        <f>L68-O68-N68</f>
        <v>2939.04</v>
      </c>
      <c r="R68" s="68">
        <v>4655.8900000000003</v>
      </c>
    </row>
    <row r="69" spans="1:18" x14ac:dyDescent="0.35">
      <c r="A69" s="9">
        <v>43281</v>
      </c>
      <c r="B69" s="9" t="s">
        <v>84</v>
      </c>
      <c r="C69" s="2" t="s">
        <v>17</v>
      </c>
      <c r="D69" s="3">
        <v>13</v>
      </c>
      <c r="E69" s="6">
        <v>15</v>
      </c>
      <c r="F69" s="14">
        <v>87</v>
      </c>
      <c r="G69" s="3">
        <f t="shared" si="36"/>
        <v>1131</v>
      </c>
      <c r="H69" s="3">
        <v>500</v>
      </c>
      <c r="I69" s="23">
        <f t="shared" si="38"/>
        <v>-631</v>
      </c>
      <c r="J69" s="14">
        <v>46</v>
      </c>
      <c r="K69" s="3">
        <f t="shared" si="40"/>
        <v>690</v>
      </c>
      <c r="L69" s="3">
        <f t="shared" si="37"/>
        <v>1821</v>
      </c>
      <c r="M69" s="7">
        <f t="shared" si="39"/>
        <v>-1321</v>
      </c>
      <c r="N69" s="3">
        <f>L69*0.04</f>
        <v>72.84</v>
      </c>
      <c r="O69" s="3">
        <v>1227.8</v>
      </c>
      <c r="P69" s="28">
        <f t="shared" si="23"/>
        <v>133</v>
      </c>
      <c r="Q69" s="10">
        <f>L69-O69-N69</f>
        <v>520.36</v>
      </c>
      <c r="R69" s="43">
        <v>1547.29</v>
      </c>
    </row>
    <row r="70" spans="1:18" x14ac:dyDescent="0.35">
      <c r="A70" s="9">
        <v>43286</v>
      </c>
      <c r="B70" s="9" t="s">
        <v>85</v>
      </c>
      <c r="C70" s="2" t="s">
        <v>101</v>
      </c>
      <c r="D70" s="3">
        <v>5</v>
      </c>
      <c r="E70" s="6">
        <v>8</v>
      </c>
      <c r="F70" s="22">
        <v>3</v>
      </c>
      <c r="G70" s="3">
        <f t="shared" ref="G70:G75" si="41">F70*D70</f>
        <v>15</v>
      </c>
      <c r="H70" s="3">
        <v>200</v>
      </c>
      <c r="I70" s="5">
        <f t="shared" si="38"/>
        <v>185</v>
      </c>
      <c r="J70" s="14">
        <v>27</v>
      </c>
      <c r="K70" s="3">
        <f t="shared" si="40"/>
        <v>216</v>
      </c>
      <c r="L70" s="3">
        <f t="shared" ref="L70:L75" si="42">G70+K70</f>
        <v>231</v>
      </c>
      <c r="M70" s="7">
        <f t="shared" si="39"/>
        <v>-31</v>
      </c>
      <c r="N70" s="3" t="s">
        <v>61</v>
      </c>
      <c r="O70" s="3">
        <v>180</v>
      </c>
      <c r="P70" s="28">
        <f t="shared" si="23"/>
        <v>30</v>
      </c>
      <c r="Q70" s="10">
        <f>L70-O70</f>
        <v>51</v>
      </c>
      <c r="R70" s="43">
        <v>379.37</v>
      </c>
    </row>
    <row r="71" spans="1:18" x14ac:dyDescent="0.35">
      <c r="A71" s="9">
        <v>43297</v>
      </c>
      <c r="B71" s="9" t="s">
        <v>85</v>
      </c>
      <c r="C71" s="2" t="s">
        <v>77</v>
      </c>
      <c r="D71" s="3">
        <v>12</v>
      </c>
      <c r="E71" s="6">
        <v>12</v>
      </c>
      <c r="F71" s="22">
        <v>5</v>
      </c>
      <c r="G71" s="3">
        <f t="shared" si="41"/>
        <v>60</v>
      </c>
      <c r="H71" s="3">
        <v>700</v>
      </c>
      <c r="I71" s="5">
        <f t="shared" si="38"/>
        <v>640</v>
      </c>
      <c r="J71" s="14">
        <v>9</v>
      </c>
      <c r="K71" s="3">
        <f t="shared" si="40"/>
        <v>108</v>
      </c>
      <c r="L71" s="3">
        <f t="shared" si="42"/>
        <v>168</v>
      </c>
      <c r="M71" s="7">
        <f t="shared" si="39"/>
        <v>532</v>
      </c>
      <c r="N71" s="3" t="s">
        <v>61</v>
      </c>
      <c r="O71" s="3">
        <v>500</v>
      </c>
      <c r="P71" s="28">
        <f t="shared" si="23"/>
        <v>14</v>
      </c>
      <c r="Q71" s="17">
        <f>L71-O71</f>
        <v>-332</v>
      </c>
      <c r="R71" s="43">
        <v>334.28</v>
      </c>
    </row>
    <row r="72" spans="1:18" x14ac:dyDescent="0.35">
      <c r="A72" s="9">
        <v>43298</v>
      </c>
      <c r="B72" s="9" t="s">
        <v>85</v>
      </c>
      <c r="C72" s="2" t="s">
        <v>41</v>
      </c>
      <c r="D72" s="3">
        <v>12</v>
      </c>
      <c r="E72" s="6">
        <v>12</v>
      </c>
      <c r="F72" s="14">
        <v>21</v>
      </c>
      <c r="G72" s="3">
        <f t="shared" si="41"/>
        <v>252</v>
      </c>
      <c r="H72" s="3">
        <v>400</v>
      </c>
      <c r="I72" s="5">
        <f t="shared" si="38"/>
        <v>148</v>
      </c>
      <c r="J72" s="14">
        <v>27</v>
      </c>
      <c r="K72" s="3">
        <f t="shared" si="40"/>
        <v>324</v>
      </c>
      <c r="L72" s="3">
        <f t="shared" si="42"/>
        <v>576</v>
      </c>
      <c r="M72" s="7">
        <f t="shared" si="39"/>
        <v>-176</v>
      </c>
      <c r="N72" s="3" t="s">
        <v>61</v>
      </c>
      <c r="O72" s="3">
        <v>400</v>
      </c>
      <c r="P72" s="28">
        <f t="shared" si="23"/>
        <v>48</v>
      </c>
      <c r="Q72" s="10">
        <f>L72-O72</f>
        <v>176</v>
      </c>
      <c r="R72" s="43">
        <v>373.8</v>
      </c>
    </row>
    <row r="73" spans="1:18" x14ac:dyDescent="0.35">
      <c r="A73" s="9">
        <v>43300</v>
      </c>
      <c r="B73" s="9" t="s">
        <v>85</v>
      </c>
      <c r="C73" s="2" t="s">
        <v>78</v>
      </c>
      <c r="D73" s="3">
        <v>8</v>
      </c>
      <c r="E73" s="6">
        <v>10</v>
      </c>
      <c r="F73" s="22">
        <v>2</v>
      </c>
      <c r="G73" s="3">
        <f t="shared" si="41"/>
        <v>16</v>
      </c>
      <c r="H73" s="3">
        <v>200</v>
      </c>
      <c r="I73" s="5">
        <f>H73-G73</f>
        <v>184</v>
      </c>
      <c r="J73" s="14">
        <v>8</v>
      </c>
      <c r="K73" s="3">
        <f>E73*J73</f>
        <v>80</v>
      </c>
      <c r="L73" s="3">
        <f t="shared" si="42"/>
        <v>96</v>
      </c>
      <c r="M73" s="7">
        <f>H73-L73</f>
        <v>104</v>
      </c>
      <c r="N73" s="3" t="s">
        <v>61</v>
      </c>
      <c r="O73" s="3">
        <v>58</v>
      </c>
      <c r="P73" s="28">
        <f t="shared" si="23"/>
        <v>10</v>
      </c>
      <c r="Q73" s="26">
        <f>L73-O73</f>
        <v>38</v>
      </c>
      <c r="R73" s="43">
        <v>296.23</v>
      </c>
    </row>
    <row r="74" spans="1:18" x14ac:dyDescent="0.35">
      <c r="A74" s="9">
        <v>43305</v>
      </c>
      <c r="B74" s="9" t="s">
        <v>84</v>
      </c>
      <c r="C74" s="2" t="s">
        <v>83</v>
      </c>
      <c r="D74" s="3">
        <v>15</v>
      </c>
      <c r="E74" s="6">
        <v>15</v>
      </c>
      <c r="F74" s="14">
        <v>310</v>
      </c>
      <c r="G74" s="3">
        <f t="shared" si="41"/>
        <v>4650</v>
      </c>
      <c r="H74" s="3">
        <v>2950</v>
      </c>
      <c r="I74" s="23">
        <f>H74-G74</f>
        <v>-1700</v>
      </c>
      <c r="J74" s="14">
        <v>47</v>
      </c>
      <c r="K74" s="3">
        <f>E74*J74</f>
        <v>705</v>
      </c>
      <c r="L74" s="3">
        <f t="shared" si="42"/>
        <v>5355</v>
      </c>
      <c r="M74" s="7">
        <f>H74-L74</f>
        <v>-2405</v>
      </c>
      <c r="N74" s="3">
        <f>L74*0.04</f>
        <v>214.20000000000002</v>
      </c>
      <c r="O74" s="3">
        <v>3200</v>
      </c>
      <c r="P74" s="28">
        <f t="shared" si="23"/>
        <v>357</v>
      </c>
      <c r="Q74" s="18">
        <f>L74-O74-N74</f>
        <v>1940.8</v>
      </c>
      <c r="R74" s="68">
        <v>2041.24</v>
      </c>
    </row>
    <row r="75" spans="1:18" x14ac:dyDescent="0.35">
      <c r="A75" s="9">
        <v>43305</v>
      </c>
      <c r="B75" s="9" t="s">
        <v>85</v>
      </c>
      <c r="C75" s="2" t="s">
        <v>97</v>
      </c>
      <c r="D75" s="3">
        <v>10</v>
      </c>
      <c r="E75" s="6">
        <v>12</v>
      </c>
      <c r="F75" s="14">
        <v>29</v>
      </c>
      <c r="G75" s="3">
        <f t="shared" si="41"/>
        <v>290</v>
      </c>
      <c r="H75" s="3">
        <v>300</v>
      </c>
      <c r="I75" s="5">
        <f>H75-G75</f>
        <v>10</v>
      </c>
      <c r="J75" s="14">
        <v>14</v>
      </c>
      <c r="K75" s="3">
        <f>E75*J75</f>
        <v>168</v>
      </c>
      <c r="L75" s="3">
        <f t="shared" si="42"/>
        <v>458</v>
      </c>
      <c r="M75" s="7">
        <f>H75-L75</f>
        <v>-158</v>
      </c>
      <c r="N75" s="3" t="s">
        <v>61</v>
      </c>
      <c r="O75" s="3">
        <v>375</v>
      </c>
      <c r="P75" s="28">
        <f t="shared" si="23"/>
        <v>43</v>
      </c>
      <c r="Q75" s="10">
        <f>L75-O75</f>
        <v>83</v>
      </c>
      <c r="R75" s="43">
        <v>355.55</v>
      </c>
    </row>
    <row r="76" spans="1:18" x14ac:dyDescent="0.35">
      <c r="A76" s="9">
        <v>43310</v>
      </c>
      <c r="B76" s="9" t="s">
        <v>84</v>
      </c>
      <c r="C76" s="2" t="s">
        <v>114</v>
      </c>
      <c r="D76" s="3">
        <v>14</v>
      </c>
      <c r="E76" s="6">
        <v>14</v>
      </c>
      <c r="F76" s="14">
        <v>247</v>
      </c>
      <c r="G76" s="3">
        <f t="shared" ref="G76:G81" si="43">F76*D76</f>
        <v>3458</v>
      </c>
      <c r="H76" s="3">
        <v>1000</v>
      </c>
      <c r="I76" s="23">
        <f>H76-G76</f>
        <v>-2458</v>
      </c>
      <c r="J76" s="14">
        <v>38</v>
      </c>
      <c r="K76" s="3">
        <f>E76*J76</f>
        <v>532</v>
      </c>
      <c r="L76" s="3">
        <f t="shared" ref="L76:L81" si="44">G76+K76</f>
        <v>3990</v>
      </c>
      <c r="M76" s="7">
        <f t="shared" ref="M76:M81" si="45">H76-L76</f>
        <v>-2990</v>
      </c>
      <c r="N76" s="3">
        <f>L76*0.04</f>
        <v>159.6</v>
      </c>
      <c r="O76" s="3">
        <v>1000</v>
      </c>
      <c r="P76" s="28">
        <f t="shared" ref="P76:P100" si="46">F76+J76</f>
        <v>285</v>
      </c>
      <c r="Q76" s="18">
        <f>L76-O76-N76</f>
        <v>2830.4</v>
      </c>
      <c r="R76" s="43">
        <v>1653.31</v>
      </c>
    </row>
    <row r="77" spans="1:18" x14ac:dyDescent="0.35">
      <c r="A77" s="9">
        <v>43310</v>
      </c>
      <c r="B77" s="9" t="s">
        <v>85</v>
      </c>
      <c r="C77" s="2" t="s">
        <v>107</v>
      </c>
      <c r="D77" s="3">
        <v>10</v>
      </c>
      <c r="E77" s="6">
        <v>12</v>
      </c>
      <c r="F77" s="14">
        <v>2</v>
      </c>
      <c r="G77" s="3">
        <f t="shared" si="43"/>
        <v>20</v>
      </c>
      <c r="H77" s="3">
        <v>300</v>
      </c>
      <c r="I77" s="23">
        <f>H77-G77</f>
        <v>280</v>
      </c>
      <c r="J77" s="14">
        <v>2</v>
      </c>
      <c r="K77" s="3">
        <f>E77*J77</f>
        <v>24</v>
      </c>
      <c r="L77" s="3">
        <f t="shared" si="44"/>
        <v>44</v>
      </c>
      <c r="M77" s="7">
        <f t="shared" si="45"/>
        <v>256</v>
      </c>
      <c r="N77" s="3" t="s">
        <v>61</v>
      </c>
      <c r="O77" s="3">
        <v>150</v>
      </c>
      <c r="P77" s="28">
        <f t="shared" si="46"/>
        <v>4</v>
      </c>
      <c r="Q77" s="17">
        <f>L77-O77</f>
        <v>-106</v>
      </c>
      <c r="R77" s="43">
        <v>543.79999999999995</v>
      </c>
    </row>
    <row r="78" spans="1:18" x14ac:dyDescent="0.35">
      <c r="A78" s="9">
        <v>43313</v>
      </c>
      <c r="B78" s="9" t="s">
        <v>85</v>
      </c>
      <c r="C78" s="25" t="s">
        <v>125</v>
      </c>
      <c r="D78" s="3">
        <v>10</v>
      </c>
      <c r="E78" s="6">
        <v>10</v>
      </c>
      <c r="F78" s="29">
        <v>157</v>
      </c>
      <c r="G78" s="3">
        <f t="shared" si="43"/>
        <v>1570</v>
      </c>
      <c r="H78" s="3">
        <v>300</v>
      </c>
      <c r="I78" s="23">
        <f t="shared" ref="I78:I84" si="47">H78-G78</f>
        <v>-1270</v>
      </c>
      <c r="J78" s="29">
        <v>0</v>
      </c>
      <c r="K78" s="3">
        <f t="shared" ref="K78:K84" si="48">E78*J78</f>
        <v>0</v>
      </c>
      <c r="L78" s="3">
        <f t="shared" si="44"/>
        <v>1570</v>
      </c>
      <c r="M78" s="7">
        <f t="shared" si="45"/>
        <v>-1270</v>
      </c>
      <c r="N78" s="3" t="s">
        <v>61</v>
      </c>
      <c r="O78" s="3">
        <v>966</v>
      </c>
      <c r="P78" s="32">
        <f t="shared" si="46"/>
        <v>157</v>
      </c>
      <c r="Q78" s="18">
        <f>L78-O78</f>
        <v>604</v>
      </c>
      <c r="R78" s="43">
        <v>516.26</v>
      </c>
    </row>
    <row r="79" spans="1:18" x14ac:dyDescent="0.35">
      <c r="A79" s="9">
        <v>43315</v>
      </c>
      <c r="B79" s="9" t="s">
        <v>85</v>
      </c>
      <c r="C79" s="25" t="s">
        <v>127</v>
      </c>
      <c r="D79" s="3">
        <v>15</v>
      </c>
      <c r="E79" s="6">
        <v>15</v>
      </c>
      <c r="F79" s="29">
        <v>103</v>
      </c>
      <c r="G79" s="3">
        <f t="shared" si="43"/>
        <v>1545</v>
      </c>
      <c r="H79" s="3">
        <f>G79*0.7</f>
        <v>1081.5</v>
      </c>
      <c r="I79" s="23">
        <f t="shared" si="47"/>
        <v>-463.5</v>
      </c>
      <c r="J79" s="29">
        <v>20</v>
      </c>
      <c r="K79" s="3">
        <f t="shared" si="48"/>
        <v>300</v>
      </c>
      <c r="L79" s="3">
        <f t="shared" si="44"/>
        <v>1845</v>
      </c>
      <c r="M79" s="7">
        <f t="shared" si="45"/>
        <v>-763.5</v>
      </c>
      <c r="N79" s="3" t="s">
        <v>61</v>
      </c>
      <c r="O79" s="3">
        <f>L79*0.7</f>
        <v>1291.5</v>
      </c>
      <c r="P79" s="32">
        <f t="shared" si="46"/>
        <v>123</v>
      </c>
      <c r="Q79" s="18">
        <f>L79-O79</f>
        <v>553.5</v>
      </c>
      <c r="R79" s="68">
        <v>2250.4</v>
      </c>
    </row>
    <row r="80" spans="1:18" x14ac:dyDescent="0.35">
      <c r="A80" s="9">
        <v>43317</v>
      </c>
      <c r="B80" s="9" t="s">
        <v>85</v>
      </c>
      <c r="C80" s="2" t="s">
        <v>82</v>
      </c>
      <c r="D80" s="3">
        <v>10</v>
      </c>
      <c r="E80" s="6">
        <v>12</v>
      </c>
      <c r="F80" s="22">
        <v>4</v>
      </c>
      <c r="G80" s="3">
        <f t="shared" si="43"/>
        <v>40</v>
      </c>
      <c r="H80" s="3">
        <f>G80*0.6</f>
        <v>24</v>
      </c>
      <c r="I80" s="5">
        <f t="shared" si="47"/>
        <v>-16</v>
      </c>
      <c r="J80" s="14">
        <v>2</v>
      </c>
      <c r="K80" s="3">
        <f t="shared" si="48"/>
        <v>24</v>
      </c>
      <c r="L80" s="3">
        <f t="shared" si="44"/>
        <v>64</v>
      </c>
      <c r="M80" s="7">
        <f t="shared" si="45"/>
        <v>-40</v>
      </c>
      <c r="N80" s="3" t="s">
        <v>61</v>
      </c>
      <c r="O80" s="3">
        <f>L80*0.6</f>
        <v>38.4</v>
      </c>
      <c r="P80" s="28">
        <f t="shared" si="46"/>
        <v>6</v>
      </c>
      <c r="Q80" s="10">
        <f>L80-O80</f>
        <v>25.6</v>
      </c>
      <c r="R80" s="43">
        <v>265.33</v>
      </c>
    </row>
    <row r="81" spans="1:18" x14ac:dyDescent="0.35">
      <c r="A81" s="9">
        <v>43320</v>
      </c>
      <c r="B81" s="9" t="s">
        <v>85</v>
      </c>
      <c r="C81" s="2" t="s">
        <v>64</v>
      </c>
      <c r="D81" s="3">
        <v>12</v>
      </c>
      <c r="E81" s="6">
        <v>14</v>
      </c>
      <c r="F81" s="22">
        <v>5</v>
      </c>
      <c r="G81" s="3">
        <f t="shared" si="43"/>
        <v>60</v>
      </c>
      <c r="H81" s="3">
        <v>900</v>
      </c>
      <c r="I81" s="5">
        <f t="shared" si="47"/>
        <v>840</v>
      </c>
      <c r="J81" s="22">
        <v>6</v>
      </c>
      <c r="K81" s="3">
        <f t="shared" si="48"/>
        <v>84</v>
      </c>
      <c r="L81" s="3">
        <f t="shared" si="44"/>
        <v>144</v>
      </c>
      <c r="M81" s="7">
        <f t="shared" si="45"/>
        <v>756</v>
      </c>
      <c r="N81" s="3" t="s">
        <v>61</v>
      </c>
      <c r="O81" s="3">
        <v>900</v>
      </c>
      <c r="P81" s="28">
        <f t="shared" si="46"/>
        <v>11</v>
      </c>
      <c r="Q81" s="17">
        <f>L81-O81</f>
        <v>-756</v>
      </c>
      <c r="R81" s="44">
        <v>0</v>
      </c>
    </row>
    <row r="82" spans="1:18" x14ac:dyDescent="0.35">
      <c r="A82" s="9">
        <v>43322</v>
      </c>
      <c r="B82" s="9" t="s">
        <v>84</v>
      </c>
      <c r="C82" s="2" t="s">
        <v>70</v>
      </c>
      <c r="D82" s="3">
        <v>10</v>
      </c>
      <c r="E82" s="6">
        <v>12</v>
      </c>
      <c r="F82" s="14">
        <v>92</v>
      </c>
      <c r="G82" s="3">
        <f>F82*D82</f>
        <v>920</v>
      </c>
      <c r="H82" s="3">
        <v>350</v>
      </c>
      <c r="I82" s="5">
        <f t="shared" si="47"/>
        <v>-570</v>
      </c>
      <c r="J82" s="14">
        <v>35</v>
      </c>
      <c r="K82" s="3">
        <f t="shared" si="48"/>
        <v>420</v>
      </c>
      <c r="L82" s="3">
        <f>G82+K82</f>
        <v>1340</v>
      </c>
      <c r="M82" s="7">
        <f>H82-L82</f>
        <v>-990</v>
      </c>
      <c r="N82" s="3">
        <f>L82*0.04</f>
        <v>53.6</v>
      </c>
      <c r="O82" s="3">
        <v>940</v>
      </c>
      <c r="P82" s="28">
        <f t="shared" si="46"/>
        <v>127</v>
      </c>
      <c r="Q82" s="10">
        <f>L82-O82-N82</f>
        <v>346.4</v>
      </c>
      <c r="R82" s="44">
        <v>0</v>
      </c>
    </row>
    <row r="83" spans="1:18" x14ac:dyDescent="0.35">
      <c r="A83" s="9">
        <v>43323</v>
      </c>
      <c r="B83" s="9" t="s">
        <v>84</v>
      </c>
      <c r="C83" s="2" t="s">
        <v>104</v>
      </c>
      <c r="D83" s="3">
        <v>10</v>
      </c>
      <c r="E83" s="6">
        <v>12</v>
      </c>
      <c r="F83" s="14">
        <v>78</v>
      </c>
      <c r="G83" s="3">
        <f>F83*D83</f>
        <v>780</v>
      </c>
      <c r="H83" s="3">
        <v>350</v>
      </c>
      <c r="I83" s="5">
        <f t="shared" si="47"/>
        <v>-430</v>
      </c>
      <c r="J83" s="14">
        <v>64</v>
      </c>
      <c r="K83" s="3">
        <f t="shared" si="48"/>
        <v>768</v>
      </c>
      <c r="L83" s="3">
        <f>G83+K83</f>
        <v>1548</v>
      </c>
      <c r="M83" s="7">
        <f>H83-L83</f>
        <v>-1198</v>
      </c>
      <c r="N83" s="3">
        <f>L83*0.04</f>
        <v>61.92</v>
      </c>
      <c r="O83" s="3">
        <v>1040</v>
      </c>
      <c r="P83" s="28">
        <f t="shared" si="46"/>
        <v>142</v>
      </c>
      <c r="Q83" s="10">
        <f>L83-O83-N83</f>
        <v>446.08</v>
      </c>
      <c r="R83" s="44">
        <v>0</v>
      </c>
    </row>
    <row r="84" spans="1:18" x14ac:dyDescent="0.35">
      <c r="A84" s="19">
        <v>43324</v>
      </c>
      <c r="B84" s="19" t="s">
        <v>88</v>
      </c>
      <c r="C84" s="21" t="s">
        <v>68</v>
      </c>
      <c r="D84" s="3">
        <v>12</v>
      </c>
      <c r="E84" s="6">
        <v>12</v>
      </c>
      <c r="F84" s="14">
        <v>60</v>
      </c>
      <c r="G84" s="3">
        <f>F84*D84</f>
        <v>720</v>
      </c>
      <c r="H84" s="3">
        <v>1550</v>
      </c>
      <c r="I84" s="5">
        <f t="shared" si="47"/>
        <v>830</v>
      </c>
      <c r="J84" s="14">
        <v>66</v>
      </c>
      <c r="K84" s="3">
        <f t="shared" si="48"/>
        <v>792</v>
      </c>
      <c r="L84" s="3">
        <f>G84+K84</f>
        <v>1512</v>
      </c>
      <c r="M84" s="7">
        <f>H84-L84</f>
        <v>38</v>
      </c>
      <c r="N84" s="3" t="s">
        <v>61</v>
      </c>
      <c r="O84" s="3">
        <v>1550</v>
      </c>
      <c r="P84" s="28">
        <f t="shared" si="46"/>
        <v>126</v>
      </c>
      <c r="Q84" s="17">
        <f>L84-O84</f>
        <v>-38</v>
      </c>
      <c r="R84" s="45" t="s">
        <v>61</v>
      </c>
    </row>
    <row r="85" spans="1:18" x14ac:dyDescent="0.35">
      <c r="A85" s="9">
        <v>43327</v>
      </c>
      <c r="B85" s="9" t="s">
        <v>85</v>
      </c>
      <c r="C85" s="2" t="s">
        <v>52</v>
      </c>
      <c r="D85" s="3">
        <v>15</v>
      </c>
      <c r="E85" s="6">
        <v>15</v>
      </c>
      <c r="F85" s="14">
        <v>37</v>
      </c>
      <c r="G85" s="3">
        <f>F85*D85</f>
        <v>555</v>
      </c>
      <c r="H85" s="3">
        <v>900</v>
      </c>
      <c r="I85" s="5">
        <f>H85-G85</f>
        <v>345</v>
      </c>
      <c r="J85" s="14">
        <v>16</v>
      </c>
      <c r="K85" s="3">
        <f t="shared" ref="K85:K92" si="49">E85*J85</f>
        <v>240</v>
      </c>
      <c r="L85" s="3">
        <f>G85+K85</f>
        <v>795</v>
      </c>
      <c r="M85" s="7">
        <f>H85-L85</f>
        <v>105</v>
      </c>
      <c r="N85" s="3" t="s">
        <v>61</v>
      </c>
      <c r="O85" s="3">
        <v>900</v>
      </c>
      <c r="P85" s="28">
        <f t="shared" si="46"/>
        <v>53</v>
      </c>
      <c r="Q85" s="17">
        <f>L85-O85</f>
        <v>-105</v>
      </c>
      <c r="R85" s="43">
        <v>729.55</v>
      </c>
    </row>
    <row r="86" spans="1:18" x14ac:dyDescent="0.35">
      <c r="A86" s="9">
        <v>43328</v>
      </c>
      <c r="B86" s="9" t="s">
        <v>84</v>
      </c>
      <c r="C86" s="2" t="s">
        <v>191</v>
      </c>
      <c r="D86" s="3">
        <v>5</v>
      </c>
      <c r="E86" s="6">
        <v>7</v>
      </c>
      <c r="F86" s="14">
        <v>2</v>
      </c>
      <c r="G86" s="3">
        <f t="shared" ref="G86:G91" si="50">F86*D86</f>
        <v>10</v>
      </c>
      <c r="H86" s="3">
        <v>120</v>
      </c>
      <c r="I86" s="23">
        <f>H86-G86</f>
        <v>110</v>
      </c>
      <c r="J86" s="14">
        <v>24</v>
      </c>
      <c r="K86" s="3">
        <f>E86*J86</f>
        <v>168</v>
      </c>
      <c r="L86" s="3">
        <f>G86+K86</f>
        <v>178</v>
      </c>
      <c r="M86" s="7">
        <f>H86-L86</f>
        <v>-58</v>
      </c>
      <c r="N86" s="3">
        <f>L86*0.04</f>
        <v>7.12</v>
      </c>
      <c r="O86" s="3">
        <v>120</v>
      </c>
      <c r="P86" s="28">
        <f>F86+J86</f>
        <v>26</v>
      </c>
      <c r="Q86" s="10">
        <f>L86-O86-N86</f>
        <v>50.88</v>
      </c>
      <c r="R86" s="43">
        <v>420.13</v>
      </c>
    </row>
    <row r="87" spans="1:18" x14ac:dyDescent="0.35">
      <c r="A87" s="9">
        <v>43329</v>
      </c>
      <c r="B87" s="9" t="s">
        <v>85</v>
      </c>
      <c r="C87" s="2" t="s">
        <v>69</v>
      </c>
      <c r="D87" s="3">
        <v>8</v>
      </c>
      <c r="E87" s="6">
        <v>12</v>
      </c>
      <c r="F87" s="14">
        <v>16</v>
      </c>
      <c r="G87" s="3">
        <f t="shared" si="50"/>
        <v>128</v>
      </c>
      <c r="H87" s="3">
        <f>G87*0.8</f>
        <v>102.4</v>
      </c>
      <c r="I87" s="5">
        <f t="shared" ref="I87:I94" si="51">H87-G87</f>
        <v>-25.599999999999994</v>
      </c>
      <c r="J87" s="14">
        <v>35</v>
      </c>
      <c r="K87" s="3">
        <f t="shared" si="49"/>
        <v>420</v>
      </c>
      <c r="L87" s="3">
        <f t="shared" ref="L87:L94" si="52">G87+K87</f>
        <v>548</v>
      </c>
      <c r="M87" s="7">
        <f t="shared" ref="M87:M94" si="53">H87-L87</f>
        <v>-445.6</v>
      </c>
      <c r="N87" s="3" t="s">
        <v>61</v>
      </c>
      <c r="O87" s="3">
        <v>400</v>
      </c>
      <c r="P87" s="28">
        <f t="shared" si="46"/>
        <v>51</v>
      </c>
      <c r="Q87" s="10">
        <f>L87-O87</f>
        <v>148</v>
      </c>
      <c r="R87" s="43">
        <v>681.3</v>
      </c>
    </row>
    <row r="88" spans="1:18" x14ac:dyDescent="0.35">
      <c r="A88" s="9">
        <v>43335</v>
      </c>
      <c r="B88" s="9" t="s">
        <v>84</v>
      </c>
      <c r="C88" s="2" t="s">
        <v>45</v>
      </c>
      <c r="D88" s="3">
        <v>15</v>
      </c>
      <c r="E88" s="6">
        <v>18</v>
      </c>
      <c r="F88" s="14">
        <v>234</v>
      </c>
      <c r="G88" s="3">
        <f t="shared" si="50"/>
        <v>3510</v>
      </c>
      <c r="H88" s="3">
        <f>G88*0.7</f>
        <v>2457</v>
      </c>
      <c r="I88" s="23">
        <f t="shared" si="51"/>
        <v>-1053</v>
      </c>
      <c r="J88" s="14">
        <v>54</v>
      </c>
      <c r="K88" s="3">
        <f t="shared" si="49"/>
        <v>972</v>
      </c>
      <c r="L88" s="3">
        <f t="shared" si="52"/>
        <v>4482</v>
      </c>
      <c r="M88" s="7">
        <f t="shared" si="53"/>
        <v>-2025</v>
      </c>
      <c r="N88" s="3">
        <f>L88*0.04</f>
        <v>179.28</v>
      </c>
      <c r="O88" s="3">
        <v>3017.7</v>
      </c>
      <c r="P88" s="28">
        <f t="shared" si="46"/>
        <v>288</v>
      </c>
      <c r="Q88" s="18">
        <f>L88-O88-N88</f>
        <v>1285.0200000000002</v>
      </c>
      <c r="R88" s="68">
        <v>2727.45</v>
      </c>
    </row>
    <row r="89" spans="1:18" x14ac:dyDescent="0.35">
      <c r="A89" s="9">
        <v>43337</v>
      </c>
      <c r="B89" s="9" t="s">
        <v>85</v>
      </c>
      <c r="C89" s="2" t="s">
        <v>81</v>
      </c>
      <c r="D89" s="3">
        <v>15</v>
      </c>
      <c r="E89" s="6">
        <v>18</v>
      </c>
      <c r="F89" s="14">
        <v>45</v>
      </c>
      <c r="G89" s="3">
        <f t="shared" si="50"/>
        <v>675</v>
      </c>
      <c r="H89" s="3">
        <v>1200</v>
      </c>
      <c r="I89" s="5">
        <f t="shared" si="51"/>
        <v>525</v>
      </c>
      <c r="J89" s="14">
        <v>23</v>
      </c>
      <c r="K89" s="3">
        <f t="shared" si="49"/>
        <v>414</v>
      </c>
      <c r="L89" s="3">
        <f t="shared" si="52"/>
        <v>1089</v>
      </c>
      <c r="M89" s="7">
        <f t="shared" si="53"/>
        <v>111</v>
      </c>
      <c r="N89" s="3" t="s">
        <v>61</v>
      </c>
      <c r="O89" s="3">
        <v>1200</v>
      </c>
      <c r="P89" s="28">
        <f t="shared" si="46"/>
        <v>68</v>
      </c>
      <c r="Q89" s="17">
        <f>L89-O89</f>
        <v>-111</v>
      </c>
      <c r="R89" s="43">
        <v>1004.75</v>
      </c>
    </row>
    <row r="90" spans="1:18" x14ac:dyDescent="0.35">
      <c r="A90" s="9">
        <v>43340</v>
      </c>
      <c r="B90" s="9" t="s">
        <v>85</v>
      </c>
      <c r="C90" s="2" t="s">
        <v>192</v>
      </c>
      <c r="D90" s="3">
        <v>8</v>
      </c>
      <c r="E90" s="6">
        <v>10</v>
      </c>
      <c r="F90" s="14">
        <v>9</v>
      </c>
      <c r="G90" s="3">
        <f t="shared" si="50"/>
        <v>72</v>
      </c>
      <c r="H90" s="3">
        <v>650</v>
      </c>
      <c r="I90" s="5">
        <f>H90-G90</f>
        <v>578</v>
      </c>
      <c r="J90" s="39">
        <v>72</v>
      </c>
      <c r="K90" s="3">
        <f>E90*J90</f>
        <v>720</v>
      </c>
      <c r="L90" s="3">
        <f>G90+K90</f>
        <v>792</v>
      </c>
      <c r="M90" s="7">
        <f>H90-L90</f>
        <v>-142</v>
      </c>
      <c r="N90" s="3" t="s">
        <v>61</v>
      </c>
      <c r="O90" s="3">
        <v>650</v>
      </c>
      <c r="P90" s="28">
        <f>F90+J90</f>
        <v>81</v>
      </c>
      <c r="Q90" s="10">
        <f>L90-O90</f>
        <v>142</v>
      </c>
      <c r="R90" s="43">
        <v>1248.78</v>
      </c>
    </row>
    <row r="91" spans="1:18" x14ac:dyDescent="0.35">
      <c r="A91" s="9">
        <v>43341</v>
      </c>
      <c r="B91" s="9" t="s">
        <v>85</v>
      </c>
      <c r="C91" s="2" t="s">
        <v>113</v>
      </c>
      <c r="D91" s="3">
        <v>10</v>
      </c>
      <c r="E91" s="6">
        <v>12</v>
      </c>
      <c r="F91" s="22">
        <v>0</v>
      </c>
      <c r="G91" s="3">
        <f t="shared" si="50"/>
        <v>0</v>
      </c>
      <c r="H91" s="3">
        <f>G91*0.7</f>
        <v>0</v>
      </c>
      <c r="I91" s="5">
        <f t="shared" si="51"/>
        <v>0</v>
      </c>
      <c r="J91" s="14">
        <v>16</v>
      </c>
      <c r="K91" s="3">
        <f t="shared" si="49"/>
        <v>192</v>
      </c>
      <c r="L91" s="3">
        <f t="shared" si="52"/>
        <v>192</v>
      </c>
      <c r="M91" s="7">
        <f t="shared" si="53"/>
        <v>-192</v>
      </c>
      <c r="N91" s="3" t="s">
        <v>61</v>
      </c>
      <c r="O91" s="3">
        <f>L91*0.7</f>
        <v>134.39999999999998</v>
      </c>
      <c r="P91" s="28">
        <f t="shared" si="46"/>
        <v>16</v>
      </c>
      <c r="Q91" s="10">
        <f>L91-O91</f>
        <v>57.600000000000023</v>
      </c>
      <c r="R91" s="43">
        <v>387.76</v>
      </c>
    </row>
    <row r="92" spans="1:18" x14ac:dyDescent="0.35">
      <c r="A92" s="9">
        <v>43342</v>
      </c>
      <c r="B92" s="9" t="s">
        <v>84</v>
      </c>
      <c r="C92" s="2" t="s">
        <v>123</v>
      </c>
      <c r="D92" s="3">
        <v>15</v>
      </c>
      <c r="E92" s="6">
        <v>17</v>
      </c>
      <c r="F92" s="14">
        <v>236</v>
      </c>
      <c r="G92" s="3">
        <f>D92*F92</f>
        <v>3540</v>
      </c>
      <c r="H92" s="3">
        <v>4000</v>
      </c>
      <c r="I92" s="5">
        <f t="shared" si="51"/>
        <v>460</v>
      </c>
      <c r="J92" s="14">
        <v>47</v>
      </c>
      <c r="K92" s="3">
        <f t="shared" si="49"/>
        <v>799</v>
      </c>
      <c r="L92" s="3">
        <f t="shared" si="52"/>
        <v>4339</v>
      </c>
      <c r="M92" s="7">
        <f t="shared" si="53"/>
        <v>-339</v>
      </c>
      <c r="N92" s="3">
        <f>L92*0.04</f>
        <v>173.56</v>
      </c>
      <c r="O92" s="3">
        <v>3850</v>
      </c>
      <c r="P92" s="28">
        <f t="shared" si="46"/>
        <v>283</v>
      </c>
      <c r="Q92" s="10">
        <f>L92-N92-O92</f>
        <v>315.4399999999996</v>
      </c>
      <c r="R92" s="68">
        <v>2117.9299999999998</v>
      </c>
    </row>
    <row r="93" spans="1:18" x14ac:dyDescent="0.35">
      <c r="A93" s="9">
        <v>43352</v>
      </c>
      <c r="B93" s="9" t="s">
        <v>84</v>
      </c>
      <c r="C93" s="2" t="s">
        <v>182</v>
      </c>
      <c r="D93" s="3">
        <v>18</v>
      </c>
      <c r="E93" s="6">
        <v>20</v>
      </c>
      <c r="F93" s="14">
        <v>126</v>
      </c>
      <c r="G93" s="3">
        <f>D93*F93</f>
        <v>2268</v>
      </c>
      <c r="H93" s="3">
        <v>1500</v>
      </c>
      <c r="I93" s="5">
        <f>H93-G93</f>
        <v>-768</v>
      </c>
      <c r="J93" s="14">
        <v>9</v>
      </c>
      <c r="K93" s="3">
        <f>E93*J93</f>
        <v>180</v>
      </c>
      <c r="L93" s="3">
        <f>G93+K93</f>
        <v>2448</v>
      </c>
      <c r="M93" s="7">
        <f>H93-L93</f>
        <v>-948</v>
      </c>
      <c r="N93" s="3">
        <f>L93*0.04</f>
        <v>97.92</v>
      </c>
      <c r="O93" s="3">
        <v>1500</v>
      </c>
      <c r="P93" s="28">
        <f>F93+J93</f>
        <v>135</v>
      </c>
      <c r="Q93" s="10">
        <f>L93-N93-O93</f>
        <v>850.07999999999993</v>
      </c>
      <c r="R93" s="43">
        <v>1554.73</v>
      </c>
    </row>
    <row r="94" spans="1:18" x14ac:dyDescent="0.35">
      <c r="A94" s="9">
        <v>43354</v>
      </c>
      <c r="B94" s="9" t="s">
        <v>84</v>
      </c>
      <c r="C94" s="24" t="s">
        <v>96</v>
      </c>
      <c r="D94" s="3">
        <v>32</v>
      </c>
      <c r="E94" s="6">
        <v>32</v>
      </c>
      <c r="F94" s="29">
        <v>500</v>
      </c>
      <c r="G94" s="3">
        <f t="shared" ref="G94:G100" si="54">F94*D94</f>
        <v>16000</v>
      </c>
      <c r="H94" s="3">
        <v>12000</v>
      </c>
      <c r="I94" s="23">
        <f t="shared" si="51"/>
        <v>-4000</v>
      </c>
      <c r="J94" s="29">
        <v>0</v>
      </c>
      <c r="K94" s="3">
        <f t="shared" ref="K94:K100" si="55">E94*J94</f>
        <v>0</v>
      </c>
      <c r="L94" s="3">
        <f t="shared" si="52"/>
        <v>16000</v>
      </c>
      <c r="M94" s="7">
        <f t="shared" si="53"/>
        <v>-4000</v>
      </c>
      <c r="N94" s="3">
        <f>L94*0.04</f>
        <v>640</v>
      </c>
      <c r="O94" s="3">
        <v>12000</v>
      </c>
      <c r="P94" s="32">
        <f t="shared" si="46"/>
        <v>500</v>
      </c>
      <c r="Q94" s="18">
        <f>L94-O94-N94</f>
        <v>3360</v>
      </c>
      <c r="R94" s="68">
        <v>4916.8500000000004</v>
      </c>
    </row>
    <row r="95" spans="1:18" x14ac:dyDescent="0.35">
      <c r="A95" s="9">
        <v>43357</v>
      </c>
      <c r="B95" s="9" t="s">
        <v>85</v>
      </c>
      <c r="C95" s="2" t="s">
        <v>137</v>
      </c>
      <c r="D95" s="3">
        <v>10</v>
      </c>
      <c r="E95" s="6">
        <v>12</v>
      </c>
      <c r="F95" s="14">
        <v>39</v>
      </c>
      <c r="G95" s="3">
        <f t="shared" si="54"/>
        <v>390</v>
      </c>
      <c r="H95" s="3">
        <f>G95*0.7</f>
        <v>273</v>
      </c>
      <c r="I95" s="23">
        <f>H95-G95</f>
        <v>-117</v>
      </c>
      <c r="J95" s="14">
        <v>9</v>
      </c>
      <c r="K95" s="3">
        <f t="shared" si="55"/>
        <v>108</v>
      </c>
      <c r="L95" s="3">
        <f t="shared" ref="L95:L100" si="56">G95+K95</f>
        <v>498</v>
      </c>
      <c r="M95" s="7">
        <f t="shared" ref="M95:M100" si="57">H95-L95</f>
        <v>-225</v>
      </c>
      <c r="N95" s="3" t="s">
        <v>61</v>
      </c>
      <c r="O95" s="3">
        <f>L95*0.7</f>
        <v>348.59999999999997</v>
      </c>
      <c r="P95" s="28">
        <f t="shared" si="46"/>
        <v>48</v>
      </c>
      <c r="Q95" s="10">
        <f t="shared" ref="Q95:Q100" si="58">L95-O95</f>
        <v>149.40000000000003</v>
      </c>
      <c r="R95" s="43">
        <v>643.52</v>
      </c>
    </row>
    <row r="96" spans="1:18" x14ac:dyDescent="0.35">
      <c r="A96" s="9">
        <v>43360</v>
      </c>
      <c r="B96" s="9" t="s">
        <v>85</v>
      </c>
      <c r="C96" s="2" t="s">
        <v>106</v>
      </c>
      <c r="D96" s="3">
        <v>10</v>
      </c>
      <c r="E96" s="6">
        <v>12</v>
      </c>
      <c r="F96" s="14">
        <v>13</v>
      </c>
      <c r="G96" s="3">
        <f t="shared" si="54"/>
        <v>130</v>
      </c>
      <c r="H96" s="3">
        <f>G96*0.7</f>
        <v>91</v>
      </c>
      <c r="I96" s="23">
        <f t="shared" ref="I96:I102" si="59">H96-G96</f>
        <v>-39</v>
      </c>
      <c r="J96" s="14">
        <v>33</v>
      </c>
      <c r="K96" s="3">
        <f t="shared" si="55"/>
        <v>396</v>
      </c>
      <c r="L96" s="3">
        <f t="shared" si="56"/>
        <v>526</v>
      </c>
      <c r="M96" s="7">
        <f t="shared" si="57"/>
        <v>-435</v>
      </c>
      <c r="N96" s="3" t="s">
        <v>61</v>
      </c>
      <c r="O96" s="3">
        <f>L96*0.7</f>
        <v>368.2</v>
      </c>
      <c r="P96" s="28">
        <f t="shared" si="46"/>
        <v>46</v>
      </c>
      <c r="Q96" s="10">
        <f t="shared" si="58"/>
        <v>157.80000000000001</v>
      </c>
      <c r="R96" s="43">
        <v>941.7</v>
      </c>
    </row>
    <row r="97" spans="1:18" x14ac:dyDescent="0.35">
      <c r="A97" s="9">
        <v>43361</v>
      </c>
      <c r="B97" s="9" t="s">
        <v>85</v>
      </c>
      <c r="C97" s="2" t="s">
        <v>72</v>
      </c>
      <c r="D97" s="3">
        <v>15</v>
      </c>
      <c r="E97" s="6">
        <v>20</v>
      </c>
      <c r="F97" s="14">
        <v>46</v>
      </c>
      <c r="G97" s="3">
        <f t="shared" si="54"/>
        <v>690</v>
      </c>
      <c r="H97" s="3">
        <v>1150</v>
      </c>
      <c r="I97" s="5">
        <f t="shared" si="59"/>
        <v>460</v>
      </c>
      <c r="J97" s="14">
        <v>19</v>
      </c>
      <c r="K97" s="3">
        <f t="shared" si="55"/>
        <v>380</v>
      </c>
      <c r="L97" s="3">
        <f t="shared" si="56"/>
        <v>1070</v>
      </c>
      <c r="M97" s="7">
        <f t="shared" si="57"/>
        <v>80</v>
      </c>
      <c r="N97" s="3" t="s">
        <v>61</v>
      </c>
      <c r="O97" s="3">
        <v>850</v>
      </c>
      <c r="P97" s="28">
        <f t="shared" si="46"/>
        <v>65</v>
      </c>
      <c r="Q97" s="10">
        <f t="shared" si="58"/>
        <v>220</v>
      </c>
      <c r="R97" s="43">
        <v>892.21</v>
      </c>
    </row>
    <row r="98" spans="1:18" x14ac:dyDescent="0.35">
      <c r="A98" s="9">
        <v>43362</v>
      </c>
      <c r="B98" s="9" t="s">
        <v>85</v>
      </c>
      <c r="C98" s="2" t="s">
        <v>103</v>
      </c>
      <c r="D98" s="3">
        <v>12</v>
      </c>
      <c r="E98" s="6">
        <v>14</v>
      </c>
      <c r="F98" s="27">
        <v>3</v>
      </c>
      <c r="G98" s="3">
        <f t="shared" si="54"/>
        <v>36</v>
      </c>
      <c r="H98" s="3">
        <v>500</v>
      </c>
      <c r="I98" s="5">
        <f t="shared" si="59"/>
        <v>464</v>
      </c>
      <c r="J98" s="14">
        <v>12</v>
      </c>
      <c r="K98" s="3">
        <f t="shared" si="55"/>
        <v>168</v>
      </c>
      <c r="L98" s="3">
        <f t="shared" si="56"/>
        <v>204</v>
      </c>
      <c r="M98" s="7">
        <f t="shared" si="57"/>
        <v>296</v>
      </c>
      <c r="N98" s="3" t="s">
        <v>61</v>
      </c>
      <c r="O98" s="3">
        <v>500</v>
      </c>
      <c r="P98" s="28">
        <f t="shared" si="46"/>
        <v>15</v>
      </c>
      <c r="Q98" s="17">
        <f t="shared" si="58"/>
        <v>-296</v>
      </c>
      <c r="R98" s="43">
        <v>349.62</v>
      </c>
    </row>
    <row r="99" spans="1:18" x14ac:dyDescent="0.35">
      <c r="A99" s="9">
        <v>43363</v>
      </c>
      <c r="B99" s="9" t="s">
        <v>85</v>
      </c>
      <c r="C99" s="2" t="s">
        <v>122</v>
      </c>
      <c r="D99" s="3">
        <v>15</v>
      </c>
      <c r="E99" s="6">
        <v>15</v>
      </c>
      <c r="F99" s="14">
        <v>43</v>
      </c>
      <c r="G99" s="3">
        <f t="shared" si="54"/>
        <v>645</v>
      </c>
      <c r="H99" s="3">
        <f>G99*0.8</f>
        <v>516</v>
      </c>
      <c r="I99" s="23">
        <f t="shared" si="59"/>
        <v>-129</v>
      </c>
      <c r="J99" s="14">
        <v>25</v>
      </c>
      <c r="K99" s="3">
        <f t="shared" si="55"/>
        <v>375</v>
      </c>
      <c r="L99" s="3">
        <f t="shared" si="56"/>
        <v>1020</v>
      </c>
      <c r="M99" s="7">
        <f t="shared" si="57"/>
        <v>-504</v>
      </c>
      <c r="N99" s="3" t="s">
        <v>61</v>
      </c>
      <c r="O99" s="3">
        <f>L99*0.8</f>
        <v>816</v>
      </c>
      <c r="P99" s="28">
        <f t="shared" si="46"/>
        <v>68</v>
      </c>
      <c r="Q99" s="10">
        <f t="shared" si="58"/>
        <v>204</v>
      </c>
      <c r="R99" s="43">
        <v>959.25</v>
      </c>
    </row>
    <row r="100" spans="1:18" x14ac:dyDescent="0.35">
      <c r="A100" s="9">
        <v>43364</v>
      </c>
      <c r="B100" s="9" t="s">
        <v>85</v>
      </c>
      <c r="C100" s="2" t="s">
        <v>92</v>
      </c>
      <c r="D100" s="3">
        <v>10</v>
      </c>
      <c r="E100" s="6">
        <v>12</v>
      </c>
      <c r="F100" s="14">
        <v>56</v>
      </c>
      <c r="G100" s="3">
        <f t="shared" si="54"/>
        <v>560</v>
      </c>
      <c r="H100" s="3">
        <v>550</v>
      </c>
      <c r="I100" s="23">
        <f t="shared" si="59"/>
        <v>-10</v>
      </c>
      <c r="J100" s="14">
        <v>31</v>
      </c>
      <c r="K100" s="3">
        <f t="shared" si="55"/>
        <v>372</v>
      </c>
      <c r="L100" s="3">
        <f t="shared" si="56"/>
        <v>932</v>
      </c>
      <c r="M100" s="7">
        <f t="shared" si="57"/>
        <v>-382</v>
      </c>
      <c r="N100" s="3" t="s">
        <v>61</v>
      </c>
      <c r="O100" s="3">
        <v>550</v>
      </c>
      <c r="P100" s="28">
        <f t="shared" si="46"/>
        <v>87</v>
      </c>
      <c r="Q100" s="10">
        <f t="shared" si="58"/>
        <v>382</v>
      </c>
      <c r="R100" s="43">
        <v>1298.81</v>
      </c>
    </row>
    <row r="101" spans="1:18" x14ac:dyDescent="0.35">
      <c r="A101" s="9">
        <v>43370</v>
      </c>
      <c r="B101" s="9" t="s">
        <v>85</v>
      </c>
      <c r="C101" s="2" t="s">
        <v>110</v>
      </c>
      <c r="D101" s="3">
        <v>15</v>
      </c>
      <c r="E101" s="6">
        <v>15</v>
      </c>
      <c r="F101" s="16">
        <v>61</v>
      </c>
      <c r="G101" s="3">
        <f t="shared" ref="G101:G109" si="60">F101*D101</f>
        <v>915</v>
      </c>
      <c r="H101" s="3">
        <v>1250</v>
      </c>
      <c r="I101" s="5">
        <f t="shared" si="59"/>
        <v>335</v>
      </c>
      <c r="J101" s="16">
        <v>10</v>
      </c>
      <c r="K101" s="3">
        <f t="shared" ref="K101:K109" si="61">E101*J101</f>
        <v>150</v>
      </c>
      <c r="L101" s="3">
        <f t="shared" ref="L101:L106" si="62">G101+K101</f>
        <v>1065</v>
      </c>
      <c r="M101" s="7">
        <f t="shared" ref="M101:M121" si="63">H101-L101</f>
        <v>185</v>
      </c>
      <c r="N101" s="3" t="s">
        <v>61</v>
      </c>
      <c r="O101" s="3">
        <v>1250</v>
      </c>
      <c r="P101" s="28">
        <f t="shared" ref="P101:P109" si="64">F101+J101</f>
        <v>71</v>
      </c>
      <c r="Q101" s="17">
        <f>L101-O101</f>
        <v>-185</v>
      </c>
      <c r="R101" s="43">
        <v>892.6</v>
      </c>
    </row>
    <row r="102" spans="1:18" x14ac:dyDescent="0.35">
      <c r="A102" s="9">
        <v>43371</v>
      </c>
      <c r="B102" s="9" t="s">
        <v>85</v>
      </c>
      <c r="C102" s="2" t="s">
        <v>95</v>
      </c>
      <c r="D102" s="3">
        <v>12</v>
      </c>
      <c r="E102" s="6">
        <v>12</v>
      </c>
      <c r="F102" s="16">
        <v>46</v>
      </c>
      <c r="G102" s="3">
        <f t="shared" si="60"/>
        <v>552</v>
      </c>
      <c r="H102" s="3">
        <v>700</v>
      </c>
      <c r="I102" s="5">
        <f t="shared" si="59"/>
        <v>148</v>
      </c>
      <c r="J102" s="16">
        <v>10</v>
      </c>
      <c r="K102" s="3">
        <f t="shared" si="61"/>
        <v>120</v>
      </c>
      <c r="L102" s="3">
        <f t="shared" si="62"/>
        <v>672</v>
      </c>
      <c r="M102" s="7">
        <f t="shared" si="63"/>
        <v>28</v>
      </c>
      <c r="N102" s="3" t="s">
        <v>61</v>
      </c>
      <c r="O102" s="3">
        <v>600</v>
      </c>
      <c r="P102" s="28">
        <f t="shared" si="64"/>
        <v>56</v>
      </c>
      <c r="Q102" s="10">
        <f>L102-O102</f>
        <v>72</v>
      </c>
      <c r="R102" s="43">
        <v>696.89</v>
      </c>
    </row>
    <row r="103" spans="1:18" x14ac:dyDescent="0.35">
      <c r="A103" s="9">
        <v>43375</v>
      </c>
      <c r="B103" s="9" t="s">
        <v>85</v>
      </c>
      <c r="C103" s="2" t="s">
        <v>126</v>
      </c>
      <c r="D103" s="3">
        <v>12</v>
      </c>
      <c r="E103" s="6">
        <v>14</v>
      </c>
      <c r="F103" s="16">
        <v>8</v>
      </c>
      <c r="G103" s="3">
        <f t="shared" si="60"/>
        <v>96</v>
      </c>
      <c r="H103" s="3">
        <v>900</v>
      </c>
      <c r="I103" s="5">
        <f t="shared" ref="I103:I109" si="65">H103-G103</f>
        <v>804</v>
      </c>
      <c r="J103" s="16">
        <v>12</v>
      </c>
      <c r="K103" s="3">
        <f t="shared" si="61"/>
        <v>168</v>
      </c>
      <c r="L103" s="3">
        <f t="shared" si="62"/>
        <v>264</v>
      </c>
      <c r="M103" s="7">
        <f t="shared" si="63"/>
        <v>636</v>
      </c>
      <c r="N103" s="3" t="s">
        <v>61</v>
      </c>
      <c r="O103" s="3">
        <v>450</v>
      </c>
      <c r="P103" s="28">
        <f t="shared" si="64"/>
        <v>20</v>
      </c>
      <c r="Q103" s="17">
        <f>L103-O103</f>
        <v>-186</v>
      </c>
      <c r="R103" s="43">
        <v>273.18</v>
      </c>
    </row>
    <row r="104" spans="1:18" x14ac:dyDescent="0.35">
      <c r="A104" s="9">
        <v>43378</v>
      </c>
      <c r="B104" s="9" t="s">
        <v>85</v>
      </c>
      <c r="C104" s="2" t="s">
        <v>138</v>
      </c>
      <c r="D104" s="3">
        <v>8</v>
      </c>
      <c r="E104" s="6">
        <v>10</v>
      </c>
      <c r="F104" s="14">
        <v>10</v>
      </c>
      <c r="G104" s="3">
        <f t="shared" si="60"/>
        <v>80</v>
      </c>
      <c r="H104" s="3">
        <f>G104*0.8</f>
        <v>64</v>
      </c>
      <c r="I104" s="23">
        <f t="shared" si="65"/>
        <v>-16</v>
      </c>
      <c r="J104" s="14">
        <v>45</v>
      </c>
      <c r="K104" s="3">
        <f t="shared" si="61"/>
        <v>450</v>
      </c>
      <c r="L104" s="3">
        <f t="shared" si="62"/>
        <v>530</v>
      </c>
      <c r="M104" s="7">
        <f t="shared" si="63"/>
        <v>-466</v>
      </c>
      <c r="N104" s="3" t="s">
        <v>61</v>
      </c>
      <c r="O104" s="3">
        <f>L104*0.8</f>
        <v>424</v>
      </c>
      <c r="P104" s="28">
        <f t="shared" si="64"/>
        <v>55</v>
      </c>
      <c r="Q104" s="10">
        <f>L104-O104</f>
        <v>106</v>
      </c>
      <c r="R104" s="43">
        <v>1475.39</v>
      </c>
    </row>
    <row r="105" spans="1:18" x14ac:dyDescent="0.35">
      <c r="A105" s="9">
        <v>43380</v>
      </c>
      <c r="B105" s="9" t="s">
        <v>84</v>
      </c>
      <c r="C105" s="2" t="s">
        <v>120</v>
      </c>
      <c r="D105" s="3">
        <v>20</v>
      </c>
      <c r="E105" s="6">
        <v>20</v>
      </c>
      <c r="F105" s="27">
        <v>50</v>
      </c>
      <c r="G105" s="3">
        <f t="shared" si="60"/>
        <v>1000</v>
      </c>
      <c r="H105" s="3">
        <v>2250</v>
      </c>
      <c r="I105" s="5">
        <f t="shared" si="65"/>
        <v>1250</v>
      </c>
      <c r="J105" s="14">
        <v>7</v>
      </c>
      <c r="K105" s="3">
        <f t="shared" si="61"/>
        <v>140</v>
      </c>
      <c r="L105" s="3">
        <f t="shared" si="62"/>
        <v>1140</v>
      </c>
      <c r="M105" s="7">
        <f t="shared" si="63"/>
        <v>1110</v>
      </c>
      <c r="N105" s="3">
        <f>L105*0.04</f>
        <v>45.6</v>
      </c>
      <c r="O105" s="3">
        <v>2250</v>
      </c>
      <c r="P105" s="28">
        <f t="shared" si="64"/>
        <v>57</v>
      </c>
      <c r="Q105" s="17">
        <f>L105-O105-N105</f>
        <v>-1155.5999999999999</v>
      </c>
      <c r="R105" s="43">
        <v>373.33</v>
      </c>
    </row>
    <row r="106" spans="1:18" x14ac:dyDescent="0.35">
      <c r="A106" s="9">
        <v>43380</v>
      </c>
      <c r="B106" s="9" t="s">
        <v>85</v>
      </c>
      <c r="C106" s="2" t="s">
        <v>105</v>
      </c>
      <c r="D106" s="3">
        <v>10</v>
      </c>
      <c r="E106" s="6">
        <v>12</v>
      </c>
      <c r="F106" s="14">
        <v>15</v>
      </c>
      <c r="G106" s="3">
        <f t="shared" si="60"/>
        <v>150</v>
      </c>
      <c r="H106" s="3">
        <f>G106*0.65</f>
        <v>97.5</v>
      </c>
      <c r="I106" s="5">
        <f t="shared" si="65"/>
        <v>-52.5</v>
      </c>
      <c r="J106" s="14">
        <v>7</v>
      </c>
      <c r="K106" s="3">
        <f t="shared" si="61"/>
        <v>84</v>
      </c>
      <c r="L106" s="3">
        <f t="shared" si="62"/>
        <v>234</v>
      </c>
      <c r="M106" s="7">
        <f t="shared" si="63"/>
        <v>-136.5</v>
      </c>
      <c r="N106" s="3" t="s">
        <v>61</v>
      </c>
      <c r="O106" s="3">
        <f>L106*0.65</f>
        <v>152.1</v>
      </c>
      <c r="P106" s="28">
        <f t="shared" si="64"/>
        <v>22</v>
      </c>
      <c r="Q106" s="10">
        <f t="shared" ref="Q106:Q111" si="66">L106-O106</f>
        <v>81.900000000000006</v>
      </c>
      <c r="R106" s="43">
        <v>163.05000000000001</v>
      </c>
    </row>
    <row r="107" spans="1:18" x14ac:dyDescent="0.35">
      <c r="A107" s="9">
        <v>43381</v>
      </c>
      <c r="B107" s="9" t="s">
        <v>85</v>
      </c>
      <c r="C107" s="2" t="s">
        <v>133</v>
      </c>
      <c r="D107" s="3">
        <v>10</v>
      </c>
      <c r="E107" s="6">
        <v>10</v>
      </c>
      <c r="F107" s="14">
        <v>44</v>
      </c>
      <c r="G107" s="3">
        <f t="shared" si="60"/>
        <v>440</v>
      </c>
      <c r="H107" s="3">
        <f>G107*0.6</f>
        <v>264</v>
      </c>
      <c r="I107" s="23">
        <f t="shared" si="65"/>
        <v>-176</v>
      </c>
      <c r="J107" s="14">
        <v>20</v>
      </c>
      <c r="K107" s="3">
        <f t="shared" si="61"/>
        <v>200</v>
      </c>
      <c r="L107" s="3">
        <f t="shared" ref="L107:L113" si="67">G107+K107</f>
        <v>640</v>
      </c>
      <c r="M107" s="7">
        <f t="shared" si="63"/>
        <v>-376</v>
      </c>
      <c r="N107" s="3" t="s">
        <v>61</v>
      </c>
      <c r="O107" s="3">
        <f>L107*0.6</f>
        <v>384</v>
      </c>
      <c r="P107" s="28">
        <f t="shared" si="64"/>
        <v>64</v>
      </c>
      <c r="Q107" s="10">
        <f t="shared" si="66"/>
        <v>256</v>
      </c>
      <c r="R107" s="43">
        <v>671.04</v>
      </c>
    </row>
    <row r="108" spans="1:18" ht="14" customHeight="1" x14ac:dyDescent="0.35">
      <c r="A108" s="9">
        <v>43382</v>
      </c>
      <c r="B108" s="9" t="s">
        <v>85</v>
      </c>
      <c r="C108" s="2" t="s">
        <v>111</v>
      </c>
      <c r="D108" s="3">
        <v>7</v>
      </c>
      <c r="E108" s="6">
        <v>10</v>
      </c>
      <c r="F108" s="27">
        <v>0</v>
      </c>
      <c r="G108" s="3">
        <f t="shared" si="60"/>
        <v>0</v>
      </c>
      <c r="H108" s="3">
        <f>G108*0.7</f>
        <v>0</v>
      </c>
      <c r="I108" s="5">
        <f t="shared" si="65"/>
        <v>0</v>
      </c>
      <c r="J108" s="14">
        <v>2</v>
      </c>
      <c r="K108" s="3">
        <f t="shared" si="61"/>
        <v>20</v>
      </c>
      <c r="L108" s="3">
        <f t="shared" si="67"/>
        <v>20</v>
      </c>
      <c r="M108" s="7">
        <f t="shared" si="63"/>
        <v>-20</v>
      </c>
      <c r="N108" s="3" t="s">
        <v>61</v>
      </c>
      <c r="O108" s="3">
        <f>L108*0.7</f>
        <v>14</v>
      </c>
      <c r="P108" s="28">
        <f t="shared" si="64"/>
        <v>2</v>
      </c>
      <c r="Q108" s="10">
        <f t="shared" si="66"/>
        <v>6</v>
      </c>
      <c r="R108" s="43">
        <v>84.49</v>
      </c>
    </row>
    <row r="109" spans="1:18" ht="14" customHeight="1" x14ac:dyDescent="0.35">
      <c r="A109" s="9">
        <v>43388</v>
      </c>
      <c r="B109" s="9" t="s">
        <v>85</v>
      </c>
      <c r="C109" s="2" t="s">
        <v>129</v>
      </c>
      <c r="D109" s="3">
        <v>10</v>
      </c>
      <c r="E109" s="6">
        <v>10</v>
      </c>
      <c r="F109" s="14">
        <v>2</v>
      </c>
      <c r="G109" s="3">
        <f t="shared" si="60"/>
        <v>20</v>
      </c>
      <c r="H109" s="3">
        <f>G109*0.65</f>
        <v>13</v>
      </c>
      <c r="I109" s="5">
        <f t="shared" si="65"/>
        <v>-7</v>
      </c>
      <c r="J109" s="14">
        <v>12</v>
      </c>
      <c r="K109" s="3">
        <f t="shared" si="61"/>
        <v>120</v>
      </c>
      <c r="L109" s="3">
        <f t="shared" si="67"/>
        <v>140</v>
      </c>
      <c r="M109" s="7">
        <f t="shared" si="63"/>
        <v>-127</v>
      </c>
      <c r="N109" s="3" t="s">
        <v>61</v>
      </c>
      <c r="O109" s="3">
        <f>L109*0.65</f>
        <v>91</v>
      </c>
      <c r="P109" s="28">
        <f t="shared" si="64"/>
        <v>14</v>
      </c>
      <c r="Q109" s="10">
        <f t="shared" si="66"/>
        <v>49</v>
      </c>
      <c r="R109" s="43">
        <v>140.47999999999999</v>
      </c>
    </row>
    <row r="110" spans="1:18" x14ac:dyDescent="0.35">
      <c r="A110" s="9">
        <v>43389</v>
      </c>
      <c r="B110" s="9" t="s">
        <v>85</v>
      </c>
      <c r="C110" s="2" t="s">
        <v>73</v>
      </c>
      <c r="D110" s="3">
        <v>12</v>
      </c>
      <c r="E110" s="6">
        <v>12</v>
      </c>
      <c r="F110" s="14">
        <v>7</v>
      </c>
      <c r="G110" s="3">
        <f t="shared" ref="G110:G116" si="68">F110*D110</f>
        <v>84</v>
      </c>
      <c r="H110" s="3">
        <v>300</v>
      </c>
      <c r="I110" s="5">
        <f t="shared" ref="I110:I116" si="69">H110-G110</f>
        <v>216</v>
      </c>
      <c r="J110" s="14">
        <v>10</v>
      </c>
      <c r="K110" s="3">
        <f t="shared" ref="K110:K116" si="70">E110*J110</f>
        <v>120</v>
      </c>
      <c r="L110" s="3">
        <f t="shared" si="67"/>
        <v>204</v>
      </c>
      <c r="M110" s="7">
        <f t="shared" si="63"/>
        <v>96</v>
      </c>
      <c r="N110" s="3" t="s">
        <v>61</v>
      </c>
      <c r="O110" s="3">
        <v>290</v>
      </c>
      <c r="P110" s="28">
        <f t="shared" ref="P110:P117" si="71">F110+J110</f>
        <v>17</v>
      </c>
      <c r="Q110" s="17">
        <f t="shared" si="66"/>
        <v>-86</v>
      </c>
      <c r="R110" s="43">
        <v>331.86</v>
      </c>
    </row>
    <row r="111" spans="1:18" ht="14" customHeight="1" x14ac:dyDescent="0.35">
      <c r="A111" s="9">
        <v>43391</v>
      </c>
      <c r="B111" s="9" t="s">
        <v>85</v>
      </c>
      <c r="C111" s="2" t="s">
        <v>149</v>
      </c>
      <c r="D111" s="3">
        <v>10</v>
      </c>
      <c r="E111" s="6">
        <v>10</v>
      </c>
      <c r="F111" s="16">
        <v>4</v>
      </c>
      <c r="G111" s="3">
        <f t="shared" si="68"/>
        <v>40</v>
      </c>
      <c r="H111" s="3">
        <f>G111*0.7</f>
        <v>28</v>
      </c>
      <c r="I111" s="5">
        <f t="shared" si="69"/>
        <v>-12</v>
      </c>
      <c r="J111" s="14">
        <v>9</v>
      </c>
      <c r="K111" s="3">
        <f t="shared" si="70"/>
        <v>90</v>
      </c>
      <c r="L111" s="3">
        <f t="shared" si="67"/>
        <v>130</v>
      </c>
      <c r="M111" s="7">
        <f t="shared" si="63"/>
        <v>-102</v>
      </c>
      <c r="N111" s="3" t="s">
        <v>61</v>
      </c>
      <c r="O111" s="3">
        <f>L111*0.7</f>
        <v>91</v>
      </c>
      <c r="P111" s="28">
        <f t="shared" si="71"/>
        <v>13</v>
      </c>
      <c r="Q111" s="10">
        <f t="shared" si="66"/>
        <v>39</v>
      </c>
      <c r="R111" s="43">
        <v>271.12</v>
      </c>
    </row>
    <row r="112" spans="1:18" x14ac:dyDescent="0.35">
      <c r="A112" s="9">
        <v>43393</v>
      </c>
      <c r="B112" s="9" t="s">
        <v>84</v>
      </c>
      <c r="C112" s="2" t="s">
        <v>93</v>
      </c>
      <c r="D112" s="3">
        <v>20</v>
      </c>
      <c r="E112" s="6">
        <v>25</v>
      </c>
      <c r="F112" s="14">
        <v>102</v>
      </c>
      <c r="G112" s="3">
        <f t="shared" si="68"/>
        <v>2040</v>
      </c>
      <c r="H112" s="3">
        <v>5000</v>
      </c>
      <c r="I112" s="5">
        <f t="shared" si="69"/>
        <v>2960</v>
      </c>
      <c r="J112" s="14">
        <v>24</v>
      </c>
      <c r="K112" s="3">
        <f t="shared" si="70"/>
        <v>600</v>
      </c>
      <c r="L112" s="3">
        <f t="shared" si="67"/>
        <v>2640</v>
      </c>
      <c r="M112" s="7">
        <f t="shared" si="63"/>
        <v>2360</v>
      </c>
      <c r="N112" s="3">
        <f>L112*0.04</f>
        <v>105.60000000000001</v>
      </c>
      <c r="O112" s="3">
        <v>5000</v>
      </c>
      <c r="P112" s="28">
        <f t="shared" si="71"/>
        <v>126</v>
      </c>
      <c r="Q112" s="17">
        <f>L112-O112-N112</f>
        <v>-2465.6</v>
      </c>
      <c r="R112" s="43">
        <v>1397.73</v>
      </c>
    </row>
    <row r="113" spans="1:18" x14ac:dyDescent="0.35">
      <c r="A113" s="9">
        <v>43393</v>
      </c>
      <c r="B113" s="9" t="s">
        <v>85</v>
      </c>
      <c r="C113" s="2" t="s">
        <v>74</v>
      </c>
      <c r="D113" s="3">
        <v>10</v>
      </c>
      <c r="E113" s="6">
        <v>12</v>
      </c>
      <c r="F113" s="14">
        <v>19</v>
      </c>
      <c r="G113" s="3">
        <f t="shared" si="68"/>
        <v>190</v>
      </c>
      <c r="H113" s="3">
        <v>200</v>
      </c>
      <c r="I113" s="5">
        <f t="shared" si="69"/>
        <v>10</v>
      </c>
      <c r="J113" s="14">
        <v>8</v>
      </c>
      <c r="K113" s="3">
        <f t="shared" si="70"/>
        <v>96</v>
      </c>
      <c r="L113" s="3">
        <f t="shared" si="67"/>
        <v>286</v>
      </c>
      <c r="M113" s="7">
        <f t="shared" si="63"/>
        <v>-86</v>
      </c>
      <c r="N113" s="3" t="s">
        <v>61</v>
      </c>
      <c r="O113" s="3">
        <v>200</v>
      </c>
      <c r="P113" s="28">
        <f t="shared" si="71"/>
        <v>27</v>
      </c>
      <c r="Q113" s="10">
        <f>L113-O113</f>
        <v>86</v>
      </c>
      <c r="R113" s="43">
        <v>340.98</v>
      </c>
    </row>
    <row r="114" spans="1:18" x14ac:dyDescent="0.35">
      <c r="A114" s="9">
        <v>43397</v>
      </c>
      <c r="B114" s="9" t="s">
        <v>85</v>
      </c>
      <c r="C114" s="2" t="s">
        <v>130</v>
      </c>
      <c r="D114" s="3">
        <v>12</v>
      </c>
      <c r="E114" s="6">
        <v>15</v>
      </c>
      <c r="F114" s="14">
        <v>32</v>
      </c>
      <c r="G114" s="3">
        <f t="shared" si="68"/>
        <v>384</v>
      </c>
      <c r="H114" s="3">
        <v>600</v>
      </c>
      <c r="I114" s="5">
        <f t="shared" si="69"/>
        <v>216</v>
      </c>
      <c r="J114" s="14">
        <v>12</v>
      </c>
      <c r="K114" s="3">
        <f t="shared" si="70"/>
        <v>180</v>
      </c>
      <c r="L114" s="3">
        <f t="shared" ref="L114:L147" si="72">G114+K114</f>
        <v>564</v>
      </c>
      <c r="M114" s="7">
        <f t="shared" si="63"/>
        <v>36</v>
      </c>
      <c r="N114" s="3" t="s">
        <v>61</v>
      </c>
      <c r="O114" s="3">
        <v>600</v>
      </c>
      <c r="P114" s="28">
        <f t="shared" si="71"/>
        <v>44</v>
      </c>
      <c r="Q114" s="17">
        <f>L114-O114</f>
        <v>-36</v>
      </c>
      <c r="R114" s="44">
        <v>0</v>
      </c>
    </row>
    <row r="115" spans="1:18" x14ac:dyDescent="0.35">
      <c r="A115" s="9">
        <v>43398</v>
      </c>
      <c r="B115" s="9" t="s">
        <v>84</v>
      </c>
      <c r="C115" s="2" t="s">
        <v>76</v>
      </c>
      <c r="D115" s="3">
        <v>15</v>
      </c>
      <c r="E115" s="6">
        <v>20</v>
      </c>
      <c r="F115" s="14">
        <v>104</v>
      </c>
      <c r="G115" s="3">
        <f t="shared" si="68"/>
        <v>1560</v>
      </c>
      <c r="H115" s="3">
        <v>2000</v>
      </c>
      <c r="I115" s="5">
        <f t="shared" si="69"/>
        <v>440</v>
      </c>
      <c r="J115" s="14">
        <v>19</v>
      </c>
      <c r="K115" s="3">
        <f t="shared" si="70"/>
        <v>380</v>
      </c>
      <c r="L115" s="3">
        <f t="shared" si="72"/>
        <v>1940</v>
      </c>
      <c r="M115" s="7">
        <f t="shared" si="63"/>
        <v>60</v>
      </c>
      <c r="N115" s="3">
        <f>L115*0.04</f>
        <v>77.600000000000009</v>
      </c>
      <c r="O115" s="3">
        <v>1500</v>
      </c>
      <c r="P115" s="28">
        <f t="shared" si="71"/>
        <v>123</v>
      </c>
      <c r="Q115" s="26">
        <f>L115-O115-N115</f>
        <v>362.4</v>
      </c>
      <c r="R115" s="44">
        <v>0</v>
      </c>
    </row>
    <row r="116" spans="1:18" x14ac:dyDescent="0.35">
      <c r="A116" s="9">
        <v>43401</v>
      </c>
      <c r="B116" s="9" t="s">
        <v>84</v>
      </c>
      <c r="C116" s="2" t="s">
        <v>102</v>
      </c>
      <c r="D116" s="3">
        <v>22.5</v>
      </c>
      <c r="E116" s="6">
        <v>25</v>
      </c>
      <c r="F116" s="16">
        <v>299</v>
      </c>
      <c r="G116" s="3">
        <f t="shared" si="68"/>
        <v>6727.5</v>
      </c>
      <c r="H116" s="3">
        <v>8000</v>
      </c>
      <c r="I116" s="5">
        <f t="shared" si="69"/>
        <v>1272.5</v>
      </c>
      <c r="J116" s="14">
        <v>39</v>
      </c>
      <c r="K116" s="3">
        <f t="shared" si="70"/>
        <v>975</v>
      </c>
      <c r="L116" s="3">
        <f t="shared" si="72"/>
        <v>7702.5</v>
      </c>
      <c r="M116" s="7">
        <f t="shared" si="63"/>
        <v>297.5</v>
      </c>
      <c r="N116" s="3">
        <f>L116*0.04</f>
        <v>308.10000000000002</v>
      </c>
      <c r="O116" s="3">
        <v>8000</v>
      </c>
      <c r="P116" s="28">
        <f t="shared" si="71"/>
        <v>338</v>
      </c>
      <c r="Q116" s="17">
        <f>L116-O116-N116</f>
        <v>-605.6</v>
      </c>
      <c r="R116" s="44">
        <v>0</v>
      </c>
    </row>
    <row r="117" spans="1:18" x14ac:dyDescent="0.35">
      <c r="A117" s="9">
        <v>43403</v>
      </c>
      <c r="B117" s="9" t="s">
        <v>84</v>
      </c>
      <c r="C117" s="2" t="s">
        <v>139</v>
      </c>
      <c r="D117" s="3">
        <v>20</v>
      </c>
      <c r="E117" s="6">
        <v>25</v>
      </c>
      <c r="F117" s="14">
        <v>87</v>
      </c>
      <c r="G117" s="3">
        <f t="shared" ref="G117:G135" si="73">F117*D117</f>
        <v>1740</v>
      </c>
      <c r="H117" s="3">
        <v>3700</v>
      </c>
      <c r="I117" s="5">
        <f t="shared" ref="I117:I128" si="74">H117-G117</f>
        <v>1960</v>
      </c>
      <c r="J117" s="14">
        <v>47</v>
      </c>
      <c r="K117" s="3">
        <f t="shared" ref="K117:K127" si="75">E117*J117</f>
        <v>1175</v>
      </c>
      <c r="L117" s="3">
        <f t="shared" si="72"/>
        <v>2915</v>
      </c>
      <c r="M117" s="7">
        <f t="shared" si="63"/>
        <v>785</v>
      </c>
      <c r="N117" s="3">
        <f>L117*0.04</f>
        <v>116.60000000000001</v>
      </c>
      <c r="O117" s="3">
        <v>3700</v>
      </c>
      <c r="P117" s="28">
        <f t="shared" si="71"/>
        <v>134</v>
      </c>
      <c r="Q117" s="17">
        <f>L117-O117-N117</f>
        <v>-901.6</v>
      </c>
      <c r="R117" s="43">
        <v>1850.45</v>
      </c>
    </row>
    <row r="118" spans="1:18" x14ac:dyDescent="0.35">
      <c r="A118" s="9">
        <v>43406</v>
      </c>
      <c r="B118" s="9" t="s">
        <v>85</v>
      </c>
      <c r="C118" s="2" t="s">
        <v>118</v>
      </c>
      <c r="D118" s="3">
        <v>5</v>
      </c>
      <c r="E118" s="6">
        <v>5</v>
      </c>
      <c r="F118" s="27">
        <v>2</v>
      </c>
      <c r="G118" s="3">
        <f t="shared" si="73"/>
        <v>10</v>
      </c>
      <c r="H118" s="3">
        <v>150</v>
      </c>
      <c r="I118" s="5">
        <f t="shared" si="74"/>
        <v>140</v>
      </c>
      <c r="J118" s="14">
        <v>0</v>
      </c>
      <c r="K118" s="3">
        <f t="shared" si="75"/>
        <v>0</v>
      </c>
      <c r="L118" s="3">
        <f t="shared" si="72"/>
        <v>10</v>
      </c>
      <c r="M118" s="7">
        <f t="shared" si="63"/>
        <v>140</v>
      </c>
      <c r="N118" s="3" t="s">
        <v>61</v>
      </c>
      <c r="O118" s="3">
        <v>150</v>
      </c>
      <c r="P118" s="28">
        <f t="shared" ref="P118:P147" si="76">F118+J118</f>
        <v>2</v>
      </c>
      <c r="Q118" s="17">
        <f>L118-O118</f>
        <v>-140</v>
      </c>
      <c r="R118" s="45" t="s">
        <v>61</v>
      </c>
    </row>
    <row r="119" spans="1:18" x14ac:dyDescent="0.35">
      <c r="A119" s="9">
        <v>43406</v>
      </c>
      <c r="B119" s="9" t="s">
        <v>84</v>
      </c>
      <c r="C119" s="2" t="s">
        <v>117</v>
      </c>
      <c r="D119" s="3">
        <v>16</v>
      </c>
      <c r="E119" s="6">
        <v>18</v>
      </c>
      <c r="F119" s="14">
        <v>233</v>
      </c>
      <c r="G119" s="3">
        <f t="shared" si="73"/>
        <v>3728</v>
      </c>
      <c r="H119" s="3">
        <v>4000</v>
      </c>
      <c r="I119" s="5">
        <f t="shared" si="74"/>
        <v>272</v>
      </c>
      <c r="J119" s="14">
        <v>51</v>
      </c>
      <c r="K119" s="3">
        <f t="shared" si="75"/>
        <v>918</v>
      </c>
      <c r="L119" s="3">
        <f t="shared" si="72"/>
        <v>4646</v>
      </c>
      <c r="M119" s="7">
        <f t="shared" si="63"/>
        <v>-646</v>
      </c>
      <c r="N119" s="3">
        <v>0</v>
      </c>
      <c r="O119" s="3">
        <v>4000</v>
      </c>
      <c r="P119" s="28">
        <f t="shared" si="76"/>
        <v>284</v>
      </c>
      <c r="Q119" s="10">
        <f>L119-O119-N119</f>
        <v>646</v>
      </c>
      <c r="R119" s="68">
        <v>4218.9799999999996</v>
      </c>
    </row>
    <row r="120" spans="1:18" x14ac:dyDescent="0.35">
      <c r="A120" s="9">
        <v>43411</v>
      </c>
      <c r="B120" s="9" t="s">
        <v>85</v>
      </c>
      <c r="C120" s="2" t="s">
        <v>121</v>
      </c>
      <c r="D120" s="3">
        <v>10</v>
      </c>
      <c r="E120" s="6">
        <v>10</v>
      </c>
      <c r="F120" s="27">
        <v>2</v>
      </c>
      <c r="G120" s="3">
        <f t="shared" si="73"/>
        <v>20</v>
      </c>
      <c r="H120" s="3">
        <f>G120*0.65</f>
        <v>13</v>
      </c>
      <c r="I120" s="5">
        <f t="shared" si="74"/>
        <v>-7</v>
      </c>
      <c r="J120" s="16">
        <v>8</v>
      </c>
      <c r="K120" s="3">
        <f t="shared" si="75"/>
        <v>80</v>
      </c>
      <c r="L120" s="3">
        <f t="shared" si="72"/>
        <v>100</v>
      </c>
      <c r="M120" s="7">
        <f t="shared" si="63"/>
        <v>-87</v>
      </c>
      <c r="N120" s="3" t="s">
        <v>61</v>
      </c>
      <c r="O120" s="3">
        <f>L120*0.65</f>
        <v>65</v>
      </c>
      <c r="P120" s="28">
        <f t="shared" si="76"/>
        <v>10</v>
      </c>
      <c r="Q120" s="10">
        <f>L120-O120</f>
        <v>35</v>
      </c>
      <c r="R120" s="43">
        <v>400.13</v>
      </c>
    </row>
    <row r="121" spans="1:18" x14ac:dyDescent="0.35">
      <c r="A121" s="9">
        <v>43417</v>
      </c>
      <c r="B121" s="9" t="s">
        <v>85</v>
      </c>
      <c r="C121" s="2" t="s">
        <v>135</v>
      </c>
      <c r="D121" s="3">
        <v>15</v>
      </c>
      <c r="E121" s="6">
        <v>15</v>
      </c>
      <c r="F121" s="14">
        <v>45</v>
      </c>
      <c r="G121" s="3">
        <f t="shared" si="73"/>
        <v>675</v>
      </c>
      <c r="H121" s="3">
        <v>1500</v>
      </c>
      <c r="I121" s="5">
        <f t="shared" si="74"/>
        <v>825</v>
      </c>
      <c r="J121" s="16">
        <v>21</v>
      </c>
      <c r="K121" s="3">
        <f t="shared" si="75"/>
        <v>315</v>
      </c>
      <c r="L121" s="3">
        <f t="shared" si="72"/>
        <v>990</v>
      </c>
      <c r="M121" s="7">
        <f t="shared" si="63"/>
        <v>510</v>
      </c>
      <c r="N121" s="3" t="s">
        <v>61</v>
      </c>
      <c r="O121" s="3">
        <v>1500</v>
      </c>
      <c r="P121" s="28">
        <f t="shared" si="76"/>
        <v>66</v>
      </c>
      <c r="Q121" s="17">
        <f>L121-O121</f>
        <v>-510</v>
      </c>
      <c r="R121" s="43">
        <v>937.78</v>
      </c>
    </row>
    <row r="122" spans="1:18" x14ac:dyDescent="0.35">
      <c r="A122" s="9">
        <v>43418</v>
      </c>
      <c r="B122" s="9" t="s">
        <v>84</v>
      </c>
      <c r="C122" s="2" t="s">
        <v>75</v>
      </c>
      <c r="D122" s="3">
        <v>15</v>
      </c>
      <c r="E122" s="6">
        <v>18</v>
      </c>
      <c r="F122" s="27">
        <v>45</v>
      </c>
      <c r="G122" s="3">
        <f t="shared" si="73"/>
        <v>675</v>
      </c>
      <c r="H122" s="3">
        <v>2000</v>
      </c>
      <c r="I122" s="5">
        <f t="shared" si="74"/>
        <v>1325</v>
      </c>
      <c r="J122" s="14">
        <v>26</v>
      </c>
      <c r="K122" s="3">
        <f t="shared" si="75"/>
        <v>468</v>
      </c>
      <c r="L122" s="3">
        <f t="shared" si="72"/>
        <v>1143</v>
      </c>
      <c r="M122" s="7">
        <f>L122-H122</f>
        <v>-857</v>
      </c>
      <c r="N122" s="3">
        <f>L122*0.04</f>
        <v>45.72</v>
      </c>
      <c r="O122" s="3">
        <v>2000</v>
      </c>
      <c r="P122" s="28">
        <f t="shared" si="76"/>
        <v>71</v>
      </c>
      <c r="Q122" s="17">
        <f>L122-O122-N122</f>
        <v>-902.72</v>
      </c>
      <c r="R122" s="43">
        <v>754.9</v>
      </c>
    </row>
    <row r="123" spans="1:18" x14ac:dyDescent="0.35">
      <c r="A123" s="9">
        <v>43421</v>
      </c>
      <c r="B123" s="9" t="s">
        <v>85</v>
      </c>
      <c r="C123" s="2" t="s">
        <v>132</v>
      </c>
      <c r="D123" s="3">
        <v>10</v>
      </c>
      <c r="E123" s="6">
        <v>10</v>
      </c>
      <c r="F123" s="14">
        <v>22</v>
      </c>
      <c r="G123" s="3">
        <f t="shared" si="73"/>
        <v>220</v>
      </c>
      <c r="H123" s="3">
        <f>G123*0.65</f>
        <v>143</v>
      </c>
      <c r="I123" s="23">
        <f t="shared" si="74"/>
        <v>-77</v>
      </c>
      <c r="J123" s="14">
        <v>37</v>
      </c>
      <c r="K123" s="3">
        <f t="shared" si="75"/>
        <v>370</v>
      </c>
      <c r="L123" s="3">
        <f t="shared" si="72"/>
        <v>590</v>
      </c>
      <c r="M123" s="7">
        <f>L123-H123</f>
        <v>447</v>
      </c>
      <c r="N123" s="3" t="s">
        <v>61</v>
      </c>
      <c r="O123" s="3">
        <f>L123*0.65</f>
        <v>383.5</v>
      </c>
      <c r="P123" s="28">
        <f t="shared" si="76"/>
        <v>59</v>
      </c>
      <c r="Q123" s="10">
        <f>L123-O123</f>
        <v>206.5</v>
      </c>
      <c r="R123" s="43">
        <v>1034.24</v>
      </c>
    </row>
    <row r="124" spans="1:18" x14ac:dyDescent="0.35">
      <c r="A124" s="9">
        <v>43422</v>
      </c>
      <c r="B124" s="9" t="s">
        <v>85</v>
      </c>
      <c r="C124" s="2" t="s">
        <v>158</v>
      </c>
      <c r="D124" s="3">
        <v>10</v>
      </c>
      <c r="E124" s="6">
        <v>12</v>
      </c>
      <c r="F124" s="14">
        <v>3</v>
      </c>
      <c r="G124" s="3">
        <f t="shared" si="73"/>
        <v>30</v>
      </c>
      <c r="H124" s="3">
        <f>G124*0.6</f>
        <v>18</v>
      </c>
      <c r="I124" s="5">
        <f t="shared" si="74"/>
        <v>-12</v>
      </c>
      <c r="J124" s="14">
        <v>8</v>
      </c>
      <c r="K124" s="3">
        <f t="shared" si="75"/>
        <v>96</v>
      </c>
      <c r="L124" s="3">
        <f t="shared" si="72"/>
        <v>126</v>
      </c>
      <c r="M124" s="7">
        <f>L124-H124</f>
        <v>108</v>
      </c>
      <c r="N124" s="3" t="s">
        <v>61</v>
      </c>
      <c r="O124" s="3">
        <f>L124*0.6</f>
        <v>75.599999999999994</v>
      </c>
      <c r="P124" s="28">
        <f t="shared" si="76"/>
        <v>11</v>
      </c>
      <c r="Q124" s="10">
        <f>L124-O124</f>
        <v>50.400000000000006</v>
      </c>
      <c r="R124" s="43">
        <v>175.03</v>
      </c>
    </row>
    <row r="125" spans="1:18" x14ac:dyDescent="0.35">
      <c r="A125" s="9">
        <v>43423</v>
      </c>
      <c r="B125" s="9" t="s">
        <v>85</v>
      </c>
      <c r="C125" s="2" t="s">
        <v>128</v>
      </c>
      <c r="D125" s="3">
        <v>10</v>
      </c>
      <c r="E125" s="6">
        <v>10</v>
      </c>
      <c r="F125" s="14">
        <v>2</v>
      </c>
      <c r="G125" s="3">
        <f t="shared" si="73"/>
        <v>20</v>
      </c>
      <c r="H125" s="3">
        <f>G125*0.6</f>
        <v>12</v>
      </c>
      <c r="I125" s="5">
        <f t="shared" si="74"/>
        <v>-8</v>
      </c>
      <c r="J125" s="16">
        <v>5</v>
      </c>
      <c r="K125" s="3">
        <f t="shared" si="75"/>
        <v>50</v>
      </c>
      <c r="L125" s="3">
        <f t="shared" si="72"/>
        <v>70</v>
      </c>
      <c r="M125" s="7">
        <f>L125-H125</f>
        <v>58</v>
      </c>
      <c r="N125" s="3" t="s">
        <v>61</v>
      </c>
      <c r="O125" s="3">
        <f>L125*0.6</f>
        <v>42</v>
      </c>
      <c r="P125" s="28">
        <f t="shared" si="76"/>
        <v>7</v>
      </c>
      <c r="Q125" s="10">
        <f>L125-O125</f>
        <v>28</v>
      </c>
      <c r="R125" s="43">
        <v>203.32</v>
      </c>
    </row>
    <row r="126" spans="1:18" x14ac:dyDescent="0.35">
      <c r="A126" s="9">
        <v>43425</v>
      </c>
      <c r="B126" s="9" t="s">
        <v>84</v>
      </c>
      <c r="C126" s="2" t="s">
        <v>39</v>
      </c>
      <c r="D126" s="3">
        <v>10</v>
      </c>
      <c r="E126" s="6">
        <v>13</v>
      </c>
      <c r="F126" s="16">
        <v>33</v>
      </c>
      <c r="G126" s="3">
        <f t="shared" si="73"/>
        <v>330</v>
      </c>
      <c r="H126" s="3">
        <f>G126*0.8</f>
        <v>264</v>
      </c>
      <c r="I126" s="23">
        <f t="shared" si="74"/>
        <v>-66</v>
      </c>
      <c r="J126" s="14">
        <v>50</v>
      </c>
      <c r="K126" s="3">
        <f t="shared" si="75"/>
        <v>650</v>
      </c>
      <c r="L126" s="3">
        <f t="shared" si="72"/>
        <v>980</v>
      </c>
      <c r="M126" s="7">
        <v>0</v>
      </c>
      <c r="N126" s="3">
        <f>L126*0.04</f>
        <v>39.200000000000003</v>
      </c>
      <c r="O126" s="3">
        <f>L126*0.8</f>
        <v>784</v>
      </c>
      <c r="P126" s="28">
        <f t="shared" si="76"/>
        <v>83</v>
      </c>
      <c r="Q126" s="10">
        <f>L126-O126-N126</f>
        <v>156.80000000000001</v>
      </c>
      <c r="R126" s="43">
        <v>1912.39</v>
      </c>
    </row>
    <row r="127" spans="1:18" x14ac:dyDescent="0.35">
      <c r="A127" s="9">
        <v>43425</v>
      </c>
      <c r="B127" s="9" t="s">
        <v>85</v>
      </c>
      <c r="C127" s="2" t="s">
        <v>104</v>
      </c>
      <c r="D127" s="3">
        <v>8</v>
      </c>
      <c r="E127" s="6">
        <v>10</v>
      </c>
      <c r="F127" s="14">
        <v>2</v>
      </c>
      <c r="G127" s="3">
        <f t="shared" si="73"/>
        <v>16</v>
      </c>
      <c r="H127" s="3">
        <f>G127*0.8</f>
        <v>12.8</v>
      </c>
      <c r="I127" s="23">
        <f t="shared" si="74"/>
        <v>-3.1999999999999993</v>
      </c>
      <c r="J127" s="14">
        <v>27</v>
      </c>
      <c r="K127" s="3">
        <f t="shared" si="75"/>
        <v>270</v>
      </c>
      <c r="L127" s="3">
        <f t="shared" si="72"/>
        <v>286</v>
      </c>
      <c r="M127" s="7">
        <f>L127-H127</f>
        <v>273.2</v>
      </c>
      <c r="N127" s="3" t="s">
        <v>61</v>
      </c>
      <c r="O127" s="3">
        <f>L127*0.7</f>
        <v>200.2</v>
      </c>
      <c r="P127" s="28">
        <f t="shared" si="76"/>
        <v>29</v>
      </c>
      <c r="Q127" s="10">
        <f>L127-O127</f>
        <v>85.800000000000011</v>
      </c>
      <c r="R127" s="43">
        <v>437.38</v>
      </c>
    </row>
    <row r="128" spans="1:18" x14ac:dyDescent="0.35">
      <c r="A128" s="9">
        <v>43427</v>
      </c>
      <c r="B128" s="9" t="s">
        <v>85</v>
      </c>
      <c r="C128" s="2" t="s">
        <v>124</v>
      </c>
      <c r="D128" s="3">
        <v>7</v>
      </c>
      <c r="E128" s="6">
        <v>10</v>
      </c>
      <c r="F128" s="34">
        <v>3</v>
      </c>
      <c r="G128" s="3">
        <f t="shared" si="73"/>
        <v>21</v>
      </c>
      <c r="H128" s="3">
        <f>G128*0.7</f>
        <v>14.7</v>
      </c>
      <c r="I128" s="23">
        <f t="shared" si="74"/>
        <v>-6.3000000000000007</v>
      </c>
      <c r="J128" s="14">
        <v>22</v>
      </c>
      <c r="K128" s="3">
        <f t="shared" ref="K128:K136" si="77">E128*J128</f>
        <v>220</v>
      </c>
      <c r="L128" s="3">
        <f t="shared" si="72"/>
        <v>241</v>
      </c>
      <c r="M128" s="7">
        <f>L128-H128</f>
        <v>226.3</v>
      </c>
      <c r="N128" s="3" t="s">
        <v>61</v>
      </c>
      <c r="O128" s="3">
        <f>L128*0.7</f>
        <v>168.7</v>
      </c>
      <c r="P128" s="28">
        <f t="shared" si="76"/>
        <v>25</v>
      </c>
      <c r="Q128" s="10">
        <f>L128-O128</f>
        <v>72.300000000000011</v>
      </c>
      <c r="R128" s="43">
        <v>427.24</v>
      </c>
    </row>
    <row r="129" spans="1:18" x14ac:dyDescent="0.35">
      <c r="A129" s="9">
        <v>43431</v>
      </c>
      <c r="B129" s="9" t="s">
        <v>85</v>
      </c>
      <c r="C129" s="2" t="s">
        <v>146</v>
      </c>
      <c r="D129" s="3">
        <v>12</v>
      </c>
      <c r="E129" s="6">
        <v>12</v>
      </c>
      <c r="F129" s="33">
        <v>62</v>
      </c>
      <c r="G129" s="3">
        <f t="shared" si="73"/>
        <v>744</v>
      </c>
      <c r="H129" s="3">
        <v>600</v>
      </c>
      <c r="I129" s="5">
        <f t="shared" ref="I129:I136" si="78">H129-G129</f>
        <v>-144</v>
      </c>
      <c r="J129" s="14">
        <v>10</v>
      </c>
      <c r="K129" s="3">
        <f t="shared" si="77"/>
        <v>120</v>
      </c>
      <c r="L129" s="3">
        <f t="shared" si="72"/>
        <v>864</v>
      </c>
      <c r="M129" s="7">
        <f>L129-H129</f>
        <v>264</v>
      </c>
      <c r="N129" s="3" t="s">
        <v>61</v>
      </c>
      <c r="O129" s="3">
        <v>600</v>
      </c>
      <c r="P129" s="28">
        <f t="shared" si="76"/>
        <v>72</v>
      </c>
      <c r="Q129" s="10">
        <f>L129-O129</f>
        <v>264</v>
      </c>
      <c r="R129" s="43">
        <v>518.98</v>
      </c>
    </row>
    <row r="130" spans="1:18" x14ac:dyDescent="0.35">
      <c r="A130" s="9">
        <v>43432</v>
      </c>
      <c r="B130" s="9" t="s">
        <v>84</v>
      </c>
      <c r="C130" s="2" t="s">
        <v>119</v>
      </c>
      <c r="D130" s="3">
        <v>15</v>
      </c>
      <c r="E130" s="6">
        <v>18</v>
      </c>
      <c r="F130" s="27">
        <v>133</v>
      </c>
      <c r="G130" s="3">
        <f t="shared" si="73"/>
        <v>1995</v>
      </c>
      <c r="H130" s="3">
        <v>4500</v>
      </c>
      <c r="I130" s="5">
        <f t="shared" si="78"/>
        <v>2505</v>
      </c>
      <c r="J130" s="16">
        <v>44</v>
      </c>
      <c r="K130" s="3">
        <f t="shared" si="77"/>
        <v>792</v>
      </c>
      <c r="L130" s="3">
        <f t="shared" si="72"/>
        <v>2787</v>
      </c>
      <c r="M130" s="7">
        <f>L130-H130</f>
        <v>-1713</v>
      </c>
      <c r="N130" s="3">
        <f>L130*0.04</f>
        <v>111.48</v>
      </c>
      <c r="O130" s="3">
        <v>3500</v>
      </c>
      <c r="P130" s="28">
        <f t="shared" si="76"/>
        <v>177</v>
      </c>
      <c r="Q130" s="17">
        <f>L130-O130-N130</f>
        <v>-824.48</v>
      </c>
      <c r="R130" s="43">
        <v>1892.43</v>
      </c>
    </row>
    <row r="131" spans="1:18" x14ac:dyDescent="0.35">
      <c r="A131" s="9">
        <v>43434</v>
      </c>
      <c r="B131" s="9" t="s">
        <v>84</v>
      </c>
      <c r="C131" s="2" t="s">
        <v>115</v>
      </c>
      <c r="D131" s="3">
        <v>25</v>
      </c>
      <c r="E131" s="6">
        <v>30</v>
      </c>
      <c r="F131" s="14">
        <v>375</v>
      </c>
      <c r="G131" s="3">
        <f t="shared" si="73"/>
        <v>9375</v>
      </c>
      <c r="H131" s="3">
        <v>4500</v>
      </c>
      <c r="I131" s="23">
        <f t="shared" si="78"/>
        <v>-4875</v>
      </c>
      <c r="J131" s="14">
        <v>32</v>
      </c>
      <c r="K131" s="3">
        <f t="shared" si="77"/>
        <v>960</v>
      </c>
      <c r="L131" s="3">
        <f t="shared" si="72"/>
        <v>10335</v>
      </c>
      <c r="M131" s="7">
        <f t="shared" ref="M131:M136" si="79">H131-L131</f>
        <v>-5835</v>
      </c>
      <c r="N131" s="3">
        <f>L131*0.04</f>
        <v>413.40000000000003</v>
      </c>
      <c r="O131" s="3">
        <v>4500</v>
      </c>
      <c r="P131" s="32">
        <f t="shared" si="76"/>
        <v>407</v>
      </c>
      <c r="Q131" s="18">
        <f>L131-O131-N131</f>
        <v>5421.6</v>
      </c>
      <c r="R131" s="68">
        <v>2926.13</v>
      </c>
    </row>
    <row r="132" spans="1:18" x14ac:dyDescent="0.35">
      <c r="A132" s="9">
        <v>43434</v>
      </c>
      <c r="B132" s="9" t="s">
        <v>85</v>
      </c>
      <c r="C132" s="2" t="s">
        <v>155</v>
      </c>
      <c r="D132" s="3">
        <v>10</v>
      </c>
      <c r="E132" s="6">
        <v>12</v>
      </c>
      <c r="F132" s="14">
        <v>4</v>
      </c>
      <c r="G132" s="3">
        <f t="shared" si="73"/>
        <v>40</v>
      </c>
      <c r="H132" s="3">
        <f>G132*0.6</f>
        <v>24</v>
      </c>
      <c r="I132" s="5">
        <f t="shared" si="78"/>
        <v>-16</v>
      </c>
      <c r="J132" s="14">
        <v>18</v>
      </c>
      <c r="K132" s="3">
        <f t="shared" si="77"/>
        <v>216</v>
      </c>
      <c r="L132" s="3">
        <f t="shared" si="72"/>
        <v>256</v>
      </c>
      <c r="M132" s="7">
        <f t="shared" si="79"/>
        <v>-232</v>
      </c>
      <c r="N132" s="3" t="s">
        <v>61</v>
      </c>
      <c r="O132" s="3">
        <f>L132*0.6</f>
        <v>153.6</v>
      </c>
      <c r="P132" s="1">
        <f t="shared" si="76"/>
        <v>22</v>
      </c>
      <c r="Q132" s="10">
        <f>L132-O132</f>
        <v>102.4</v>
      </c>
      <c r="R132" s="43">
        <v>935.67</v>
      </c>
    </row>
    <row r="133" spans="1:18" x14ac:dyDescent="0.35">
      <c r="A133" s="9">
        <v>43436</v>
      </c>
      <c r="B133" s="9" t="s">
        <v>84</v>
      </c>
      <c r="C133" s="24" t="s">
        <v>164</v>
      </c>
      <c r="D133" s="3">
        <v>22</v>
      </c>
      <c r="E133" s="6">
        <v>22</v>
      </c>
      <c r="F133" s="35">
        <v>502</v>
      </c>
      <c r="G133" s="3">
        <f t="shared" si="73"/>
        <v>11044</v>
      </c>
      <c r="H133" s="3">
        <f>G133*0.85</f>
        <v>9387.4</v>
      </c>
      <c r="I133" s="23">
        <f t="shared" si="78"/>
        <v>-1656.6000000000004</v>
      </c>
      <c r="J133" s="35">
        <v>0</v>
      </c>
      <c r="K133" s="3">
        <f t="shared" si="77"/>
        <v>0</v>
      </c>
      <c r="L133" s="3">
        <f t="shared" si="72"/>
        <v>11044</v>
      </c>
      <c r="M133" s="7">
        <f t="shared" si="79"/>
        <v>-1656.6000000000004</v>
      </c>
      <c r="N133" s="3">
        <f>L133*0.04</f>
        <v>441.76</v>
      </c>
      <c r="O133" s="3">
        <f>L133*0.85</f>
        <v>9387.4</v>
      </c>
      <c r="P133" s="32">
        <f t="shared" si="76"/>
        <v>502</v>
      </c>
      <c r="Q133" s="18">
        <f>L133-O133-N133</f>
        <v>1214.8400000000004</v>
      </c>
      <c r="R133" s="68">
        <v>4493.17</v>
      </c>
    </row>
    <row r="134" spans="1:18" x14ac:dyDescent="0.35">
      <c r="A134" s="9">
        <v>43436</v>
      </c>
      <c r="B134" s="9" t="s">
        <v>85</v>
      </c>
      <c r="C134" s="2" t="s">
        <v>141</v>
      </c>
      <c r="D134" s="3">
        <v>10</v>
      </c>
      <c r="E134" s="6">
        <v>12</v>
      </c>
      <c r="F134" s="34">
        <v>8</v>
      </c>
      <c r="G134" s="3">
        <f t="shared" si="73"/>
        <v>80</v>
      </c>
      <c r="H134" s="3">
        <v>200</v>
      </c>
      <c r="I134" s="5">
        <f t="shared" si="78"/>
        <v>120</v>
      </c>
      <c r="J134" s="14">
        <v>16</v>
      </c>
      <c r="K134" s="3">
        <f t="shared" si="77"/>
        <v>192</v>
      </c>
      <c r="L134" s="3">
        <f t="shared" si="72"/>
        <v>272</v>
      </c>
      <c r="M134" s="7">
        <f t="shared" si="79"/>
        <v>-72</v>
      </c>
      <c r="N134" s="3" t="s">
        <v>61</v>
      </c>
      <c r="O134" s="3">
        <v>200</v>
      </c>
      <c r="P134" s="28">
        <f t="shared" si="76"/>
        <v>24</v>
      </c>
      <c r="Q134" s="10">
        <f>L134-O134</f>
        <v>72</v>
      </c>
      <c r="R134" s="43">
        <v>936.03</v>
      </c>
    </row>
    <row r="135" spans="1:18" x14ac:dyDescent="0.35">
      <c r="A135" s="9">
        <v>43437</v>
      </c>
      <c r="B135" s="9" t="s">
        <v>85</v>
      </c>
      <c r="C135" s="2" t="s">
        <v>136</v>
      </c>
      <c r="D135" s="3">
        <v>10</v>
      </c>
      <c r="E135" s="6">
        <v>12</v>
      </c>
      <c r="F135" s="27">
        <v>5</v>
      </c>
      <c r="G135" s="3">
        <f t="shared" si="73"/>
        <v>50</v>
      </c>
      <c r="H135" s="3">
        <v>700</v>
      </c>
      <c r="I135" s="5">
        <f t="shared" si="78"/>
        <v>650</v>
      </c>
      <c r="J135" s="27">
        <v>5</v>
      </c>
      <c r="K135" s="3">
        <f t="shared" si="77"/>
        <v>60</v>
      </c>
      <c r="L135" s="3">
        <f t="shared" si="72"/>
        <v>110</v>
      </c>
      <c r="M135" s="7">
        <f t="shared" si="79"/>
        <v>590</v>
      </c>
      <c r="N135" s="3" t="s">
        <v>61</v>
      </c>
      <c r="O135" s="3">
        <v>700</v>
      </c>
      <c r="P135" s="28">
        <f t="shared" si="76"/>
        <v>10</v>
      </c>
      <c r="Q135" s="17">
        <f>L135-O135</f>
        <v>-590</v>
      </c>
      <c r="R135" s="43">
        <v>239.27</v>
      </c>
    </row>
    <row r="136" spans="1:18" x14ac:dyDescent="0.35">
      <c r="A136" s="9">
        <v>43438</v>
      </c>
      <c r="B136" s="9" t="s">
        <v>85</v>
      </c>
      <c r="C136" s="2" t="s">
        <v>51</v>
      </c>
      <c r="D136" s="3">
        <v>12</v>
      </c>
      <c r="E136" s="6">
        <v>14</v>
      </c>
      <c r="F136" s="34">
        <v>19</v>
      </c>
      <c r="G136" s="3">
        <f>D136*F136</f>
        <v>228</v>
      </c>
      <c r="H136" s="3">
        <v>300</v>
      </c>
      <c r="I136" s="5">
        <f t="shared" si="78"/>
        <v>72</v>
      </c>
      <c r="J136" s="14">
        <v>7</v>
      </c>
      <c r="K136" s="3">
        <f t="shared" si="77"/>
        <v>98</v>
      </c>
      <c r="L136" s="3">
        <f t="shared" si="72"/>
        <v>326</v>
      </c>
      <c r="M136" s="7">
        <f t="shared" si="79"/>
        <v>-26</v>
      </c>
      <c r="N136" s="3" t="s">
        <v>61</v>
      </c>
      <c r="O136" s="3">
        <v>300</v>
      </c>
      <c r="P136" s="28">
        <f t="shared" si="76"/>
        <v>26</v>
      </c>
      <c r="Q136" s="10">
        <f>L136-O136</f>
        <v>26</v>
      </c>
      <c r="R136" s="43">
        <v>225.68</v>
      </c>
    </row>
    <row r="137" spans="1:18" x14ac:dyDescent="0.35">
      <c r="A137" s="9">
        <v>43441</v>
      </c>
      <c r="B137" s="9" t="s">
        <v>85</v>
      </c>
      <c r="C137" s="2" t="s">
        <v>150</v>
      </c>
      <c r="D137" s="3">
        <v>15</v>
      </c>
      <c r="E137" s="6">
        <v>15</v>
      </c>
      <c r="F137" s="33">
        <v>32</v>
      </c>
      <c r="G137" s="3">
        <f>D137*F137</f>
        <v>480</v>
      </c>
      <c r="H137" s="3">
        <f>G137*0.7</f>
        <v>336</v>
      </c>
      <c r="I137" s="23">
        <f t="shared" ref="I137:I147" si="80">H137-G137</f>
        <v>-144</v>
      </c>
      <c r="J137" s="14">
        <v>6</v>
      </c>
      <c r="K137" s="3">
        <f t="shared" ref="K137:K147" si="81">E137*J137</f>
        <v>90</v>
      </c>
      <c r="L137" s="3">
        <f t="shared" si="72"/>
        <v>570</v>
      </c>
      <c r="M137" s="7">
        <f>H137-L137</f>
        <v>-234</v>
      </c>
      <c r="N137" s="3" t="s">
        <v>61</v>
      </c>
      <c r="O137" s="3">
        <f>L137*0.7</f>
        <v>399</v>
      </c>
      <c r="P137" s="28">
        <f t="shared" si="76"/>
        <v>38</v>
      </c>
      <c r="Q137" s="10">
        <f>L137-O137</f>
        <v>171</v>
      </c>
      <c r="R137" s="43">
        <v>853.11</v>
      </c>
    </row>
    <row r="138" spans="1:18" x14ac:dyDescent="0.35">
      <c r="A138" s="9">
        <v>43452</v>
      </c>
      <c r="B138" s="9" t="s">
        <v>84</v>
      </c>
      <c r="C138" s="2" t="s">
        <v>154</v>
      </c>
      <c r="D138" s="3">
        <v>15</v>
      </c>
      <c r="E138" s="6">
        <v>18</v>
      </c>
      <c r="F138" s="27">
        <v>61</v>
      </c>
      <c r="G138" s="3">
        <f>F138*D138</f>
        <v>915</v>
      </c>
      <c r="H138" s="3">
        <v>2000</v>
      </c>
      <c r="I138" s="5">
        <f t="shared" si="80"/>
        <v>1085</v>
      </c>
      <c r="J138" s="27">
        <v>14</v>
      </c>
      <c r="K138" s="3">
        <f t="shared" si="81"/>
        <v>252</v>
      </c>
      <c r="L138" s="3">
        <f t="shared" si="72"/>
        <v>1167</v>
      </c>
      <c r="M138" s="7">
        <f>L138-H138</f>
        <v>-833</v>
      </c>
      <c r="N138" s="3">
        <f>L138*0.04</f>
        <v>46.68</v>
      </c>
      <c r="O138" s="3">
        <v>2000</v>
      </c>
      <c r="P138" s="28">
        <f t="shared" si="76"/>
        <v>75</v>
      </c>
      <c r="Q138" s="17">
        <f>L138-O138-N138</f>
        <v>-879.68</v>
      </c>
      <c r="R138" s="43">
        <v>900.3</v>
      </c>
    </row>
    <row r="139" spans="1:18" x14ac:dyDescent="0.35">
      <c r="A139" s="9">
        <v>43449</v>
      </c>
      <c r="B139" s="9" t="s">
        <v>85</v>
      </c>
      <c r="C139" s="2" t="s">
        <v>134</v>
      </c>
      <c r="D139" s="3">
        <v>13</v>
      </c>
      <c r="E139" s="6">
        <v>15</v>
      </c>
      <c r="F139" s="16">
        <v>38</v>
      </c>
      <c r="G139" s="3">
        <f>D139*F139</f>
        <v>494</v>
      </c>
      <c r="H139" s="3">
        <v>900</v>
      </c>
      <c r="I139" s="5">
        <f t="shared" si="80"/>
        <v>406</v>
      </c>
      <c r="J139" s="16">
        <v>31</v>
      </c>
      <c r="K139" s="3">
        <f t="shared" si="81"/>
        <v>465</v>
      </c>
      <c r="L139" s="3">
        <f t="shared" si="72"/>
        <v>959</v>
      </c>
      <c r="M139" s="7">
        <f>H139-L139</f>
        <v>-59</v>
      </c>
      <c r="N139" s="3" t="s">
        <v>61</v>
      </c>
      <c r="O139" s="3">
        <v>900</v>
      </c>
      <c r="P139" s="28">
        <f t="shared" si="76"/>
        <v>69</v>
      </c>
      <c r="Q139" s="10">
        <f>L139-O139</f>
        <v>59</v>
      </c>
      <c r="R139" s="43">
        <v>1158.03</v>
      </c>
    </row>
    <row r="140" spans="1:18" x14ac:dyDescent="0.35">
      <c r="A140" s="9">
        <v>43452</v>
      </c>
      <c r="B140" s="9" t="s">
        <v>84</v>
      </c>
      <c r="C140" s="2" t="s">
        <v>140</v>
      </c>
      <c r="D140" s="3">
        <v>20</v>
      </c>
      <c r="E140" s="6">
        <v>22</v>
      </c>
      <c r="F140" s="33">
        <v>390</v>
      </c>
      <c r="G140" s="3">
        <f>F140*D140</f>
        <v>7800</v>
      </c>
      <c r="H140" s="3">
        <v>4000</v>
      </c>
      <c r="I140" s="23">
        <f t="shared" si="80"/>
        <v>-3800</v>
      </c>
      <c r="J140" s="14">
        <v>45</v>
      </c>
      <c r="K140" s="3">
        <f t="shared" si="81"/>
        <v>990</v>
      </c>
      <c r="L140" s="3">
        <f t="shared" si="72"/>
        <v>8790</v>
      </c>
      <c r="M140" s="7">
        <f>L140-H140</f>
        <v>4790</v>
      </c>
      <c r="N140" s="3">
        <f>L140*0.04</f>
        <v>351.6</v>
      </c>
      <c r="O140" s="3">
        <v>4300</v>
      </c>
      <c r="P140" s="32">
        <f t="shared" si="76"/>
        <v>435</v>
      </c>
      <c r="Q140" s="18">
        <f>L140-O140-N140</f>
        <v>4138.3999999999996</v>
      </c>
      <c r="R140" s="68">
        <v>5750</v>
      </c>
    </row>
    <row r="141" spans="1:18" x14ac:dyDescent="0.35">
      <c r="A141" s="9">
        <v>43453</v>
      </c>
      <c r="B141" s="9" t="s">
        <v>84</v>
      </c>
      <c r="C141" s="2" t="s">
        <v>163</v>
      </c>
      <c r="D141" s="3">
        <v>15</v>
      </c>
      <c r="E141" s="6">
        <v>15</v>
      </c>
      <c r="F141" s="33">
        <v>166</v>
      </c>
      <c r="G141" s="3">
        <f>F141*D141</f>
        <v>2490</v>
      </c>
      <c r="H141" s="3">
        <v>2250</v>
      </c>
      <c r="I141" s="5">
        <f t="shared" si="80"/>
        <v>-240</v>
      </c>
      <c r="J141" s="16">
        <v>25</v>
      </c>
      <c r="K141" s="3">
        <f t="shared" si="81"/>
        <v>375</v>
      </c>
      <c r="L141" s="3">
        <f t="shared" si="72"/>
        <v>2865</v>
      </c>
      <c r="M141" s="7">
        <f>L141-H141</f>
        <v>615</v>
      </c>
      <c r="N141" s="3">
        <f>L141*0.04</f>
        <v>114.60000000000001</v>
      </c>
      <c r="O141" s="3">
        <v>2250</v>
      </c>
      <c r="P141" s="28">
        <f t="shared" si="76"/>
        <v>191</v>
      </c>
      <c r="Q141" s="10">
        <f>L141-O141-N141</f>
        <v>500.4</v>
      </c>
      <c r="R141" s="43">
        <v>899.06</v>
      </c>
    </row>
    <row r="142" spans="1:18" x14ac:dyDescent="0.35">
      <c r="A142" s="9">
        <v>43454</v>
      </c>
      <c r="B142" s="9" t="s">
        <v>85</v>
      </c>
      <c r="C142" s="2" t="s">
        <v>116</v>
      </c>
      <c r="D142" s="3">
        <v>10</v>
      </c>
      <c r="E142" s="6">
        <v>12</v>
      </c>
      <c r="F142" s="16">
        <v>5</v>
      </c>
      <c r="G142" s="3">
        <f>F142*D142</f>
        <v>50</v>
      </c>
      <c r="H142" s="3">
        <f>G142*0.6</f>
        <v>30</v>
      </c>
      <c r="I142" s="5">
        <f t="shared" si="80"/>
        <v>-20</v>
      </c>
      <c r="J142" s="14">
        <v>21</v>
      </c>
      <c r="K142" s="3">
        <f t="shared" si="81"/>
        <v>252</v>
      </c>
      <c r="L142" s="3">
        <f t="shared" si="72"/>
        <v>302</v>
      </c>
      <c r="M142" s="7">
        <f>H142-L142</f>
        <v>-272</v>
      </c>
      <c r="N142" s="3" t="s">
        <v>61</v>
      </c>
      <c r="O142" s="3">
        <f>L142*0.6</f>
        <v>181.2</v>
      </c>
      <c r="P142" s="28">
        <f t="shared" si="76"/>
        <v>26</v>
      </c>
      <c r="Q142" s="10">
        <f>L142-O142</f>
        <v>120.80000000000001</v>
      </c>
      <c r="R142" s="43">
        <v>334.77</v>
      </c>
    </row>
    <row r="143" spans="1:18" x14ac:dyDescent="0.35">
      <c r="A143" s="9">
        <v>43454</v>
      </c>
      <c r="B143" s="9" t="s">
        <v>84</v>
      </c>
      <c r="C143" s="2" t="s">
        <v>191</v>
      </c>
      <c r="D143" s="3">
        <v>5</v>
      </c>
      <c r="E143" s="6">
        <v>10</v>
      </c>
      <c r="F143" s="14">
        <v>2</v>
      </c>
      <c r="G143" s="3">
        <f>F143*D143</f>
        <v>10</v>
      </c>
      <c r="H143" s="3">
        <v>140</v>
      </c>
      <c r="I143" s="23">
        <f t="shared" si="80"/>
        <v>130</v>
      </c>
      <c r="J143" s="14">
        <v>18</v>
      </c>
      <c r="K143" s="3">
        <f t="shared" si="81"/>
        <v>180</v>
      </c>
      <c r="L143" s="3">
        <f t="shared" si="72"/>
        <v>190</v>
      </c>
      <c r="M143" s="7">
        <f>H143-L143</f>
        <v>-50</v>
      </c>
      <c r="N143" s="3">
        <f>L143*0.04</f>
        <v>7.6000000000000005</v>
      </c>
      <c r="O143" s="3">
        <v>140</v>
      </c>
      <c r="P143" s="28">
        <f t="shared" si="76"/>
        <v>20</v>
      </c>
      <c r="Q143" s="10">
        <f>L143-O143-N143</f>
        <v>42.4</v>
      </c>
      <c r="R143" s="43">
        <v>239.97</v>
      </c>
    </row>
    <row r="144" spans="1:18" x14ac:dyDescent="0.35">
      <c r="A144" s="9">
        <v>43455</v>
      </c>
      <c r="B144" s="9" t="s">
        <v>84</v>
      </c>
      <c r="C144" s="2" t="s">
        <v>152</v>
      </c>
      <c r="D144" s="3">
        <v>18</v>
      </c>
      <c r="E144" s="6">
        <v>18</v>
      </c>
      <c r="F144" s="16">
        <v>105</v>
      </c>
      <c r="G144" s="3">
        <f>F144*D144</f>
        <v>1890</v>
      </c>
      <c r="H144" s="3">
        <v>2250</v>
      </c>
      <c r="I144" s="5">
        <f t="shared" si="80"/>
        <v>360</v>
      </c>
      <c r="J144" s="16">
        <v>15</v>
      </c>
      <c r="K144" s="3">
        <f t="shared" si="81"/>
        <v>270</v>
      </c>
      <c r="L144" s="3">
        <f t="shared" si="72"/>
        <v>2160</v>
      </c>
      <c r="M144" s="7">
        <f>L144-H144</f>
        <v>-90</v>
      </c>
      <c r="N144" s="3">
        <f>L144*0.04</f>
        <v>86.4</v>
      </c>
      <c r="O144" s="3">
        <v>2250</v>
      </c>
      <c r="P144" s="28">
        <f t="shared" si="76"/>
        <v>120</v>
      </c>
      <c r="Q144" s="17">
        <f>L144-O144-N144</f>
        <v>-176.4</v>
      </c>
      <c r="R144" s="43">
        <v>1112.49</v>
      </c>
    </row>
    <row r="145" spans="1:22" x14ac:dyDescent="0.35">
      <c r="A145" s="9">
        <v>43456</v>
      </c>
      <c r="B145" s="9" t="s">
        <v>85</v>
      </c>
      <c r="C145" s="2" t="s">
        <v>162</v>
      </c>
      <c r="D145" s="3">
        <v>10</v>
      </c>
      <c r="E145" s="6">
        <v>12</v>
      </c>
      <c r="F145" s="16">
        <v>33</v>
      </c>
      <c r="G145" s="3">
        <f>D145*F145</f>
        <v>330</v>
      </c>
      <c r="H145" s="3">
        <v>150</v>
      </c>
      <c r="I145" s="23">
        <f t="shared" si="80"/>
        <v>-180</v>
      </c>
      <c r="J145" s="16">
        <v>26</v>
      </c>
      <c r="K145" s="3">
        <f t="shared" si="81"/>
        <v>312</v>
      </c>
      <c r="L145" s="3">
        <f t="shared" si="72"/>
        <v>642</v>
      </c>
      <c r="M145" s="7">
        <f>H145-L145</f>
        <v>-492</v>
      </c>
      <c r="N145" s="3" t="s">
        <v>61</v>
      </c>
      <c r="O145" s="3">
        <v>600</v>
      </c>
      <c r="P145" s="28">
        <f t="shared" si="76"/>
        <v>59</v>
      </c>
      <c r="Q145" s="10">
        <f>L145-O145</f>
        <v>42</v>
      </c>
      <c r="R145" s="43">
        <v>785.6</v>
      </c>
    </row>
    <row r="146" spans="1:22" x14ac:dyDescent="0.35">
      <c r="A146" s="9">
        <v>43457</v>
      </c>
      <c r="B146" s="9" t="s">
        <v>84</v>
      </c>
      <c r="C146" s="2" t="s">
        <v>153</v>
      </c>
      <c r="D146" s="3">
        <v>12</v>
      </c>
      <c r="E146" s="6">
        <v>14</v>
      </c>
      <c r="F146" s="16">
        <v>259</v>
      </c>
      <c r="G146" s="3">
        <f>F146*D146</f>
        <v>3108</v>
      </c>
      <c r="H146" s="3">
        <v>1000</v>
      </c>
      <c r="I146" s="23">
        <f t="shared" si="80"/>
        <v>-2108</v>
      </c>
      <c r="J146" s="16">
        <v>124</v>
      </c>
      <c r="K146" s="3">
        <f t="shared" si="81"/>
        <v>1736</v>
      </c>
      <c r="L146" s="3">
        <f t="shared" si="72"/>
        <v>4844</v>
      </c>
      <c r="M146" s="7">
        <f>L146-H146</f>
        <v>3844</v>
      </c>
      <c r="N146" s="3">
        <f>L146*0.04</f>
        <v>193.76</v>
      </c>
      <c r="O146" s="3">
        <v>4308</v>
      </c>
      <c r="P146" s="28">
        <f t="shared" si="76"/>
        <v>383</v>
      </c>
      <c r="Q146" s="10">
        <f>L146-O146-N146</f>
        <v>342.24</v>
      </c>
      <c r="R146" s="68">
        <v>4481.43</v>
      </c>
    </row>
    <row r="147" spans="1:22" x14ac:dyDescent="0.35">
      <c r="A147" s="9">
        <v>43462</v>
      </c>
      <c r="B147" s="9" t="s">
        <v>86</v>
      </c>
      <c r="C147" s="2" t="s">
        <v>186</v>
      </c>
      <c r="D147" s="3">
        <v>24</v>
      </c>
      <c r="E147" s="6">
        <v>26</v>
      </c>
      <c r="F147" s="33">
        <v>808</v>
      </c>
      <c r="G147" s="3">
        <f>F147*D147</f>
        <v>19392</v>
      </c>
      <c r="H147" s="3">
        <v>9000</v>
      </c>
      <c r="I147" s="23">
        <f t="shared" si="80"/>
        <v>-10392</v>
      </c>
      <c r="J147" s="36">
        <v>0</v>
      </c>
      <c r="K147" s="3">
        <f t="shared" si="81"/>
        <v>0</v>
      </c>
      <c r="L147" s="3">
        <f t="shared" si="72"/>
        <v>19392</v>
      </c>
      <c r="M147" s="7">
        <f>L147-H147</f>
        <v>10392</v>
      </c>
      <c r="N147" s="3">
        <f>L147*0.08</f>
        <v>1551.3600000000001</v>
      </c>
      <c r="O147" s="3">
        <v>9000</v>
      </c>
      <c r="P147" s="28">
        <f t="shared" si="76"/>
        <v>808</v>
      </c>
      <c r="Q147" s="10">
        <f>L147-O147-N147</f>
        <v>8840.64</v>
      </c>
      <c r="R147" s="45" t="s">
        <v>61</v>
      </c>
    </row>
    <row r="148" spans="1:22" x14ac:dyDescent="0.35">
      <c r="A148" s="15"/>
      <c r="B148" s="11"/>
      <c r="C148" s="11"/>
      <c r="D148" s="4"/>
      <c r="E148" s="4"/>
      <c r="F148" s="4"/>
      <c r="G148" s="4"/>
      <c r="H148" s="4"/>
      <c r="I148" s="4"/>
      <c r="J148" s="11"/>
      <c r="K148" s="11"/>
      <c r="L148" s="11"/>
      <c r="M148" s="11"/>
      <c r="N148" s="12"/>
      <c r="O148" s="11"/>
      <c r="P148" s="11"/>
      <c r="Q148" s="11"/>
      <c r="R148" s="4"/>
    </row>
    <row r="149" spans="1:22" x14ac:dyDescent="0.35">
      <c r="A149" s="47" t="s">
        <v>16</v>
      </c>
      <c r="B149" s="47" t="s">
        <v>145</v>
      </c>
      <c r="C149" s="47" t="s">
        <v>12</v>
      </c>
      <c r="D149" s="47" t="s">
        <v>10</v>
      </c>
      <c r="E149" s="47" t="s">
        <v>11</v>
      </c>
      <c r="F149" s="47" t="s">
        <v>13</v>
      </c>
      <c r="G149" s="47" t="s">
        <v>21</v>
      </c>
      <c r="H149" s="47" t="s">
        <v>14</v>
      </c>
      <c r="I149" s="47" t="s">
        <v>2</v>
      </c>
      <c r="J149" s="47" t="s">
        <v>19</v>
      </c>
      <c r="K149" s="47" t="s">
        <v>20</v>
      </c>
      <c r="L149" s="47" t="s">
        <v>15</v>
      </c>
      <c r="M149" s="47" t="s">
        <v>22</v>
      </c>
      <c r="N149" s="48" t="s">
        <v>62</v>
      </c>
      <c r="O149" s="47" t="s">
        <v>35</v>
      </c>
      <c r="P149" s="47" t="s">
        <v>142</v>
      </c>
      <c r="Q149" s="47" t="s">
        <v>36</v>
      </c>
      <c r="R149" s="47" t="s">
        <v>183</v>
      </c>
      <c r="U149" s="92"/>
      <c r="V149" s="92"/>
    </row>
    <row r="150" spans="1:22" x14ac:dyDescent="0.35">
      <c r="A150" s="15">
        <v>2019</v>
      </c>
      <c r="B150" s="11"/>
      <c r="C150" s="11"/>
      <c r="D150" s="4"/>
      <c r="E150" s="4"/>
      <c r="F150" s="4"/>
      <c r="G150" s="4"/>
      <c r="H150" s="4"/>
      <c r="I150" s="4"/>
      <c r="J150" s="11"/>
      <c r="K150" s="11"/>
      <c r="L150" s="11"/>
      <c r="M150" s="11"/>
      <c r="N150" s="12"/>
      <c r="O150" s="11"/>
      <c r="P150" s="11"/>
      <c r="Q150" s="11"/>
      <c r="R150" s="4"/>
    </row>
    <row r="151" spans="1:22" x14ac:dyDescent="0.35">
      <c r="A151" s="9">
        <v>43467</v>
      </c>
      <c r="B151" s="9" t="s">
        <v>85</v>
      </c>
      <c r="C151" s="2" t="s">
        <v>131</v>
      </c>
      <c r="D151" s="3">
        <v>10</v>
      </c>
      <c r="E151" s="6">
        <v>12</v>
      </c>
      <c r="F151" s="16">
        <v>24</v>
      </c>
      <c r="G151" s="3">
        <f>F151*D151</f>
        <v>240</v>
      </c>
      <c r="H151" s="3">
        <f>G151*0.75</f>
        <v>180</v>
      </c>
      <c r="I151" s="23">
        <f>H151-G151</f>
        <v>-60</v>
      </c>
      <c r="J151" s="16">
        <v>46</v>
      </c>
      <c r="K151" s="3">
        <f>E151*J151</f>
        <v>552</v>
      </c>
      <c r="L151" s="3">
        <f>G151+K151</f>
        <v>792</v>
      </c>
      <c r="M151" s="7">
        <f>H151-L151</f>
        <v>-612</v>
      </c>
      <c r="N151" s="3" t="s">
        <v>61</v>
      </c>
      <c r="O151" s="3">
        <v>600</v>
      </c>
      <c r="P151" s="50">
        <f t="shared" ref="P151:P160" si="82">F151+J151</f>
        <v>70</v>
      </c>
      <c r="Q151" s="10">
        <f>L151-O151</f>
        <v>192</v>
      </c>
      <c r="R151" s="46">
        <v>740.27</v>
      </c>
    </row>
    <row r="152" spans="1:22" x14ac:dyDescent="0.35">
      <c r="A152" s="9">
        <v>43469</v>
      </c>
      <c r="B152" s="9" t="s">
        <v>85</v>
      </c>
      <c r="C152" s="2" t="s">
        <v>143</v>
      </c>
      <c r="D152" s="3">
        <v>12</v>
      </c>
      <c r="E152" s="6">
        <v>12</v>
      </c>
      <c r="F152" s="14">
        <v>7</v>
      </c>
      <c r="G152" s="3">
        <f t="shared" ref="G152:G157" si="83">F152*D152</f>
        <v>84</v>
      </c>
      <c r="H152" s="3">
        <v>300</v>
      </c>
      <c r="I152" s="5">
        <f t="shared" ref="I152:I157" si="84">H152-G152</f>
        <v>216</v>
      </c>
      <c r="J152" s="14">
        <v>32</v>
      </c>
      <c r="K152" s="3">
        <f t="shared" ref="K152:K157" si="85">E152*J152</f>
        <v>384</v>
      </c>
      <c r="L152" s="3">
        <f t="shared" ref="L152:L157" si="86">G152+K152</f>
        <v>468</v>
      </c>
      <c r="M152" s="7">
        <f>H152-L152</f>
        <v>-168</v>
      </c>
      <c r="N152" s="3" t="s">
        <v>61</v>
      </c>
      <c r="O152" s="3">
        <v>360</v>
      </c>
      <c r="P152" s="1">
        <f t="shared" si="82"/>
        <v>39</v>
      </c>
      <c r="Q152" s="10">
        <f>L152-O152</f>
        <v>108</v>
      </c>
      <c r="R152" s="46">
        <v>763.44</v>
      </c>
    </row>
    <row r="153" spans="1:22" x14ac:dyDescent="0.35">
      <c r="A153" s="9">
        <v>43476</v>
      </c>
      <c r="B153" s="9" t="s">
        <v>84</v>
      </c>
      <c r="C153" s="2" t="s">
        <v>151</v>
      </c>
      <c r="D153" s="3">
        <v>25</v>
      </c>
      <c r="E153" s="6">
        <v>25</v>
      </c>
      <c r="F153" s="33">
        <v>126</v>
      </c>
      <c r="G153" s="3">
        <f t="shared" si="83"/>
        <v>3150</v>
      </c>
      <c r="H153" s="3">
        <v>3000</v>
      </c>
      <c r="I153" s="23">
        <f t="shared" si="84"/>
        <v>-150</v>
      </c>
      <c r="J153" s="14">
        <v>33</v>
      </c>
      <c r="K153" s="3">
        <f t="shared" si="85"/>
        <v>825</v>
      </c>
      <c r="L153" s="3">
        <f t="shared" si="86"/>
        <v>3975</v>
      </c>
      <c r="M153" s="7">
        <f>L153-H153</f>
        <v>975</v>
      </c>
      <c r="N153" s="3">
        <f>L153*0.04</f>
        <v>159</v>
      </c>
      <c r="O153" s="3">
        <v>3000</v>
      </c>
      <c r="P153" s="1">
        <f t="shared" si="82"/>
        <v>159</v>
      </c>
      <c r="Q153" s="10">
        <f>L153-O153-N153</f>
        <v>816</v>
      </c>
      <c r="R153" s="68">
        <v>2366.7199999999998</v>
      </c>
    </row>
    <row r="154" spans="1:22" x14ac:dyDescent="0.35">
      <c r="A154" s="9">
        <v>43481</v>
      </c>
      <c r="B154" s="9" t="s">
        <v>85</v>
      </c>
      <c r="C154" s="2" t="s">
        <v>144</v>
      </c>
      <c r="D154" s="3">
        <v>10</v>
      </c>
      <c r="E154" s="6">
        <v>12</v>
      </c>
      <c r="F154" s="14">
        <v>6</v>
      </c>
      <c r="G154" s="3">
        <f t="shared" si="83"/>
        <v>60</v>
      </c>
      <c r="H154" s="3">
        <v>300</v>
      </c>
      <c r="I154" s="5">
        <f t="shared" si="84"/>
        <v>240</v>
      </c>
      <c r="J154" s="14">
        <v>21</v>
      </c>
      <c r="K154" s="3">
        <f t="shared" si="85"/>
        <v>252</v>
      </c>
      <c r="L154" s="3">
        <f t="shared" si="86"/>
        <v>312</v>
      </c>
      <c r="M154" s="7">
        <f>H154-L154</f>
        <v>-12</v>
      </c>
      <c r="N154" s="3" t="s">
        <v>61</v>
      </c>
      <c r="O154" s="3">
        <v>300</v>
      </c>
      <c r="P154" s="1">
        <f t="shared" si="82"/>
        <v>27</v>
      </c>
      <c r="Q154" s="10">
        <f>L154-O154</f>
        <v>12</v>
      </c>
      <c r="R154" s="46">
        <v>744.99</v>
      </c>
    </row>
    <row r="155" spans="1:22" x14ac:dyDescent="0.35">
      <c r="A155" s="9">
        <v>43484</v>
      </c>
      <c r="B155" s="9" t="s">
        <v>85</v>
      </c>
      <c r="C155" s="2" t="s">
        <v>168</v>
      </c>
      <c r="D155" s="3">
        <v>10</v>
      </c>
      <c r="E155" s="6">
        <v>12</v>
      </c>
      <c r="F155" s="16">
        <v>5</v>
      </c>
      <c r="G155" s="3">
        <f t="shared" si="83"/>
        <v>50</v>
      </c>
      <c r="H155" s="3">
        <v>250</v>
      </c>
      <c r="I155" s="5">
        <f t="shared" si="84"/>
        <v>200</v>
      </c>
      <c r="J155" s="16">
        <v>11</v>
      </c>
      <c r="K155" s="3">
        <f t="shared" si="85"/>
        <v>132</v>
      </c>
      <c r="L155" s="3">
        <f t="shared" si="86"/>
        <v>182</v>
      </c>
      <c r="M155" s="7">
        <f>H155-L155</f>
        <v>68</v>
      </c>
      <c r="N155" s="3" t="s">
        <v>61</v>
      </c>
      <c r="O155" s="3">
        <v>250</v>
      </c>
      <c r="P155" s="1">
        <f t="shared" si="82"/>
        <v>16</v>
      </c>
      <c r="Q155" s="17">
        <f>L155-O155</f>
        <v>-68</v>
      </c>
      <c r="R155" s="46">
        <v>304.77</v>
      </c>
    </row>
    <row r="156" spans="1:22" x14ac:dyDescent="0.35">
      <c r="A156" s="9">
        <v>43489</v>
      </c>
      <c r="B156" s="9" t="s">
        <v>84</v>
      </c>
      <c r="C156" s="2" t="s">
        <v>147</v>
      </c>
      <c r="D156" s="3">
        <v>18</v>
      </c>
      <c r="E156" s="6">
        <v>20</v>
      </c>
      <c r="F156" s="16">
        <v>140</v>
      </c>
      <c r="G156" s="3">
        <f t="shared" si="83"/>
        <v>2520</v>
      </c>
      <c r="H156" s="3">
        <v>4400</v>
      </c>
      <c r="I156" s="5">
        <f t="shared" si="84"/>
        <v>1880</v>
      </c>
      <c r="J156" s="14">
        <v>52</v>
      </c>
      <c r="K156" s="3">
        <f t="shared" si="85"/>
        <v>1040</v>
      </c>
      <c r="L156" s="3">
        <f t="shared" si="86"/>
        <v>3560</v>
      </c>
      <c r="M156" s="7">
        <f>L156-H156</f>
        <v>-840</v>
      </c>
      <c r="N156" s="3">
        <f>L156*0.04</f>
        <v>142.4</v>
      </c>
      <c r="O156" s="3">
        <v>4400</v>
      </c>
      <c r="P156" s="1">
        <f t="shared" si="82"/>
        <v>192</v>
      </c>
      <c r="Q156" s="17">
        <f>L156-O156-N156</f>
        <v>-982.4</v>
      </c>
      <c r="R156" s="68">
        <v>2820.66</v>
      </c>
    </row>
    <row r="157" spans="1:22" x14ac:dyDescent="0.35">
      <c r="A157" s="9">
        <v>43490</v>
      </c>
      <c r="B157" s="9" t="s">
        <v>85</v>
      </c>
      <c r="C157" s="2" t="s">
        <v>166</v>
      </c>
      <c r="D157" s="3">
        <v>12</v>
      </c>
      <c r="E157" s="6">
        <v>15</v>
      </c>
      <c r="F157" s="14">
        <v>32</v>
      </c>
      <c r="G157" s="3">
        <f t="shared" si="83"/>
        <v>384</v>
      </c>
      <c r="H157" s="3">
        <v>300</v>
      </c>
      <c r="I157" s="5">
        <f t="shared" si="84"/>
        <v>-84</v>
      </c>
      <c r="J157" s="14">
        <v>20</v>
      </c>
      <c r="K157" s="3">
        <f t="shared" si="85"/>
        <v>300</v>
      </c>
      <c r="L157" s="3">
        <f t="shared" si="86"/>
        <v>684</v>
      </c>
      <c r="M157" s="7">
        <f>H157-L157</f>
        <v>-384</v>
      </c>
      <c r="N157" s="3" t="s">
        <v>61</v>
      </c>
      <c r="O157" s="3">
        <v>300</v>
      </c>
      <c r="P157" s="1">
        <f t="shared" si="82"/>
        <v>52</v>
      </c>
      <c r="Q157" s="10">
        <f>L157-O157</f>
        <v>384</v>
      </c>
      <c r="R157" s="46">
        <v>730.52</v>
      </c>
    </row>
    <row r="158" spans="1:22" x14ac:dyDescent="0.35">
      <c r="A158" s="9">
        <v>43490</v>
      </c>
      <c r="B158" s="9" t="s">
        <v>84</v>
      </c>
      <c r="C158" s="2" t="s">
        <v>159</v>
      </c>
      <c r="D158" s="3">
        <v>20</v>
      </c>
      <c r="E158" s="6">
        <v>25</v>
      </c>
      <c r="F158" s="16">
        <v>158</v>
      </c>
      <c r="G158" s="3">
        <f t="shared" ref="G158:G172" si="87">F158*D158</f>
        <v>3160</v>
      </c>
      <c r="H158" s="3">
        <v>4000</v>
      </c>
      <c r="I158" s="5">
        <f t="shared" ref="I158:I172" si="88">H158-G158</f>
        <v>840</v>
      </c>
      <c r="J158" s="14">
        <v>19</v>
      </c>
      <c r="K158" s="3">
        <f t="shared" ref="K158:K172" si="89">E158*J158</f>
        <v>475</v>
      </c>
      <c r="L158" s="3">
        <f>G158+K158</f>
        <v>3635</v>
      </c>
      <c r="M158" s="7">
        <f>L158-H158</f>
        <v>-365</v>
      </c>
      <c r="N158" s="3">
        <f>L158*0.04</f>
        <v>145.4</v>
      </c>
      <c r="O158" s="3">
        <v>4000</v>
      </c>
      <c r="P158" s="1">
        <f t="shared" si="82"/>
        <v>177</v>
      </c>
      <c r="Q158" s="17">
        <f>L158-O158-N158</f>
        <v>-510.4</v>
      </c>
      <c r="R158" s="46">
        <v>1792.12</v>
      </c>
    </row>
    <row r="159" spans="1:22" x14ac:dyDescent="0.35">
      <c r="A159" s="9">
        <v>43491</v>
      </c>
      <c r="B159" s="9" t="s">
        <v>85</v>
      </c>
      <c r="C159" s="2" t="s">
        <v>193</v>
      </c>
      <c r="D159" s="3">
        <v>7</v>
      </c>
      <c r="E159" s="6">
        <v>10</v>
      </c>
      <c r="F159" s="14">
        <v>8</v>
      </c>
      <c r="G159" s="3">
        <f t="shared" si="87"/>
        <v>56</v>
      </c>
      <c r="H159" s="3">
        <v>150</v>
      </c>
      <c r="I159" s="5">
        <f t="shared" si="88"/>
        <v>94</v>
      </c>
      <c r="J159" s="14">
        <v>68</v>
      </c>
      <c r="K159" s="3">
        <f t="shared" si="89"/>
        <v>680</v>
      </c>
      <c r="L159" s="3">
        <f>G159+K159</f>
        <v>736</v>
      </c>
      <c r="M159" s="7">
        <f t="shared" ref="M159:M170" si="90">H159-L159</f>
        <v>-586</v>
      </c>
      <c r="N159" s="3" t="s">
        <v>61</v>
      </c>
      <c r="O159" s="3">
        <v>150</v>
      </c>
      <c r="P159" s="1">
        <f t="shared" si="82"/>
        <v>76</v>
      </c>
      <c r="Q159" s="10">
        <f t="shared" ref="Q159:Q170" si="91">L159-O159</f>
        <v>586</v>
      </c>
      <c r="R159" s="46">
        <v>1579.04</v>
      </c>
    </row>
    <row r="160" spans="1:22" x14ac:dyDescent="0.35">
      <c r="A160" s="9">
        <v>43498</v>
      </c>
      <c r="B160" s="9" t="s">
        <v>85</v>
      </c>
      <c r="C160" s="2" t="s">
        <v>203</v>
      </c>
      <c r="D160" s="3">
        <v>7</v>
      </c>
      <c r="E160" s="6">
        <v>10</v>
      </c>
      <c r="F160" s="14">
        <v>3</v>
      </c>
      <c r="G160" s="3">
        <f t="shared" si="87"/>
        <v>21</v>
      </c>
      <c r="H160" s="3">
        <f>G160*0.8</f>
        <v>16.8</v>
      </c>
      <c r="I160" s="23">
        <f t="shared" si="88"/>
        <v>-4.1999999999999993</v>
      </c>
      <c r="J160" s="14">
        <v>29</v>
      </c>
      <c r="K160" s="3">
        <f t="shared" si="89"/>
        <v>290</v>
      </c>
      <c r="L160" s="3">
        <f>G160+K160</f>
        <v>311</v>
      </c>
      <c r="M160" s="7">
        <f t="shared" si="90"/>
        <v>-294.2</v>
      </c>
      <c r="N160" s="3" t="s">
        <v>61</v>
      </c>
      <c r="O160" s="3">
        <f>L160*0.8</f>
        <v>248.8</v>
      </c>
      <c r="P160" s="1">
        <f t="shared" si="82"/>
        <v>32</v>
      </c>
      <c r="Q160" s="10">
        <f t="shared" si="91"/>
        <v>62.199999999999989</v>
      </c>
      <c r="R160" s="46">
        <v>385.51</v>
      </c>
    </row>
    <row r="161" spans="1:18" x14ac:dyDescent="0.35">
      <c r="A161" s="9">
        <v>43504</v>
      </c>
      <c r="B161" s="9" t="s">
        <v>85</v>
      </c>
      <c r="C161" s="2" t="s">
        <v>199</v>
      </c>
      <c r="D161" s="3">
        <v>10</v>
      </c>
      <c r="E161" s="6">
        <v>10</v>
      </c>
      <c r="F161" s="14">
        <v>59</v>
      </c>
      <c r="G161" s="3">
        <f t="shared" si="87"/>
        <v>590</v>
      </c>
      <c r="H161" s="3">
        <f>G161*1-200</f>
        <v>390</v>
      </c>
      <c r="I161" s="5">
        <f t="shared" si="88"/>
        <v>-200</v>
      </c>
      <c r="J161" s="14">
        <v>15</v>
      </c>
      <c r="K161" s="3">
        <f t="shared" si="89"/>
        <v>150</v>
      </c>
      <c r="L161" s="3">
        <f>G161+K161</f>
        <v>740</v>
      </c>
      <c r="M161" s="7">
        <f t="shared" si="90"/>
        <v>-350</v>
      </c>
      <c r="N161" s="3" t="s">
        <v>61</v>
      </c>
      <c r="O161" s="3">
        <f>L161*1-200</f>
        <v>540</v>
      </c>
      <c r="P161" s="1">
        <f t="shared" ref="P161:P167" si="92">F161+J161</f>
        <v>74</v>
      </c>
      <c r="Q161" s="10">
        <f t="shared" si="91"/>
        <v>200</v>
      </c>
      <c r="R161" s="46">
        <v>639.30999999999995</v>
      </c>
    </row>
    <row r="162" spans="1:18" x14ac:dyDescent="0.35">
      <c r="A162" s="9">
        <v>43506</v>
      </c>
      <c r="B162" s="9" t="s">
        <v>85</v>
      </c>
      <c r="C162" s="2" t="s">
        <v>207</v>
      </c>
      <c r="D162" s="3">
        <v>10</v>
      </c>
      <c r="E162" s="6">
        <v>10</v>
      </c>
      <c r="F162" s="14">
        <v>29</v>
      </c>
      <c r="G162" s="3">
        <f t="shared" si="87"/>
        <v>290</v>
      </c>
      <c r="H162" s="3">
        <f t="shared" ref="H162:H170" si="93">G162*0.8</f>
        <v>232</v>
      </c>
      <c r="I162" s="23">
        <f t="shared" si="88"/>
        <v>-58</v>
      </c>
      <c r="J162" s="16">
        <v>23</v>
      </c>
      <c r="K162" s="3">
        <f t="shared" si="89"/>
        <v>230</v>
      </c>
      <c r="L162" s="3">
        <f t="shared" ref="L162:L167" si="94">G162+K162</f>
        <v>520</v>
      </c>
      <c r="M162" s="7">
        <f t="shared" si="90"/>
        <v>-288</v>
      </c>
      <c r="N162" s="3" t="s">
        <v>61</v>
      </c>
      <c r="O162" s="3">
        <f t="shared" ref="O162:O170" si="95">L162*0.8</f>
        <v>416</v>
      </c>
      <c r="P162" s="1">
        <f t="shared" si="92"/>
        <v>52</v>
      </c>
      <c r="Q162" s="10">
        <f t="shared" si="91"/>
        <v>104</v>
      </c>
      <c r="R162" s="46">
        <v>942.42</v>
      </c>
    </row>
    <row r="163" spans="1:18" ht="14" customHeight="1" x14ac:dyDescent="0.35">
      <c r="A163" s="9">
        <v>43511</v>
      </c>
      <c r="B163" s="9" t="s">
        <v>85</v>
      </c>
      <c r="C163" s="2" t="s">
        <v>176</v>
      </c>
      <c r="D163" s="3">
        <v>5</v>
      </c>
      <c r="E163" s="6">
        <v>10</v>
      </c>
      <c r="F163" s="16">
        <v>7</v>
      </c>
      <c r="G163" s="3">
        <f t="shared" si="87"/>
        <v>35</v>
      </c>
      <c r="H163" s="3">
        <f t="shared" si="93"/>
        <v>28</v>
      </c>
      <c r="I163" s="23">
        <f t="shared" si="88"/>
        <v>-7</v>
      </c>
      <c r="J163" s="16">
        <v>43</v>
      </c>
      <c r="K163" s="3">
        <f t="shared" si="89"/>
        <v>430</v>
      </c>
      <c r="L163" s="3">
        <f t="shared" si="94"/>
        <v>465</v>
      </c>
      <c r="M163" s="7">
        <f t="shared" si="90"/>
        <v>-437</v>
      </c>
      <c r="N163" s="3" t="s">
        <v>61</v>
      </c>
      <c r="O163" s="3">
        <f t="shared" si="95"/>
        <v>372</v>
      </c>
      <c r="P163" s="1">
        <f t="shared" si="92"/>
        <v>50</v>
      </c>
      <c r="Q163" s="10">
        <f t="shared" si="91"/>
        <v>93</v>
      </c>
      <c r="R163" s="46">
        <v>1152.93</v>
      </c>
    </row>
    <row r="164" spans="1:18" x14ac:dyDescent="0.35">
      <c r="A164" s="9">
        <v>43512</v>
      </c>
      <c r="B164" s="9" t="s">
        <v>85</v>
      </c>
      <c r="C164" s="2" t="s">
        <v>177</v>
      </c>
      <c r="D164" s="3">
        <v>10</v>
      </c>
      <c r="E164" s="6">
        <v>10</v>
      </c>
      <c r="F164" s="16">
        <v>4</v>
      </c>
      <c r="G164" s="3">
        <f t="shared" si="87"/>
        <v>40</v>
      </c>
      <c r="H164" s="3">
        <f t="shared" si="93"/>
        <v>32</v>
      </c>
      <c r="I164" s="23">
        <f t="shared" si="88"/>
        <v>-8</v>
      </c>
      <c r="J164" s="16">
        <v>24</v>
      </c>
      <c r="K164" s="3">
        <f t="shared" si="89"/>
        <v>240</v>
      </c>
      <c r="L164" s="3">
        <f t="shared" si="94"/>
        <v>280</v>
      </c>
      <c r="M164" s="7">
        <f t="shared" si="90"/>
        <v>-248</v>
      </c>
      <c r="N164" s="3" t="s">
        <v>61</v>
      </c>
      <c r="O164" s="3">
        <f t="shared" si="95"/>
        <v>224</v>
      </c>
      <c r="P164" s="1">
        <f t="shared" si="92"/>
        <v>28</v>
      </c>
      <c r="Q164" s="10">
        <f t="shared" si="91"/>
        <v>56</v>
      </c>
      <c r="R164" s="46">
        <v>702.8</v>
      </c>
    </row>
    <row r="165" spans="1:18" x14ac:dyDescent="0.35">
      <c r="A165" s="9">
        <v>43516</v>
      </c>
      <c r="B165" s="9" t="s">
        <v>85</v>
      </c>
      <c r="C165" s="2" t="s">
        <v>187</v>
      </c>
      <c r="D165" s="3">
        <v>10</v>
      </c>
      <c r="E165" s="6">
        <v>12</v>
      </c>
      <c r="F165" s="16">
        <v>1</v>
      </c>
      <c r="G165" s="3">
        <f t="shared" si="87"/>
        <v>10</v>
      </c>
      <c r="H165" s="3">
        <f t="shared" si="93"/>
        <v>8</v>
      </c>
      <c r="I165" s="23">
        <f t="shared" si="88"/>
        <v>-2</v>
      </c>
      <c r="J165" s="16">
        <v>2</v>
      </c>
      <c r="K165" s="3">
        <f t="shared" si="89"/>
        <v>24</v>
      </c>
      <c r="L165" s="3">
        <f t="shared" si="94"/>
        <v>34</v>
      </c>
      <c r="M165" s="7">
        <f t="shared" si="90"/>
        <v>-26</v>
      </c>
      <c r="N165" s="3" t="s">
        <v>61</v>
      </c>
      <c r="O165" s="3">
        <f t="shared" si="95"/>
        <v>27.200000000000003</v>
      </c>
      <c r="P165" s="1">
        <f t="shared" si="92"/>
        <v>3</v>
      </c>
      <c r="Q165" s="10">
        <f t="shared" si="91"/>
        <v>6.7999999999999972</v>
      </c>
      <c r="R165" s="46">
        <v>249.6</v>
      </c>
    </row>
    <row r="166" spans="1:18" x14ac:dyDescent="0.35">
      <c r="A166" s="9">
        <v>43518</v>
      </c>
      <c r="B166" s="9" t="s">
        <v>85</v>
      </c>
      <c r="C166" s="2" t="s">
        <v>160</v>
      </c>
      <c r="D166" s="3">
        <v>15</v>
      </c>
      <c r="E166" s="6">
        <v>15</v>
      </c>
      <c r="F166" s="33">
        <v>95</v>
      </c>
      <c r="G166" s="3">
        <f t="shared" si="87"/>
        <v>1425</v>
      </c>
      <c r="H166" s="3">
        <f t="shared" si="93"/>
        <v>1140</v>
      </c>
      <c r="I166" s="23">
        <f t="shared" si="88"/>
        <v>-285</v>
      </c>
      <c r="J166" s="16">
        <v>18</v>
      </c>
      <c r="K166" s="3">
        <f t="shared" si="89"/>
        <v>270</v>
      </c>
      <c r="L166" s="3">
        <f t="shared" si="94"/>
        <v>1695</v>
      </c>
      <c r="M166" s="7">
        <f t="shared" si="90"/>
        <v>-555</v>
      </c>
      <c r="N166" s="3" t="s">
        <v>61</v>
      </c>
      <c r="O166" s="3">
        <f t="shared" si="95"/>
        <v>1356</v>
      </c>
      <c r="P166" s="50">
        <f t="shared" si="92"/>
        <v>113</v>
      </c>
      <c r="Q166" s="10">
        <f t="shared" si="91"/>
        <v>339</v>
      </c>
      <c r="R166" s="46">
        <v>1242.3</v>
      </c>
    </row>
    <row r="167" spans="1:18" x14ac:dyDescent="0.35">
      <c r="A167" s="9">
        <v>43520</v>
      </c>
      <c r="B167" s="9" t="s">
        <v>85</v>
      </c>
      <c r="C167" s="2" t="s">
        <v>178</v>
      </c>
      <c r="D167" s="3">
        <v>10</v>
      </c>
      <c r="E167" s="6">
        <v>12</v>
      </c>
      <c r="F167" s="27">
        <v>0</v>
      </c>
      <c r="G167" s="3">
        <f t="shared" si="87"/>
        <v>0</v>
      </c>
      <c r="H167" s="3">
        <f t="shared" si="93"/>
        <v>0</v>
      </c>
      <c r="I167" s="23">
        <f t="shared" si="88"/>
        <v>0</v>
      </c>
      <c r="J167" s="16">
        <v>5</v>
      </c>
      <c r="K167" s="3">
        <f t="shared" si="89"/>
        <v>60</v>
      </c>
      <c r="L167" s="3">
        <f t="shared" si="94"/>
        <v>60</v>
      </c>
      <c r="M167" s="7">
        <f t="shared" si="90"/>
        <v>-60</v>
      </c>
      <c r="N167" s="3" t="s">
        <v>61</v>
      </c>
      <c r="O167" s="3">
        <f t="shared" si="95"/>
        <v>48</v>
      </c>
      <c r="P167" s="1">
        <f t="shared" si="92"/>
        <v>5</v>
      </c>
      <c r="Q167" s="10">
        <f t="shared" si="91"/>
        <v>12</v>
      </c>
      <c r="R167" s="46">
        <v>239.9</v>
      </c>
    </row>
    <row r="168" spans="1:18" x14ac:dyDescent="0.35">
      <c r="A168" s="9">
        <v>43522</v>
      </c>
      <c r="B168" s="9" t="s">
        <v>85</v>
      </c>
      <c r="C168" s="2" t="s">
        <v>213</v>
      </c>
      <c r="D168" s="3">
        <v>10</v>
      </c>
      <c r="E168" s="6">
        <v>12</v>
      </c>
      <c r="F168" s="16">
        <v>11</v>
      </c>
      <c r="G168" s="3">
        <f t="shared" si="87"/>
        <v>110</v>
      </c>
      <c r="H168" s="3">
        <f t="shared" si="93"/>
        <v>88</v>
      </c>
      <c r="I168" s="23">
        <f t="shared" si="88"/>
        <v>-22</v>
      </c>
      <c r="J168" s="14">
        <v>9</v>
      </c>
      <c r="K168" s="3">
        <f t="shared" si="89"/>
        <v>108</v>
      </c>
      <c r="L168" s="3">
        <f>G168+K168</f>
        <v>218</v>
      </c>
      <c r="M168" s="7">
        <f t="shared" si="90"/>
        <v>-130</v>
      </c>
      <c r="N168" s="3" t="s">
        <v>61</v>
      </c>
      <c r="O168" s="3">
        <f t="shared" si="95"/>
        <v>174.4</v>
      </c>
      <c r="P168" s="1">
        <f>F168+J168</f>
        <v>20</v>
      </c>
      <c r="Q168" s="10">
        <f t="shared" si="91"/>
        <v>43.599999999999994</v>
      </c>
      <c r="R168" s="46">
        <v>268.5</v>
      </c>
    </row>
    <row r="169" spans="1:18" x14ac:dyDescent="0.35">
      <c r="A169" s="9">
        <v>43523</v>
      </c>
      <c r="B169" s="9" t="s">
        <v>85</v>
      </c>
      <c r="C169" s="2" t="s">
        <v>179</v>
      </c>
      <c r="D169" s="3">
        <v>20</v>
      </c>
      <c r="E169" s="6">
        <v>20</v>
      </c>
      <c r="F169" s="14">
        <v>22</v>
      </c>
      <c r="G169" s="3">
        <f t="shared" si="87"/>
        <v>440</v>
      </c>
      <c r="H169" s="3">
        <f t="shared" si="93"/>
        <v>352</v>
      </c>
      <c r="I169" s="23">
        <f t="shared" si="88"/>
        <v>-88</v>
      </c>
      <c r="J169" s="14">
        <v>7</v>
      </c>
      <c r="K169" s="3">
        <f t="shared" si="89"/>
        <v>140</v>
      </c>
      <c r="L169" s="3">
        <f>G169+K169</f>
        <v>580</v>
      </c>
      <c r="M169" s="7">
        <f t="shared" si="90"/>
        <v>-228</v>
      </c>
      <c r="N169" s="3" t="s">
        <v>61</v>
      </c>
      <c r="O169" s="3">
        <f t="shared" si="95"/>
        <v>464</v>
      </c>
      <c r="P169" s="1">
        <f>F169+J169</f>
        <v>29</v>
      </c>
      <c r="Q169" s="10">
        <f t="shared" si="91"/>
        <v>116</v>
      </c>
      <c r="R169" s="46">
        <v>883.12</v>
      </c>
    </row>
    <row r="170" spans="1:18" x14ac:dyDescent="0.35">
      <c r="A170" s="19">
        <v>43525</v>
      </c>
      <c r="B170" s="19" t="s">
        <v>200</v>
      </c>
      <c r="C170" s="21" t="s">
        <v>201</v>
      </c>
      <c r="D170" s="3">
        <v>10</v>
      </c>
      <c r="E170" s="6">
        <v>10</v>
      </c>
      <c r="F170" s="27">
        <v>7</v>
      </c>
      <c r="G170" s="3">
        <f t="shared" si="87"/>
        <v>70</v>
      </c>
      <c r="H170" s="3">
        <f t="shared" si="93"/>
        <v>56</v>
      </c>
      <c r="I170" s="23">
        <f t="shared" si="88"/>
        <v>-14</v>
      </c>
      <c r="J170" s="16">
        <v>106</v>
      </c>
      <c r="K170" s="3">
        <f t="shared" si="89"/>
        <v>1060</v>
      </c>
      <c r="L170" s="3">
        <f>G170+K170</f>
        <v>1130</v>
      </c>
      <c r="M170" s="7">
        <f t="shared" si="90"/>
        <v>-1074</v>
      </c>
      <c r="N170" s="3" t="s">
        <v>61</v>
      </c>
      <c r="O170" s="3">
        <f t="shared" si="95"/>
        <v>904</v>
      </c>
      <c r="P170" s="1">
        <f>F170+J170</f>
        <v>113</v>
      </c>
      <c r="Q170" s="10">
        <f t="shared" si="91"/>
        <v>226</v>
      </c>
      <c r="R170" s="45" t="s">
        <v>61</v>
      </c>
    </row>
    <row r="171" spans="1:18" x14ac:dyDescent="0.35">
      <c r="A171" s="9">
        <v>43526</v>
      </c>
      <c r="B171" s="9" t="s">
        <v>84</v>
      </c>
      <c r="C171" s="24" t="s">
        <v>232</v>
      </c>
      <c r="D171" s="3">
        <v>22</v>
      </c>
      <c r="E171" s="6">
        <v>24</v>
      </c>
      <c r="F171" s="33">
        <v>500</v>
      </c>
      <c r="G171" s="3">
        <f t="shared" si="87"/>
        <v>11000</v>
      </c>
      <c r="H171" s="3">
        <v>7000</v>
      </c>
      <c r="I171" s="23">
        <f t="shared" si="88"/>
        <v>-4000</v>
      </c>
      <c r="J171" s="14">
        <v>0</v>
      </c>
      <c r="K171" s="3">
        <f t="shared" si="89"/>
        <v>0</v>
      </c>
      <c r="L171" s="3">
        <f>G171+K171</f>
        <v>11000</v>
      </c>
      <c r="M171" s="7">
        <f>L171-H171</f>
        <v>4000</v>
      </c>
      <c r="N171" s="3">
        <f>L171*0.04</f>
        <v>440</v>
      </c>
      <c r="O171" s="3">
        <v>7000</v>
      </c>
      <c r="P171" s="50">
        <f>F171+J171</f>
        <v>500</v>
      </c>
      <c r="Q171" s="10">
        <f>L171-O171-N171</f>
        <v>3560</v>
      </c>
      <c r="R171" s="68">
        <v>7038.14</v>
      </c>
    </row>
    <row r="172" spans="1:18" x14ac:dyDescent="0.35">
      <c r="A172" s="9">
        <v>43528</v>
      </c>
      <c r="B172" s="9" t="s">
        <v>85</v>
      </c>
      <c r="C172" s="51" t="s">
        <v>252</v>
      </c>
      <c r="D172" s="3">
        <v>15</v>
      </c>
      <c r="E172" s="6">
        <v>18</v>
      </c>
      <c r="F172" s="33">
        <v>151</v>
      </c>
      <c r="G172" s="3">
        <f t="shared" si="87"/>
        <v>2265</v>
      </c>
      <c r="H172" s="3">
        <v>1000</v>
      </c>
      <c r="I172" s="23">
        <f t="shared" si="88"/>
        <v>-1265</v>
      </c>
      <c r="J172" s="14">
        <v>0</v>
      </c>
      <c r="K172" s="3">
        <f t="shared" si="89"/>
        <v>0</v>
      </c>
      <c r="L172" s="3">
        <f>G172+K172</f>
        <v>2265</v>
      </c>
      <c r="M172" s="7">
        <f>H172-L172</f>
        <v>-1265</v>
      </c>
      <c r="N172" s="3" t="s">
        <v>61</v>
      </c>
      <c r="O172" s="3">
        <v>1000</v>
      </c>
      <c r="P172" s="50">
        <f t="shared" ref="P172:P180" si="96">F172+J172</f>
        <v>151</v>
      </c>
      <c r="Q172" s="10">
        <f>L172-O172</f>
        <v>1265</v>
      </c>
      <c r="R172" s="46">
        <v>1553.25</v>
      </c>
    </row>
    <row r="173" spans="1:18" x14ac:dyDescent="0.35">
      <c r="A173" s="9">
        <v>43529</v>
      </c>
      <c r="B173" s="9" t="s">
        <v>84</v>
      </c>
      <c r="C173" s="2" t="s">
        <v>156</v>
      </c>
      <c r="D173" s="3">
        <v>15</v>
      </c>
      <c r="E173" s="6">
        <v>17</v>
      </c>
      <c r="F173" s="33">
        <v>270</v>
      </c>
      <c r="G173" s="3">
        <f t="shared" ref="G173:G178" si="97">F173*D173</f>
        <v>4050</v>
      </c>
      <c r="H173" s="3">
        <f>G173*0.65</f>
        <v>2632.5</v>
      </c>
      <c r="I173" s="23">
        <f t="shared" ref="I173:I178" si="98">H173-G173</f>
        <v>-1417.5</v>
      </c>
      <c r="J173" s="14">
        <v>45</v>
      </c>
      <c r="K173" s="3">
        <f t="shared" ref="K173:K178" si="99">E173*J173</f>
        <v>765</v>
      </c>
      <c r="L173" s="3">
        <f t="shared" ref="L173:L178" si="100">G173+K173</f>
        <v>4815</v>
      </c>
      <c r="M173" s="7">
        <f>L173-H173</f>
        <v>2182.5</v>
      </c>
      <c r="N173" s="3">
        <f>L173*0.04</f>
        <v>192.6</v>
      </c>
      <c r="O173" s="3">
        <f>L173*0.65</f>
        <v>3129.75</v>
      </c>
      <c r="P173" s="50">
        <f t="shared" si="96"/>
        <v>315</v>
      </c>
      <c r="Q173" s="10">
        <f>L173-O173-N173</f>
        <v>1492.65</v>
      </c>
      <c r="R173" s="68">
        <v>3252.46</v>
      </c>
    </row>
    <row r="174" spans="1:18" x14ac:dyDescent="0.35">
      <c r="A174" s="9">
        <v>43532</v>
      </c>
      <c r="B174" s="9" t="s">
        <v>84</v>
      </c>
      <c r="C174" s="2" t="s">
        <v>171</v>
      </c>
      <c r="D174" s="3">
        <v>20</v>
      </c>
      <c r="E174" s="6">
        <v>25</v>
      </c>
      <c r="F174" s="14">
        <v>212</v>
      </c>
      <c r="G174" s="3">
        <f t="shared" si="97"/>
        <v>4240</v>
      </c>
      <c r="H174" s="3">
        <v>6000</v>
      </c>
      <c r="I174" s="5">
        <f t="shared" si="98"/>
        <v>1760</v>
      </c>
      <c r="J174" s="14">
        <v>30</v>
      </c>
      <c r="K174" s="3">
        <f t="shared" si="99"/>
        <v>750</v>
      </c>
      <c r="L174" s="3">
        <f t="shared" si="100"/>
        <v>4990</v>
      </c>
      <c r="M174" s="7">
        <f>L174-H174</f>
        <v>-1010</v>
      </c>
      <c r="N174" s="3">
        <f>L174*0.04</f>
        <v>199.6</v>
      </c>
      <c r="O174" s="3">
        <v>6000</v>
      </c>
      <c r="P174" s="1">
        <f t="shared" si="96"/>
        <v>242</v>
      </c>
      <c r="Q174" s="17">
        <f>L174-O174-N174</f>
        <v>-1209.5999999999999</v>
      </c>
      <c r="R174" s="46">
        <v>485.64</v>
      </c>
    </row>
    <row r="175" spans="1:18" x14ac:dyDescent="0.35">
      <c r="A175" s="9">
        <v>43535</v>
      </c>
      <c r="B175" s="9" t="s">
        <v>85</v>
      </c>
      <c r="C175" s="2" t="s">
        <v>238</v>
      </c>
      <c r="D175" s="3">
        <v>12</v>
      </c>
      <c r="E175" s="6">
        <v>15</v>
      </c>
      <c r="F175" s="27">
        <v>11</v>
      </c>
      <c r="G175" s="3">
        <f t="shared" si="97"/>
        <v>132</v>
      </c>
      <c r="H175" s="3">
        <v>600</v>
      </c>
      <c r="I175" s="5">
        <f t="shared" si="98"/>
        <v>468</v>
      </c>
      <c r="J175" s="14">
        <v>4</v>
      </c>
      <c r="K175" s="3">
        <f t="shared" si="99"/>
        <v>60</v>
      </c>
      <c r="L175" s="3">
        <f t="shared" si="100"/>
        <v>192</v>
      </c>
      <c r="M175" s="7">
        <f>H175-L175</f>
        <v>408</v>
      </c>
      <c r="N175" s="3" t="s">
        <v>61</v>
      </c>
      <c r="O175" s="3">
        <v>600</v>
      </c>
      <c r="P175" s="1">
        <f t="shared" si="96"/>
        <v>15</v>
      </c>
      <c r="Q175" s="17">
        <f>L175-O175</f>
        <v>-408</v>
      </c>
      <c r="R175" s="46">
        <v>316.81</v>
      </c>
    </row>
    <row r="176" spans="1:18" x14ac:dyDescent="0.35">
      <c r="A176" s="9">
        <v>43536</v>
      </c>
      <c r="B176" s="9" t="s">
        <v>84</v>
      </c>
      <c r="C176" s="2" t="s">
        <v>161</v>
      </c>
      <c r="D176" s="3">
        <v>15</v>
      </c>
      <c r="E176" s="6">
        <v>18</v>
      </c>
      <c r="F176" s="27">
        <v>88</v>
      </c>
      <c r="G176" s="3">
        <f t="shared" si="97"/>
        <v>1320</v>
      </c>
      <c r="H176" s="3">
        <v>3000</v>
      </c>
      <c r="I176" s="5">
        <f t="shared" si="98"/>
        <v>1680</v>
      </c>
      <c r="J176" s="14">
        <v>5</v>
      </c>
      <c r="K176" s="3">
        <f t="shared" si="99"/>
        <v>90</v>
      </c>
      <c r="L176" s="3">
        <f t="shared" si="100"/>
        <v>1410</v>
      </c>
      <c r="M176" s="7">
        <f>L176-H176</f>
        <v>-1590</v>
      </c>
      <c r="N176" s="3">
        <f>L176*0.04</f>
        <v>56.4</v>
      </c>
      <c r="O176" s="3">
        <v>3000</v>
      </c>
      <c r="P176" s="1">
        <f t="shared" si="96"/>
        <v>93</v>
      </c>
      <c r="Q176" s="17">
        <f>L176-O176-N176</f>
        <v>-1646.4</v>
      </c>
      <c r="R176" s="46">
        <v>1120.9000000000001</v>
      </c>
    </row>
    <row r="177" spans="1:18" x14ac:dyDescent="0.35">
      <c r="A177" s="9">
        <v>43537</v>
      </c>
      <c r="B177" s="9" t="s">
        <v>84</v>
      </c>
      <c r="C177" s="2" t="s">
        <v>169</v>
      </c>
      <c r="D177" s="3">
        <v>15</v>
      </c>
      <c r="E177" s="6">
        <v>15</v>
      </c>
      <c r="F177" s="33">
        <v>147</v>
      </c>
      <c r="G177" s="3">
        <f t="shared" si="97"/>
        <v>2205</v>
      </c>
      <c r="H177" s="3">
        <v>1200</v>
      </c>
      <c r="I177" s="5">
        <f t="shared" si="98"/>
        <v>-1005</v>
      </c>
      <c r="J177" s="14">
        <v>8</v>
      </c>
      <c r="K177" s="3">
        <f t="shared" si="99"/>
        <v>120</v>
      </c>
      <c r="L177" s="3">
        <f t="shared" si="100"/>
        <v>2325</v>
      </c>
      <c r="M177" s="7">
        <f>L177-H177</f>
        <v>1125</v>
      </c>
      <c r="N177" s="3">
        <f>L177*0.04</f>
        <v>93</v>
      </c>
      <c r="O177" s="3">
        <v>1200</v>
      </c>
      <c r="P177" s="1">
        <f t="shared" si="96"/>
        <v>155</v>
      </c>
      <c r="Q177" s="10">
        <f>L177-O177-N177</f>
        <v>1032</v>
      </c>
      <c r="R177" s="46">
        <v>1508.93</v>
      </c>
    </row>
    <row r="178" spans="1:18" x14ac:dyDescent="0.35">
      <c r="A178" s="9">
        <v>43543</v>
      </c>
      <c r="B178" s="9" t="s">
        <v>85</v>
      </c>
      <c r="C178" s="2" t="s">
        <v>205</v>
      </c>
      <c r="D178" s="3">
        <v>10</v>
      </c>
      <c r="E178" s="6">
        <v>12</v>
      </c>
      <c r="F178" s="14">
        <v>17</v>
      </c>
      <c r="G178" s="3">
        <f t="shared" si="97"/>
        <v>170</v>
      </c>
      <c r="H178" s="3">
        <v>150</v>
      </c>
      <c r="I178" s="5">
        <f t="shared" si="98"/>
        <v>-20</v>
      </c>
      <c r="J178" s="14">
        <v>9</v>
      </c>
      <c r="K178" s="3">
        <f t="shared" si="99"/>
        <v>108</v>
      </c>
      <c r="L178" s="3">
        <f t="shared" si="100"/>
        <v>278</v>
      </c>
      <c r="M178" s="7">
        <f>H178-L178</f>
        <v>-128</v>
      </c>
      <c r="N178" s="3" t="s">
        <v>61</v>
      </c>
      <c r="O178" s="3">
        <v>150</v>
      </c>
      <c r="P178" s="1">
        <f t="shared" si="96"/>
        <v>26</v>
      </c>
      <c r="Q178" s="10">
        <f>L178-O178</f>
        <v>128</v>
      </c>
      <c r="R178" s="46">
        <v>282.58</v>
      </c>
    </row>
    <row r="179" spans="1:18" x14ac:dyDescent="0.35">
      <c r="A179" s="9">
        <v>43544</v>
      </c>
      <c r="B179" s="9" t="s">
        <v>85</v>
      </c>
      <c r="C179" s="2" t="s">
        <v>251</v>
      </c>
      <c r="D179" s="3">
        <v>15</v>
      </c>
      <c r="E179" s="6">
        <v>15</v>
      </c>
      <c r="F179" s="27">
        <v>10</v>
      </c>
      <c r="G179" s="3">
        <f t="shared" ref="G179:G188" si="101">F179*D179</f>
        <v>150</v>
      </c>
      <c r="H179" s="3">
        <v>800</v>
      </c>
      <c r="I179" s="5">
        <f t="shared" ref="I179:I188" si="102">H179-G179</f>
        <v>650</v>
      </c>
      <c r="J179" s="14">
        <v>8</v>
      </c>
      <c r="K179" s="3">
        <f t="shared" ref="K179:K188" si="103">E179*J179</f>
        <v>120</v>
      </c>
      <c r="L179" s="3">
        <f t="shared" ref="L179:L188" si="104">G179+K179</f>
        <v>270</v>
      </c>
      <c r="M179" s="7">
        <f>H179-L179</f>
        <v>530</v>
      </c>
      <c r="N179" s="3" t="s">
        <v>61</v>
      </c>
      <c r="O179" s="3">
        <v>500</v>
      </c>
      <c r="P179" s="1">
        <f t="shared" si="96"/>
        <v>18</v>
      </c>
      <c r="Q179" s="17">
        <f>L179-O179</f>
        <v>-230</v>
      </c>
      <c r="R179" s="46">
        <v>268.41000000000003</v>
      </c>
    </row>
    <row r="180" spans="1:18" x14ac:dyDescent="0.35">
      <c r="A180" s="9">
        <v>43546</v>
      </c>
      <c r="B180" s="9" t="s">
        <v>84</v>
      </c>
      <c r="C180" s="53" t="s">
        <v>259</v>
      </c>
      <c r="D180" s="3">
        <v>22</v>
      </c>
      <c r="E180" s="6">
        <v>25</v>
      </c>
      <c r="F180" s="33">
        <v>500</v>
      </c>
      <c r="G180" s="3">
        <f t="shared" si="101"/>
        <v>11000</v>
      </c>
      <c r="H180" s="3">
        <v>8000</v>
      </c>
      <c r="I180" s="5">
        <f t="shared" si="102"/>
        <v>-3000</v>
      </c>
      <c r="J180" s="14">
        <v>0</v>
      </c>
      <c r="K180" s="3">
        <f t="shared" si="103"/>
        <v>0</v>
      </c>
      <c r="L180" s="3">
        <f t="shared" si="104"/>
        <v>11000</v>
      </c>
      <c r="M180" s="7">
        <f>L180-H180</f>
        <v>3000</v>
      </c>
      <c r="N180" s="3">
        <f>L180*0.04</f>
        <v>440</v>
      </c>
      <c r="O180" s="3">
        <v>8000</v>
      </c>
      <c r="P180" s="50">
        <f t="shared" si="96"/>
        <v>500</v>
      </c>
      <c r="Q180" s="10">
        <f>L180-O180-N180</f>
        <v>2560</v>
      </c>
      <c r="R180" s="68">
        <v>3590.02</v>
      </c>
    </row>
    <row r="181" spans="1:18" x14ac:dyDescent="0.35">
      <c r="A181" s="19">
        <v>43549</v>
      </c>
      <c r="B181" s="19" t="s">
        <v>222</v>
      </c>
      <c r="C181" s="21" t="s">
        <v>245</v>
      </c>
      <c r="D181" s="3">
        <v>22</v>
      </c>
      <c r="E181" s="6">
        <v>22</v>
      </c>
      <c r="F181" s="52">
        <v>1317</v>
      </c>
      <c r="G181" s="3">
        <f t="shared" si="101"/>
        <v>28974</v>
      </c>
      <c r="H181" s="3">
        <v>20000</v>
      </c>
      <c r="I181" s="5">
        <f t="shared" si="102"/>
        <v>-8974</v>
      </c>
      <c r="J181" s="16">
        <v>0</v>
      </c>
      <c r="K181" s="3">
        <f t="shared" si="103"/>
        <v>0</v>
      </c>
      <c r="L181" s="3">
        <f t="shared" si="104"/>
        <v>28974</v>
      </c>
      <c r="M181" s="7">
        <f>L181-H181</f>
        <v>8974</v>
      </c>
      <c r="N181" s="3">
        <f>L181*0.08</f>
        <v>2317.92</v>
      </c>
      <c r="O181" s="3">
        <v>20000</v>
      </c>
      <c r="P181" s="50">
        <f t="shared" ref="P181:P188" si="105">F181+J181</f>
        <v>1317</v>
      </c>
      <c r="Q181" s="10">
        <f>P181*4</f>
        <v>5268</v>
      </c>
      <c r="R181" s="45" t="s">
        <v>61</v>
      </c>
    </row>
    <row r="182" spans="1:18" x14ac:dyDescent="0.35">
      <c r="A182" s="9">
        <v>43550</v>
      </c>
      <c r="B182" s="9" t="s">
        <v>84</v>
      </c>
      <c r="C182" s="2" t="s">
        <v>214</v>
      </c>
      <c r="D182" s="3">
        <v>20</v>
      </c>
      <c r="E182" s="6">
        <v>25</v>
      </c>
      <c r="F182" s="27">
        <v>62</v>
      </c>
      <c r="G182" s="3">
        <f t="shared" si="101"/>
        <v>1240</v>
      </c>
      <c r="H182" s="3">
        <v>2000</v>
      </c>
      <c r="I182" s="5">
        <f t="shared" si="102"/>
        <v>760</v>
      </c>
      <c r="J182" s="14">
        <v>24</v>
      </c>
      <c r="K182" s="3">
        <f t="shared" si="103"/>
        <v>600</v>
      </c>
      <c r="L182" s="3">
        <f t="shared" si="104"/>
        <v>1840</v>
      </c>
      <c r="M182" s="7">
        <f>L182-H182</f>
        <v>-160</v>
      </c>
      <c r="N182" s="3">
        <f>L182*0.04</f>
        <v>73.600000000000009</v>
      </c>
      <c r="O182" s="3">
        <v>2500</v>
      </c>
      <c r="P182" s="1">
        <f t="shared" si="105"/>
        <v>86</v>
      </c>
      <c r="Q182" s="17">
        <f>L182-O182-N182</f>
        <v>-733.6</v>
      </c>
      <c r="R182" s="46">
        <v>835.55</v>
      </c>
    </row>
    <row r="183" spans="1:18" x14ac:dyDescent="0.35">
      <c r="A183" s="9">
        <v>43550</v>
      </c>
      <c r="B183" s="9" t="s">
        <v>85</v>
      </c>
      <c r="C183" s="2" t="s">
        <v>227</v>
      </c>
      <c r="D183" s="3">
        <v>12</v>
      </c>
      <c r="E183" s="6">
        <v>15</v>
      </c>
      <c r="F183" s="27">
        <v>10</v>
      </c>
      <c r="G183" s="3">
        <f t="shared" si="101"/>
        <v>120</v>
      </c>
      <c r="H183" s="3">
        <v>400</v>
      </c>
      <c r="I183" s="23">
        <f t="shared" si="102"/>
        <v>280</v>
      </c>
      <c r="J183" s="14">
        <v>18</v>
      </c>
      <c r="K183" s="3">
        <f t="shared" si="103"/>
        <v>270</v>
      </c>
      <c r="L183" s="3">
        <f t="shared" si="104"/>
        <v>390</v>
      </c>
      <c r="M183" s="7">
        <f>H183-L183</f>
        <v>10</v>
      </c>
      <c r="N183" s="3" t="s">
        <v>61</v>
      </c>
      <c r="O183" s="3">
        <v>350</v>
      </c>
      <c r="P183" s="1">
        <f t="shared" si="105"/>
        <v>28</v>
      </c>
      <c r="Q183" s="10">
        <f>L183-O183</f>
        <v>40</v>
      </c>
      <c r="R183" s="46">
        <v>572.02</v>
      </c>
    </row>
    <row r="184" spans="1:18" x14ac:dyDescent="0.35">
      <c r="A184" s="9">
        <v>43551</v>
      </c>
      <c r="B184" s="9" t="s">
        <v>84</v>
      </c>
      <c r="C184" s="24" t="s">
        <v>231</v>
      </c>
      <c r="D184" s="3">
        <v>15</v>
      </c>
      <c r="E184" s="6">
        <v>15</v>
      </c>
      <c r="F184" s="33">
        <v>500</v>
      </c>
      <c r="G184" s="3">
        <f t="shared" si="101"/>
        <v>7500</v>
      </c>
      <c r="H184" s="3">
        <f>G184*0.7</f>
        <v>5250</v>
      </c>
      <c r="I184" s="23">
        <f t="shared" si="102"/>
        <v>-2250</v>
      </c>
      <c r="J184" s="16">
        <v>0</v>
      </c>
      <c r="K184" s="3">
        <f t="shared" si="103"/>
        <v>0</v>
      </c>
      <c r="L184" s="3">
        <f t="shared" si="104"/>
        <v>7500</v>
      </c>
      <c r="M184" s="7">
        <f>L184-H184</f>
        <v>2250</v>
      </c>
      <c r="N184" s="3">
        <f>L184*0.04</f>
        <v>300</v>
      </c>
      <c r="O184" s="3">
        <f>L184*0.7</f>
        <v>5250</v>
      </c>
      <c r="P184" s="50">
        <f t="shared" si="105"/>
        <v>500</v>
      </c>
      <c r="Q184" s="10">
        <f>L184-O184-N184</f>
        <v>1950</v>
      </c>
      <c r="R184" s="68">
        <v>5975.79</v>
      </c>
    </row>
    <row r="185" spans="1:18" x14ac:dyDescent="0.35">
      <c r="A185" s="9">
        <v>43552</v>
      </c>
      <c r="B185" s="9" t="s">
        <v>84</v>
      </c>
      <c r="C185" s="24" t="s">
        <v>219</v>
      </c>
      <c r="D185" s="3">
        <v>15</v>
      </c>
      <c r="E185" s="6">
        <v>15</v>
      </c>
      <c r="F185" s="33">
        <v>500</v>
      </c>
      <c r="G185" s="3">
        <f t="shared" si="101"/>
        <v>7500</v>
      </c>
      <c r="H185" s="3">
        <v>4685.82</v>
      </c>
      <c r="I185" s="23">
        <f t="shared" si="102"/>
        <v>-2814.1800000000003</v>
      </c>
      <c r="J185" s="16">
        <v>0</v>
      </c>
      <c r="K185" s="3">
        <f t="shared" si="103"/>
        <v>0</v>
      </c>
      <c r="L185" s="3">
        <f t="shared" si="104"/>
        <v>7500</v>
      </c>
      <c r="M185" s="7">
        <f>L185-H185</f>
        <v>2814.1800000000003</v>
      </c>
      <c r="N185" s="3">
        <f>L185*0.04</f>
        <v>300</v>
      </c>
      <c r="O185" s="3">
        <v>4685.82</v>
      </c>
      <c r="P185" s="50">
        <f t="shared" si="105"/>
        <v>500</v>
      </c>
      <c r="Q185" s="10">
        <f>L185-O185-N185</f>
        <v>2514.1800000000003</v>
      </c>
      <c r="R185" s="68">
        <v>5341.41</v>
      </c>
    </row>
    <row r="186" spans="1:18" x14ac:dyDescent="0.35">
      <c r="A186" s="9">
        <v>43552</v>
      </c>
      <c r="B186" s="9" t="s">
        <v>85</v>
      </c>
      <c r="C186" s="2" t="s">
        <v>170</v>
      </c>
      <c r="D186" s="3">
        <v>10</v>
      </c>
      <c r="E186" s="6">
        <v>12</v>
      </c>
      <c r="F186" s="27">
        <v>10</v>
      </c>
      <c r="G186" s="3">
        <f t="shared" si="101"/>
        <v>100</v>
      </c>
      <c r="H186" s="3">
        <v>300</v>
      </c>
      <c r="I186" s="5">
        <f t="shared" si="102"/>
        <v>200</v>
      </c>
      <c r="J186" s="14">
        <v>16</v>
      </c>
      <c r="K186" s="3">
        <f t="shared" si="103"/>
        <v>192</v>
      </c>
      <c r="L186" s="3">
        <f t="shared" si="104"/>
        <v>292</v>
      </c>
      <c r="M186" s="7">
        <f>H186-L186</f>
        <v>8</v>
      </c>
      <c r="N186" s="3" t="s">
        <v>61</v>
      </c>
      <c r="O186" s="3">
        <v>300</v>
      </c>
      <c r="P186" s="1">
        <f t="shared" si="105"/>
        <v>26</v>
      </c>
      <c r="Q186" s="17">
        <f>L186-O186</f>
        <v>-8</v>
      </c>
      <c r="R186" s="46">
        <v>572.24</v>
      </c>
    </row>
    <row r="187" spans="1:18" x14ac:dyDescent="0.35">
      <c r="A187" s="9">
        <v>43554</v>
      </c>
      <c r="B187" s="9" t="s">
        <v>85</v>
      </c>
      <c r="C187" s="2" t="s">
        <v>208</v>
      </c>
      <c r="D187" s="3">
        <v>10</v>
      </c>
      <c r="E187" s="6">
        <v>10</v>
      </c>
      <c r="F187" s="14">
        <v>46</v>
      </c>
      <c r="G187" s="3">
        <f t="shared" si="101"/>
        <v>460</v>
      </c>
      <c r="H187" s="3">
        <f>G187*0.8</f>
        <v>368</v>
      </c>
      <c r="I187" s="23">
        <f t="shared" si="102"/>
        <v>-92</v>
      </c>
      <c r="J187" s="14">
        <v>53</v>
      </c>
      <c r="K187" s="3">
        <f t="shared" si="103"/>
        <v>530</v>
      </c>
      <c r="L187" s="3">
        <f t="shared" si="104"/>
        <v>990</v>
      </c>
      <c r="M187" s="7">
        <f>H187-L187</f>
        <v>-622</v>
      </c>
      <c r="N187" s="3" t="s">
        <v>61</v>
      </c>
      <c r="O187" s="3">
        <v>840</v>
      </c>
      <c r="P187" s="1">
        <f t="shared" si="105"/>
        <v>99</v>
      </c>
      <c r="Q187" s="10">
        <f>L187-O187</f>
        <v>150</v>
      </c>
      <c r="R187" s="46">
        <v>1473.01</v>
      </c>
    </row>
    <row r="188" spans="1:18" x14ac:dyDescent="0.35">
      <c r="A188" s="9">
        <v>43556</v>
      </c>
      <c r="B188" s="9" t="s">
        <v>84</v>
      </c>
      <c r="C188" s="2" t="s">
        <v>173</v>
      </c>
      <c r="D188" s="3">
        <v>25</v>
      </c>
      <c r="E188" s="6">
        <v>30</v>
      </c>
      <c r="F188" s="27">
        <v>192</v>
      </c>
      <c r="G188" s="3">
        <f t="shared" si="101"/>
        <v>4800</v>
      </c>
      <c r="H188" s="3">
        <v>7000</v>
      </c>
      <c r="I188" s="5">
        <f t="shared" si="102"/>
        <v>2200</v>
      </c>
      <c r="J188" s="14">
        <v>9</v>
      </c>
      <c r="K188" s="3">
        <f t="shared" si="103"/>
        <v>270</v>
      </c>
      <c r="L188" s="3">
        <f t="shared" si="104"/>
        <v>5070</v>
      </c>
      <c r="M188" s="7">
        <f>L188-H188</f>
        <v>-1930</v>
      </c>
      <c r="N188" s="3">
        <f>L188*0.04</f>
        <v>202.8</v>
      </c>
      <c r="O188" s="3">
        <v>7000</v>
      </c>
      <c r="P188" s="1">
        <f t="shared" si="105"/>
        <v>201</v>
      </c>
      <c r="Q188" s="17">
        <f>L188-O188-N188</f>
        <v>-2132.8000000000002</v>
      </c>
      <c r="R188" s="46">
        <v>1055.8699999999999</v>
      </c>
    </row>
    <row r="189" spans="1:18" x14ac:dyDescent="0.35">
      <c r="A189" s="9">
        <v>43557</v>
      </c>
      <c r="B189" s="9" t="s">
        <v>85</v>
      </c>
      <c r="C189" s="2" t="s">
        <v>217</v>
      </c>
      <c r="D189" s="3">
        <v>10</v>
      </c>
      <c r="E189" s="6">
        <v>12</v>
      </c>
      <c r="F189" s="14">
        <v>55</v>
      </c>
      <c r="G189" s="3">
        <f t="shared" ref="G189:G196" si="106">F189*D189</f>
        <v>550</v>
      </c>
      <c r="H189" s="3">
        <f>G189*0.8</f>
        <v>440</v>
      </c>
      <c r="I189" s="23">
        <f t="shared" ref="I189:I196" si="107">H189-G189</f>
        <v>-110</v>
      </c>
      <c r="J189" s="1">
        <v>16</v>
      </c>
      <c r="K189" s="3">
        <f t="shared" ref="K189:K196" si="108">E189*J189</f>
        <v>192</v>
      </c>
      <c r="L189" s="3">
        <f t="shared" ref="L189:L196" si="109">G189+K189</f>
        <v>742</v>
      </c>
      <c r="M189" s="7">
        <f>H189-L189</f>
        <v>-302</v>
      </c>
      <c r="N189" s="3" t="s">
        <v>61</v>
      </c>
      <c r="O189" s="3">
        <f>L189*0.8</f>
        <v>593.6</v>
      </c>
      <c r="P189" s="1">
        <f t="shared" ref="P189:P196" si="110">F189+J189</f>
        <v>71</v>
      </c>
      <c r="Q189" s="10">
        <f>L189-O189</f>
        <v>148.39999999999998</v>
      </c>
      <c r="R189" s="46">
        <v>564</v>
      </c>
    </row>
    <row r="190" spans="1:18" x14ac:dyDescent="0.35">
      <c r="A190" s="9">
        <v>43564</v>
      </c>
      <c r="B190" s="9" t="s">
        <v>85</v>
      </c>
      <c r="C190" s="2" t="s">
        <v>172</v>
      </c>
      <c r="D190" s="3">
        <v>12</v>
      </c>
      <c r="E190" s="6">
        <v>14</v>
      </c>
      <c r="F190" s="27">
        <v>11</v>
      </c>
      <c r="G190" s="3">
        <f t="shared" si="106"/>
        <v>132</v>
      </c>
      <c r="H190" s="3">
        <v>700</v>
      </c>
      <c r="I190" s="5">
        <f t="shared" si="107"/>
        <v>568</v>
      </c>
      <c r="J190" s="16">
        <v>7</v>
      </c>
      <c r="K190" s="3">
        <f t="shared" si="108"/>
        <v>98</v>
      </c>
      <c r="L190" s="3">
        <f t="shared" si="109"/>
        <v>230</v>
      </c>
      <c r="M190" s="7">
        <f>H190-L190</f>
        <v>470</v>
      </c>
      <c r="N190" s="3" t="s">
        <v>61</v>
      </c>
      <c r="O190" s="3">
        <v>400</v>
      </c>
      <c r="P190" s="1">
        <f t="shared" si="110"/>
        <v>18</v>
      </c>
      <c r="Q190" s="17">
        <f>L190-O190</f>
        <v>-170</v>
      </c>
      <c r="R190" s="46">
        <v>312.83999999999997</v>
      </c>
    </row>
    <row r="191" spans="1:18" x14ac:dyDescent="0.35">
      <c r="A191" s="9">
        <v>43566</v>
      </c>
      <c r="B191" s="9" t="s">
        <v>85</v>
      </c>
      <c r="C191" s="2" t="s">
        <v>260</v>
      </c>
      <c r="D191" s="3">
        <v>10</v>
      </c>
      <c r="E191" s="6">
        <v>10</v>
      </c>
      <c r="F191" s="27">
        <v>1</v>
      </c>
      <c r="G191" s="3">
        <f t="shared" ref="G191" si="111">F191*D191</f>
        <v>10</v>
      </c>
      <c r="H191" s="3">
        <v>125</v>
      </c>
      <c r="I191" s="23">
        <f t="shared" ref="I191" si="112">H191-G191</f>
        <v>115</v>
      </c>
      <c r="J191" s="16">
        <v>28</v>
      </c>
      <c r="K191" s="3">
        <f t="shared" ref="K191" si="113">E191*J191</f>
        <v>280</v>
      </c>
      <c r="L191" s="3">
        <f t="shared" ref="L191" si="114">G191+K191</f>
        <v>290</v>
      </c>
      <c r="M191" s="7">
        <f>H191-L191</f>
        <v>-165</v>
      </c>
      <c r="N191" s="3" t="s">
        <v>61</v>
      </c>
      <c r="O191" s="3">
        <f>L191*0.8</f>
        <v>232</v>
      </c>
      <c r="P191" s="1">
        <f t="shared" ref="P191" si="115">F191+J191</f>
        <v>29</v>
      </c>
      <c r="Q191" s="10">
        <f>L191-O191</f>
        <v>58</v>
      </c>
      <c r="R191" s="46">
        <v>386.43</v>
      </c>
    </row>
    <row r="192" spans="1:18" x14ac:dyDescent="0.35">
      <c r="A192" s="9">
        <v>43567</v>
      </c>
      <c r="B192" s="9" t="s">
        <v>85</v>
      </c>
      <c r="C192" s="2" t="s">
        <v>240</v>
      </c>
      <c r="D192" s="3">
        <v>10</v>
      </c>
      <c r="E192" s="6">
        <v>10</v>
      </c>
      <c r="F192" s="27">
        <v>7</v>
      </c>
      <c r="G192" s="3">
        <f t="shared" si="106"/>
        <v>70</v>
      </c>
      <c r="H192" s="3">
        <f>G192*0.8</f>
        <v>56</v>
      </c>
      <c r="I192" s="23">
        <f t="shared" si="107"/>
        <v>-14</v>
      </c>
      <c r="J192" s="16">
        <v>45</v>
      </c>
      <c r="K192" s="3">
        <f t="shared" si="108"/>
        <v>450</v>
      </c>
      <c r="L192" s="3">
        <f t="shared" si="109"/>
        <v>520</v>
      </c>
      <c r="M192" s="7">
        <f>H192-L192</f>
        <v>-464</v>
      </c>
      <c r="N192" s="3" t="s">
        <v>61</v>
      </c>
      <c r="O192" s="3">
        <v>364</v>
      </c>
      <c r="P192" s="1">
        <f t="shared" si="110"/>
        <v>52</v>
      </c>
      <c r="Q192" s="10">
        <f>L192-O192</f>
        <v>156</v>
      </c>
      <c r="R192" s="46">
        <v>1221.29</v>
      </c>
    </row>
    <row r="193" spans="1:18" x14ac:dyDescent="0.35">
      <c r="A193" s="9">
        <v>43568</v>
      </c>
      <c r="B193" s="9" t="s">
        <v>84</v>
      </c>
      <c r="C193" s="2" t="s">
        <v>241</v>
      </c>
      <c r="D193" s="3">
        <v>10</v>
      </c>
      <c r="E193" s="6">
        <v>12</v>
      </c>
      <c r="F193" s="16">
        <v>152</v>
      </c>
      <c r="G193" s="3">
        <f t="shared" si="106"/>
        <v>1520</v>
      </c>
      <c r="H193" s="3">
        <f>G193*0.7</f>
        <v>1064</v>
      </c>
      <c r="I193" s="5">
        <f t="shared" si="107"/>
        <v>-456</v>
      </c>
      <c r="J193" s="16">
        <v>63</v>
      </c>
      <c r="K193" s="3">
        <f t="shared" si="108"/>
        <v>756</v>
      </c>
      <c r="L193" s="3">
        <f t="shared" si="109"/>
        <v>2276</v>
      </c>
      <c r="M193" s="7">
        <f>L193-H193</f>
        <v>1212</v>
      </c>
      <c r="N193" s="3">
        <f>L193*0.04</f>
        <v>91.04</v>
      </c>
      <c r="O193" s="3">
        <v>1704</v>
      </c>
      <c r="P193" s="1">
        <f t="shared" si="110"/>
        <v>215</v>
      </c>
      <c r="Q193" s="10">
        <f>L193-O193-N193</f>
        <v>480.96</v>
      </c>
      <c r="R193" s="68">
        <v>3487.04</v>
      </c>
    </row>
    <row r="194" spans="1:18" x14ac:dyDescent="0.35">
      <c r="A194" s="9">
        <v>43568</v>
      </c>
      <c r="B194" s="9" t="s">
        <v>85</v>
      </c>
      <c r="C194" s="2" t="s">
        <v>237</v>
      </c>
      <c r="D194" s="3">
        <v>7</v>
      </c>
      <c r="E194" s="6">
        <v>10</v>
      </c>
      <c r="F194" s="27">
        <v>1</v>
      </c>
      <c r="G194" s="3">
        <f t="shared" si="106"/>
        <v>7</v>
      </c>
      <c r="H194" s="3">
        <f>G194*0.8</f>
        <v>5.6000000000000005</v>
      </c>
      <c r="I194" s="23">
        <f t="shared" si="107"/>
        <v>-1.3999999999999995</v>
      </c>
      <c r="J194" s="16">
        <v>34</v>
      </c>
      <c r="K194" s="3">
        <f t="shared" si="108"/>
        <v>340</v>
      </c>
      <c r="L194" s="3">
        <f t="shared" si="109"/>
        <v>347</v>
      </c>
      <c r="M194" s="7">
        <f>H194-L194</f>
        <v>-341.4</v>
      </c>
      <c r="N194" s="3" t="s">
        <v>61</v>
      </c>
      <c r="O194" s="3">
        <f>L194*0.8</f>
        <v>277.60000000000002</v>
      </c>
      <c r="P194" s="1">
        <f t="shared" si="110"/>
        <v>35</v>
      </c>
      <c r="Q194" s="10">
        <f>L194-O194</f>
        <v>69.399999999999977</v>
      </c>
      <c r="R194" s="46">
        <v>855.19</v>
      </c>
    </row>
    <row r="195" spans="1:18" x14ac:dyDescent="0.35">
      <c r="A195" s="9">
        <v>43569</v>
      </c>
      <c r="B195" s="9" t="s">
        <v>85</v>
      </c>
      <c r="C195" s="2" t="s">
        <v>209</v>
      </c>
      <c r="D195" s="3">
        <v>13</v>
      </c>
      <c r="E195" s="6">
        <v>15</v>
      </c>
      <c r="F195" s="33">
        <v>77</v>
      </c>
      <c r="G195" s="3">
        <f t="shared" si="106"/>
        <v>1001</v>
      </c>
      <c r="H195" s="3">
        <v>1000</v>
      </c>
      <c r="I195" s="5">
        <f t="shared" si="107"/>
        <v>-1</v>
      </c>
      <c r="J195" s="14">
        <v>13</v>
      </c>
      <c r="K195" s="3">
        <f t="shared" si="108"/>
        <v>195</v>
      </c>
      <c r="L195" s="3">
        <f t="shared" si="109"/>
        <v>1196</v>
      </c>
      <c r="M195" s="7">
        <f>H195-L195</f>
        <v>-196</v>
      </c>
      <c r="N195" s="3" t="s">
        <v>61</v>
      </c>
      <c r="O195" s="3">
        <v>1000</v>
      </c>
      <c r="P195" s="1">
        <f t="shared" si="110"/>
        <v>90</v>
      </c>
      <c r="Q195" s="10">
        <f>L195-O195</f>
        <v>196</v>
      </c>
      <c r="R195" s="46">
        <v>889.85</v>
      </c>
    </row>
    <row r="196" spans="1:18" x14ac:dyDescent="0.35">
      <c r="A196" s="9">
        <v>43569</v>
      </c>
      <c r="B196" s="9" t="s">
        <v>84</v>
      </c>
      <c r="C196" s="2" t="s">
        <v>215</v>
      </c>
      <c r="D196" s="3">
        <v>18</v>
      </c>
      <c r="E196" s="6">
        <v>20</v>
      </c>
      <c r="F196" s="27">
        <v>10</v>
      </c>
      <c r="G196" s="3">
        <f t="shared" si="106"/>
        <v>180</v>
      </c>
      <c r="H196" s="3">
        <v>1250</v>
      </c>
      <c r="I196" s="5">
        <f t="shared" si="107"/>
        <v>1070</v>
      </c>
      <c r="J196" s="14">
        <v>5</v>
      </c>
      <c r="K196" s="3">
        <f t="shared" si="108"/>
        <v>100</v>
      </c>
      <c r="L196" s="3">
        <f t="shared" si="109"/>
        <v>280</v>
      </c>
      <c r="M196" s="7">
        <f>L196-H196</f>
        <v>-970</v>
      </c>
      <c r="N196" s="3">
        <f>L196*0.04</f>
        <v>11.200000000000001</v>
      </c>
      <c r="O196" s="3">
        <v>1250</v>
      </c>
      <c r="P196" s="1">
        <f t="shared" si="110"/>
        <v>15</v>
      </c>
      <c r="Q196" s="17">
        <f>L196-O196-N196</f>
        <v>-981.2</v>
      </c>
      <c r="R196" s="46">
        <v>506.34</v>
      </c>
    </row>
    <row r="197" spans="1:18" x14ac:dyDescent="0.35">
      <c r="A197" s="9">
        <v>43570</v>
      </c>
      <c r="B197" s="9" t="s">
        <v>84</v>
      </c>
      <c r="C197" s="2" t="s">
        <v>224</v>
      </c>
      <c r="D197" s="3">
        <v>20</v>
      </c>
      <c r="E197" s="6">
        <v>22</v>
      </c>
      <c r="F197" s="61">
        <v>279</v>
      </c>
      <c r="G197" s="3">
        <f t="shared" ref="G197" si="116">F197*D197</f>
        <v>5580</v>
      </c>
      <c r="H197" s="3">
        <v>5000</v>
      </c>
      <c r="I197" s="5">
        <f t="shared" ref="I197" si="117">H197-G197</f>
        <v>-580</v>
      </c>
      <c r="J197" s="14">
        <v>59</v>
      </c>
      <c r="K197" s="3">
        <f t="shared" ref="K197" si="118">E197*J197</f>
        <v>1298</v>
      </c>
      <c r="L197" s="3">
        <f t="shared" ref="L197" si="119">G197+K197</f>
        <v>6878</v>
      </c>
      <c r="M197" s="7">
        <f>L197-H197</f>
        <v>1878</v>
      </c>
      <c r="N197" s="3">
        <f>L197*0.04</f>
        <v>275.12</v>
      </c>
      <c r="O197" s="3">
        <v>5000</v>
      </c>
      <c r="P197" s="1">
        <f>F197+J197</f>
        <v>338</v>
      </c>
      <c r="Q197" s="10">
        <f>L197-O197-N197</f>
        <v>1602.88</v>
      </c>
      <c r="R197" s="46">
        <v>0</v>
      </c>
    </row>
    <row r="198" spans="1:18" x14ac:dyDescent="0.35">
      <c r="A198" s="9">
        <v>43572</v>
      </c>
      <c r="B198" s="9" t="s">
        <v>85</v>
      </c>
      <c r="C198" s="49" t="s">
        <v>211</v>
      </c>
      <c r="D198" s="3">
        <v>15</v>
      </c>
      <c r="E198" s="6">
        <v>15</v>
      </c>
      <c r="F198" s="14">
        <v>71</v>
      </c>
      <c r="G198" s="3">
        <f t="shared" ref="G198:G203" si="120">F198*D198</f>
        <v>1065</v>
      </c>
      <c r="H198" s="3">
        <v>1000</v>
      </c>
      <c r="I198" s="5">
        <f t="shared" ref="I198:I203" si="121">H198-G198</f>
        <v>-65</v>
      </c>
      <c r="J198" s="14">
        <v>50</v>
      </c>
      <c r="K198" s="3">
        <f t="shared" ref="K198:K203" si="122">E198*J198</f>
        <v>750</v>
      </c>
      <c r="L198" s="3">
        <f t="shared" ref="L198:L203" si="123">G198+K198</f>
        <v>1815</v>
      </c>
      <c r="M198" s="7">
        <f>H198-L198</f>
        <v>-815</v>
      </c>
      <c r="N198" s="3" t="s">
        <v>61</v>
      </c>
      <c r="O198" s="3">
        <v>1000</v>
      </c>
      <c r="P198" s="1">
        <f>F198+J198</f>
        <v>121</v>
      </c>
      <c r="Q198" s="64">
        <f>L198-O198</f>
        <v>815</v>
      </c>
      <c r="R198" s="46">
        <v>1987.6</v>
      </c>
    </row>
    <row r="199" spans="1:18" x14ac:dyDescent="0.35">
      <c r="A199" s="9">
        <v>43573</v>
      </c>
      <c r="B199" s="9" t="s">
        <v>85</v>
      </c>
      <c r="C199" s="24" t="s">
        <v>269</v>
      </c>
      <c r="D199" s="3">
        <v>15</v>
      </c>
      <c r="E199" s="6">
        <v>15</v>
      </c>
      <c r="F199" s="33">
        <v>105</v>
      </c>
      <c r="G199" s="3">
        <f t="shared" si="120"/>
        <v>1575</v>
      </c>
      <c r="H199" s="3">
        <v>1000</v>
      </c>
      <c r="I199" s="5">
        <f t="shared" si="121"/>
        <v>-575</v>
      </c>
      <c r="J199" s="14">
        <v>45</v>
      </c>
      <c r="K199" s="3">
        <f t="shared" si="122"/>
        <v>675</v>
      </c>
      <c r="L199" s="3">
        <f t="shared" si="123"/>
        <v>2250</v>
      </c>
      <c r="M199" s="7">
        <f>H199-L199</f>
        <v>-1250</v>
      </c>
      <c r="N199" s="3" t="s">
        <v>61</v>
      </c>
      <c r="O199" s="3">
        <v>1000</v>
      </c>
      <c r="P199" s="50">
        <f>F199+J199</f>
        <v>150</v>
      </c>
      <c r="Q199" s="10">
        <f>L199-O199</f>
        <v>1250</v>
      </c>
      <c r="R199" s="68">
        <v>2640.17</v>
      </c>
    </row>
    <row r="200" spans="1:18" x14ac:dyDescent="0.35">
      <c r="A200" s="9">
        <v>43574</v>
      </c>
      <c r="B200" s="9" t="s">
        <v>84</v>
      </c>
      <c r="C200" s="2" t="s">
        <v>184</v>
      </c>
      <c r="D200" s="3">
        <v>14</v>
      </c>
      <c r="E200" s="6">
        <v>17</v>
      </c>
      <c r="F200" s="62">
        <v>98</v>
      </c>
      <c r="G200" s="3">
        <f t="shared" si="120"/>
        <v>1372</v>
      </c>
      <c r="H200" s="3">
        <v>2250</v>
      </c>
      <c r="I200" s="5">
        <f t="shared" si="121"/>
        <v>878</v>
      </c>
      <c r="J200" s="14">
        <v>35</v>
      </c>
      <c r="K200" s="3">
        <f t="shared" si="122"/>
        <v>595</v>
      </c>
      <c r="L200" s="3">
        <f t="shared" si="123"/>
        <v>1967</v>
      </c>
      <c r="M200" s="7">
        <f>L200-H200</f>
        <v>-283</v>
      </c>
      <c r="N200" s="3">
        <f>L200*0.04</f>
        <v>78.680000000000007</v>
      </c>
      <c r="O200" s="3">
        <v>2250</v>
      </c>
      <c r="P200" s="1">
        <f>F200+J200</f>
        <v>133</v>
      </c>
      <c r="Q200" s="17">
        <f>L200-O200-N200</f>
        <v>-361.68</v>
      </c>
      <c r="R200" s="46">
        <v>1915.26</v>
      </c>
    </row>
    <row r="201" spans="1:18" x14ac:dyDescent="0.35">
      <c r="A201" s="9">
        <v>43575</v>
      </c>
      <c r="B201" s="9" t="s">
        <v>84</v>
      </c>
      <c r="C201" s="2" t="s">
        <v>185</v>
      </c>
      <c r="D201" s="3">
        <v>15</v>
      </c>
      <c r="E201" s="6">
        <v>25</v>
      </c>
      <c r="F201" s="33">
        <v>43</v>
      </c>
      <c r="G201" s="3">
        <f t="shared" si="120"/>
        <v>645</v>
      </c>
      <c r="H201" s="3">
        <v>1600</v>
      </c>
      <c r="I201" s="5">
        <f t="shared" si="121"/>
        <v>955</v>
      </c>
      <c r="J201" s="33">
        <v>94</v>
      </c>
      <c r="K201" s="3">
        <f t="shared" si="122"/>
        <v>2350</v>
      </c>
      <c r="L201" s="3">
        <f t="shared" si="123"/>
        <v>2995</v>
      </c>
      <c r="M201" s="7">
        <f>L201-H201</f>
        <v>1395</v>
      </c>
      <c r="N201" s="3">
        <f>L201*0.04</f>
        <v>119.8</v>
      </c>
      <c r="O201" s="3">
        <v>1600</v>
      </c>
      <c r="P201" s="1">
        <f>F201+J201</f>
        <v>137</v>
      </c>
      <c r="Q201" s="10">
        <f>L201-O201-N201</f>
        <v>1275.2</v>
      </c>
      <c r="R201" s="46">
        <v>1915.26</v>
      </c>
    </row>
    <row r="202" spans="1:18" x14ac:dyDescent="0.35">
      <c r="A202" s="9">
        <v>43576</v>
      </c>
      <c r="B202" s="9" t="s">
        <v>84</v>
      </c>
      <c r="C202" s="2" t="s">
        <v>212</v>
      </c>
      <c r="D202" s="3">
        <v>15</v>
      </c>
      <c r="E202" s="6">
        <v>18</v>
      </c>
      <c r="F202" s="56">
        <v>202</v>
      </c>
      <c r="G202" s="3">
        <f t="shared" si="120"/>
        <v>3030</v>
      </c>
      <c r="H202" s="3">
        <f>G202*0.7</f>
        <v>2121</v>
      </c>
      <c r="I202" s="5">
        <f t="shared" si="121"/>
        <v>-909</v>
      </c>
      <c r="J202" s="14">
        <v>50</v>
      </c>
      <c r="K202" s="3">
        <f t="shared" si="122"/>
        <v>900</v>
      </c>
      <c r="L202" s="3">
        <f t="shared" si="123"/>
        <v>3930</v>
      </c>
      <c r="M202" s="7">
        <f>L202-H202</f>
        <v>1809</v>
      </c>
      <c r="N202" s="3">
        <f>L202*0.04</f>
        <v>157.20000000000002</v>
      </c>
      <c r="O202" s="3">
        <f>L202*0.7</f>
        <v>2751</v>
      </c>
      <c r="P202" s="54">
        <f t="shared" ref="P202" si="124">F202+J202</f>
        <v>252</v>
      </c>
      <c r="Q202" s="10">
        <f>L202-O202-N202</f>
        <v>1021.8</v>
      </c>
      <c r="R202" s="68">
        <v>3263.49</v>
      </c>
    </row>
    <row r="203" spans="1:18" x14ac:dyDescent="0.35">
      <c r="A203" s="9">
        <v>43577</v>
      </c>
      <c r="B203" s="9" t="s">
        <v>84</v>
      </c>
      <c r="C203" s="2" t="s">
        <v>174</v>
      </c>
      <c r="D203" s="3">
        <v>20</v>
      </c>
      <c r="E203" s="6">
        <v>20</v>
      </c>
      <c r="F203" s="61">
        <v>250</v>
      </c>
      <c r="G203" s="3">
        <f t="shared" si="120"/>
        <v>5000</v>
      </c>
      <c r="H203" s="3">
        <v>5250</v>
      </c>
      <c r="I203" s="5">
        <f t="shared" si="121"/>
        <v>250</v>
      </c>
      <c r="J203" s="16">
        <v>33</v>
      </c>
      <c r="K203" s="3">
        <f t="shared" si="122"/>
        <v>660</v>
      </c>
      <c r="L203" s="3">
        <f t="shared" si="123"/>
        <v>5660</v>
      </c>
      <c r="M203" s="7">
        <f>L203-H203</f>
        <v>410</v>
      </c>
      <c r="N203" s="3">
        <f>L203*0.04</f>
        <v>226.4</v>
      </c>
      <c r="O203" s="3">
        <v>5250</v>
      </c>
      <c r="P203" s="1">
        <f>F203+J203</f>
        <v>283</v>
      </c>
      <c r="Q203" s="10">
        <f>L203-O203-N203</f>
        <v>183.6</v>
      </c>
      <c r="R203" s="68">
        <v>2592.3200000000002</v>
      </c>
    </row>
    <row r="204" spans="1:18" x14ac:dyDescent="0.35">
      <c r="A204" s="9">
        <v>43578</v>
      </c>
      <c r="B204" s="9" t="s">
        <v>85</v>
      </c>
      <c r="C204" s="2" t="s">
        <v>43</v>
      </c>
      <c r="D204" s="3">
        <v>12</v>
      </c>
      <c r="E204" s="6">
        <v>12</v>
      </c>
      <c r="F204" s="27">
        <v>20</v>
      </c>
      <c r="G204" s="3">
        <f>F204*D204</f>
        <v>240</v>
      </c>
      <c r="H204" s="3">
        <v>400</v>
      </c>
      <c r="I204" s="5">
        <f>H204-G204</f>
        <v>160</v>
      </c>
      <c r="J204" s="16">
        <v>16</v>
      </c>
      <c r="K204" s="3">
        <f>E204*J204</f>
        <v>192</v>
      </c>
      <c r="L204" s="3">
        <f>G204+K204</f>
        <v>432</v>
      </c>
      <c r="M204" s="7">
        <f>H204-L204</f>
        <v>-32</v>
      </c>
      <c r="N204" s="3" t="s">
        <v>61</v>
      </c>
      <c r="O204" s="3">
        <v>400</v>
      </c>
      <c r="P204" s="1">
        <f t="shared" ref="P204:P206" si="125">F204+J204</f>
        <v>36</v>
      </c>
      <c r="Q204" s="10">
        <f>L204-O204</f>
        <v>32</v>
      </c>
      <c r="R204" s="46">
        <v>316.44</v>
      </c>
    </row>
    <row r="205" spans="1:18" x14ac:dyDescent="0.35">
      <c r="A205" s="9">
        <v>43578</v>
      </c>
      <c r="B205" s="9" t="s">
        <v>84</v>
      </c>
      <c r="C205" s="2" t="s">
        <v>157</v>
      </c>
      <c r="D205" s="3">
        <v>15</v>
      </c>
      <c r="E205" s="6">
        <v>15</v>
      </c>
      <c r="F205" s="61">
        <v>108</v>
      </c>
      <c r="G205" s="3">
        <f t="shared" ref="G205:G206" si="126">F205*D205</f>
        <v>1620</v>
      </c>
      <c r="H205" s="3">
        <v>1750</v>
      </c>
      <c r="I205" s="5">
        <f t="shared" ref="I205:I206" si="127">H205-G205</f>
        <v>130</v>
      </c>
      <c r="J205" s="16">
        <v>21</v>
      </c>
      <c r="K205" s="3">
        <f t="shared" ref="K205:K206" si="128">E205*J205</f>
        <v>315</v>
      </c>
      <c r="L205" s="3">
        <f t="shared" ref="L205:L206" si="129">G205+K205</f>
        <v>1935</v>
      </c>
      <c r="M205" s="7">
        <f>L205-H205</f>
        <v>185</v>
      </c>
      <c r="N205" s="3">
        <f>L205*0.04</f>
        <v>77.400000000000006</v>
      </c>
      <c r="O205" s="3">
        <v>1750</v>
      </c>
      <c r="P205" s="1">
        <f t="shared" si="125"/>
        <v>129</v>
      </c>
      <c r="Q205" s="10">
        <f>L205-O205-N205</f>
        <v>107.6</v>
      </c>
      <c r="R205" s="46">
        <v>1829.91</v>
      </c>
    </row>
    <row r="206" spans="1:18" x14ac:dyDescent="0.35">
      <c r="A206" s="9">
        <v>43581</v>
      </c>
      <c r="B206" s="9" t="s">
        <v>84</v>
      </c>
      <c r="C206" s="2" t="s">
        <v>206</v>
      </c>
      <c r="D206" s="3">
        <v>25</v>
      </c>
      <c r="E206" s="6">
        <v>25</v>
      </c>
      <c r="F206" s="62">
        <v>230</v>
      </c>
      <c r="G206" s="3">
        <f t="shared" si="126"/>
        <v>5750</v>
      </c>
      <c r="H206" s="3">
        <v>5000</v>
      </c>
      <c r="I206" s="5">
        <f t="shared" si="127"/>
        <v>-750</v>
      </c>
      <c r="J206" s="16">
        <v>30</v>
      </c>
      <c r="K206" s="3">
        <f t="shared" si="128"/>
        <v>750</v>
      </c>
      <c r="L206" s="3">
        <f t="shared" si="129"/>
        <v>6500</v>
      </c>
      <c r="M206" s="7">
        <f>L206-H206</f>
        <v>1500</v>
      </c>
      <c r="N206" s="3">
        <f>L206*0.04</f>
        <v>260</v>
      </c>
      <c r="O206" s="3">
        <v>5000</v>
      </c>
      <c r="P206" s="1">
        <f t="shared" si="125"/>
        <v>260</v>
      </c>
      <c r="Q206" s="10">
        <f>L206-O206-N206</f>
        <v>1240</v>
      </c>
      <c r="R206" s="68">
        <v>3719.49</v>
      </c>
    </row>
    <row r="207" spans="1:18" x14ac:dyDescent="0.35">
      <c r="A207" s="9">
        <v>43586</v>
      </c>
      <c r="B207" s="9" t="s">
        <v>84</v>
      </c>
      <c r="C207" s="24" t="s">
        <v>220</v>
      </c>
      <c r="D207" s="3">
        <v>20</v>
      </c>
      <c r="E207" s="6">
        <v>20</v>
      </c>
      <c r="F207" s="33">
        <v>500</v>
      </c>
      <c r="G207" s="3">
        <f t="shared" ref="G207:G219" si="130">F207*D207</f>
        <v>10000</v>
      </c>
      <c r="H207" s="3">
        <f>G207*0.7</f>
        <v>7000</v>
      </c>
      <c r="I207" s="23">
        <f t="shared" ref="I207:I219" si="131">H207-G207</f>
        <v>-3000</v>
      </c>
      <c r="J207" s="14">
        <v>0</v>
      </c>
      <c r="K207" s="3">
        <f t="shared" ref="K207:K219" si="132">E207*J207</f>
        <v>0</v>
      </c>
      <c r="L207" s="3">
        <f t="shared" ref="L207:L219" si="133">G207+K207</f>
        <v>10000</v>
      </c>
      <c r="M207" s="7">
        <f>H207-L207</f>
        <v>-3000</v>
      </c>
      <c r="N207" s="3">
        <v>0</v>
      </c>
      <c r="O207" s="3">
        <v>7000</v>
      </c>
      <c r="P207" s="50">
        <f>F207+J207</f>
        <v>500</v>
      </c>
      <c r="Q207" s="10">
        <f>L207-O207-N207</f>
        <v>3000</v>
      </c>
      <c r="R207" s="68">
        <v>4723.16</v>
      </c>
    </row>
    <row r="208" spans="1:18" x14ac:dyDescent="0.35">
      <c r="A208" s="9">
        <v>43587</v>
      </c>
      <c r="B208" s="9" t="s">
        <v>84</v>
      </c>
      <c r="C208" s="24" t="s">
        <v>271</v>
      </c>
      <c r="D208" s="3">
        <v>20</v>
      </c>
      <c r="E208" s="6">
        <v>22</v>
      </c>
      <c r="F208" s="33">
        <v>500</v>
      </c>
      <c r="G208" s="3">
        <f t="shared" si="130"/>
        <v>10000</v>
      </c>
      <c r="H208" s="3">
        <f>G208*0.8</f>
        <v>8000</v>
      </c>
      <c r="I208" s="23">
        <f t="shared" si="131"/>
        <v>-2000</v>
      </c>
      <c r="J208" s="14">
        <v>0</v>
      </c>
      <c r="K208" s="3">
        <f t="shared" si="132"/>
        <v>0</v>
      </c>
      <c r="L208" s="3">
        <f t="shared" si="133"/>
        <v>10000</v>
      </c>
      <c r="M208" s="7">
        <f>L208-H208</f>
        <v>2000</v>
      </c>
      <c r="N208" s="3">
        <f>L208*0.04</f>
        <v>400</v>
      </c>
      <c r="O208" s="3">
        <f>L208*0.8</f>
        <v>8000</v>
      </c>
      <c r="P208" s="50">
        <f>F208+J208</f>
        <v>500</v>
      </c>
      <c r="Q208" s="10">
        <f>L208-O208-N208</f>
        <v>1600</v>
      </c>
      <c r="R208" s="68">
        <v>6841.79</v>
      </c>
    </row>
    <row r="209" spans="1:18" x14ac:dyDescent="0.35">
      <c r="A209" s="9">
        <v>43591</v>
      </c>
      <c r="B209" s="9" t="s">
        <v>85</v>
      </c>
      <c r="C209" s="2" t="s">
        <v>148</v>
      </c>
      <c r="D209" s="3">
        <v>18</v>
      </c>
      <c r="E209" s="6">
        <v>18</v>
      </c>
      <c r="F209" s="33">
        <v>102</v>
      </c>
      <c r="G209" s="3">
        <f t="shared" si="130"/>
        <v>1836</v>
      </c>
      <c r="H209" s="3">
        <v>1000</v>
      </c>
      <c r="I209" s="5">
        <f t="shared" si="131"/>
        <v>-836</v>
      </c>
      <c r="J209" s="14">
        <v>7</v>
      </c>
      <c r="K209" s="3">
        <f t="shared" si="132"/>
        <v>126</v>
      </c>
      <c r="L209" s="3">
        <f t="shared" si="133"/>
        <v>1962</v>
      </c>
      <c r="M209" s="7">
        <f t="shared" ref="M209:M214" si="134">H209-L209</f>
        <v>-962</v>
      </c>
      <c r="N209" s="3" t="s">
        <v>61</v>
      </c>
      <c r="O209" s="3">
        <v>1000</v>
      </c>
      <c r="P209" s="1">
        <f t="shared" ref="P209:P214" si="135">F209+J209</f>
        <v>109</v>
      </c>
      <c r="Q209" s="10">
        <f>L209-O209</f>
        <v>962</v>
      </c>
      <c r="R209" s="46">
        <v>0</v>
      </c>
    </row>
    <row r="210" spans="1:18" x14ac:dyDescent="0.35">
      <c r="A210" s="19">
        <v>43593</v>
      </c>
      <c r="B210" s="19" t="s">
        <v>87</v>
      </c>
      <c r="C210" s="21" t="s">
        <v>233</v>
      </c>
      <c r="D210" s="3">
        <v>10</v>
      </c>
      <c r="E210" s="6">
        <v>12</v>
      </c>
      <c r="F210" s="14">
        <v>51</v>
      </c>
      <c r="G210" s="3">
        <f t="shared" si="130"/>
        <v>510</v>
      </c>
      <c r="H210" s="3">
        <f>G210*0.65</f>
        <v>331.5</v>
      </c>
      <c r="I210" s="23">
        <f t="shared" si="131"/>
        <v>-178.5</v>
      </c>
      <c r="J210" s="14">
        <v>25</v>
      </c>
      <c r="K210" s="3">
        <f t="shared" si="132"/>
        <v>300</v>
      </c>
      <c r="L210" s="3">
        <f t="shared" si="133"/>
        <v>810</v>
      </c>
      <c r="M210" s="7">
        <f t="shared" si="134"/>
        <v>-478.5</v>
      </c>
      <c r="N210" s="3" t="s">
        <v>61</v>
      </c>
      <c r="O210" s="3">
        <f>L210*0.65</f>
        <v>526.5</v>
      </c>
      <c r="P210" s="1">
        <f t="shared" si="135"/>
        <v>76</v>
      </c>
      <c r="Q210" s="10">
        <f>L210-O210</f>
        <v>283.5</v>
      </c>
      <c r="R210" s="45" t="s">
        <v>61</v>
      </c>
    </row>
    <row r="211" spans="1:18" x14ac:dyDescent="0.35">
      <c r="A211" s="9">
        <v>43594</v>
      </c>
      <c r="B211" s="9" t="s">
        <v>85</v>
      </c>
      <c r="C211" s="2" t="s">
        <v>175</v>
      </c>
      <c r="D211" s="3">
        <v>12</v>
      </c>
      <c r="E211" s="6">
        <v>15</v>
      </c>
      <c r="F211" s="56">
        <v>101</v>
      </c>
      <c r="G211" s="3">
        <f t="shared" si="130"/>
        <v>1212</v>
      </c>
      <c r="H211" s="3">
        <v>800</v>
      </c>
      <c r="I211" s="5">
        <f t="shared" si="131"/>
        <v>-412</v>
      </c>
      <c r="J211" s="14">
        <v>19</v>
      </c>
      <c r="K211" s="3">
        <f t="shared" si="132"/>
        <v>285</v>
      </c>
      <c r="L211" s="3">
        <f t="shared" si="133"/>
        <v>1497</v>
      </c>
      <c r="M211" s="7">
        <f t="shared" si="134"/>
        <v>-697</v>
      </c>
      <c r="N211" s="3" t="s">
        <v>61</v>
      </c>
      <c r="O211" s="3">
        <v>800</v>
      </c>
      <c r="P211" s="1">
        <f t="shared" si="135"/>
        <v>120</v>
      </c>
      <c r="Q211" s="10">
        <f>L211-O211</f>
        <v>697</v>
      </c>
      <c r="R211" s="46">
        <v>1170.94</v>
      </c>
    </row>
    <row r="212" spans="1:18" x14ac:dyDescent="0.35">
      <c r="A212" s="9">
        <v>43595</v>
      </c>
      <c r="B212" s="9" t="s">
        <v>84</v>
      </c>
      <c r="C212" s="2" t="s">
        <v>100</v>
      </c>
      <c r="D212" s="3">
        <v>25</v>
      </c>
      <c r="E212" s="6">
        <v>30</v>
      </c>
      <c r="F212" s="33">
        <v>340</v>
      </c>
      <c r="G212" s="3">
        <f t="shared" si="130"/>
        <v>8500</v>
      </c>
      <c r="H212" s="3">
        <v>7000</v>
      </c>
      <c r="I212" s="5">
        <f t="shared" si="131"/>
        <v>-1500</v>
      </c>
      <c r="J212" s="16">
        <v>21</v>
      </c>
      <c r="K212" s="3">
        <f t="shared" si="132"/>
        <v>630</v>
      </c>
      <c r="L212" s="3">
        <f t="shared" si="133"/>
        <v>9130</v>
      </c>
      <c r="M212" s="7">
        <f t="shared" si="134"/>
        <v>-2130</v>
      </c>
      <c r="N212" s="3">
        <v>0</v>
      </c>
      <c r="O212" s="3">
        <v>7000</v>
      </c>
      <c r="P212" s="1">
        <f t="shared" si="135"/>
        <v>361</v>
      </c>
      <c r="Q212" s="10">
        <f>L212-O212-N212</f>
        <v>2130</v>
      </c>
      <c r="R212" s="68">
        <v>3192.6</v>
      </c>
    </row>
    <row r="213" spans="1:18" x14ac:dyDescent="0.35">
      <c r="A213" s="9">
        <v>43595</v>
      </c>
      <c r="B213" s="9" t="s">
        <v>85</v>
      </c>
      <c r="C213" s="2" t="s">
        <v>236</v>
      </c>
      <c r="D213" s="3">
        <v>15</v>
      </c>
      <c r="E213" s="6">
        <v>15</v>
      </c>
      <c r="F213" s="61">
        <v>53</v>
      </c>
      <c r="G213" s="3">
        <f t="shared" si="130"/>
        <v>795</v>
      </c>
      <c r="H213" s="3">
        <v>1250</v>
      </c>
      <c r="I213" s="5">
        <f t="shared" si="131"/>
        <v>455</v>
      </c>
      <c r="J213" s="16">
        <v>11</v>
      </c>
      <c r="K213" s="3">
        <f t="shared" si="132"/>
        <v>165</v>
      </c>
      <c r="L213" s="3">
        <f t="shared" si="133"/>
        <v>960</v>
      </c>
      <c r="M213" s="7">
        <f t="shared" si="134"/>
        <v>290</v>
      </c>
      <c r="N213" s="3" t="s">
        <v>61</v>
      </c>
      <c r="O213" s="3">
        <v>1250</v>
      </c>
      <c r="P213" s="1">
        <f t="shared" si="135"/>
        <v>64</v>
      </c>
      <c r="Q213" s="17">
        <f>L213-O213</f>
        <v>-290</v>
      </c>
      <c r="R213" s="46">
        <v>1288.07</v>
      </c>
    </row>
    <row r="214" spans="1:18" x14ac:dyDescent="0.35">
      <c r="A214" s="9">
        <v>43597</v>
      </c>
      <c r="B214" s="9" t="s">
        <v>85</v>
      </c>
      <c r="C214" s="2" t="s">
        <v>244</v>
      </c>
      <c r="D214" s="3">
        <v>10</v>
      </c>
      <c r="E214" s="6">
        <v>12</v>
      </c>
      <c r="F214" s="27">
        <v>2</v>
      </c>
      <c r="G214" s="3">
        <f t="shared" si="130"/>
        <v>20</v>
      </c>
      <c r="H214" s="3">
        <f>G214*0.7</f>
        <v>14</v>
      </c>
      <c r="I214" s="23">
        <f t="shared" si="131"/>
        <v>-6</v>
      </c>
      <c r="J214" s="16">
        <v>11</v>
      </c>
      <c r="K214" s="3">
        <f t="shared" si="132"/>
        <v>132</v>
      </c>
      <c r="L214" s="3">
        <f t="shared" si="133"/>
        <v>152</v>
      </c>
      <c r="M214" s="7">
        <f t="shared" si="134"/>
        <v>-138</v>
      </c>
      <c r="N214" s="3" t="s">
        <v>61</v>
      </c>
      <c r="O214" s="3">
        <f>L214*0.7</f>
        <v>106.39999999999999</v>
      </c>
      <c r="P214" s="1">
        <f t="shared" si="135"/>
        <v>13</v>
      </c>
      <c r="Q214" s="10">
        <f>L214-O214</f>
        <v>45.600000000000009</v>
      </c>
      <c r="R214" s="46">
        <v>253.41</v>
      </c>
    </row>
    <row r="215" spans="1:18" x14ac:dyDescent="0.35">
      <c r="A215" s="19">
        <v>43598</v>
      </c>
      <c r="B215" s="19" t="s">
        <v>86</v>
      </c>
      <c r="C215" s="21" t="s">
        <v>225</v>
      </c>
      <c r="D215" s="3">
        <v>27</v>
      </c>
      <c r="E215" s="6">
        <v>30</v>
      </c>
      <c r="F215" s="33">
        <v>1178</v>
      </c>
      <c r="G215" s="3">
        <f t="shared" si="130"/>
        <v>31806</v>
      </c>
      <c r="H215" s="3">
        <v>30000</v>
      </c>
      <c r="I215" s="5">
        <f t="shared" si="131"/>
        <v>-1806</v>
      </c>
      <c r="J215" s="14">
        <v>67</v>
      </c>
      <c r="K215" s="3">
        <f t="shared" si="132"/>
        <v>2010</v>
      </c>
      <c r="L215" s="3">
        <f t="shared" si="133"/>
        <v>33816</v>
      </c>
      <c r="M215" s="7">
        <f>L215-H215</f>
        <v>3816</v>
      </c>
      <c r="N215" s="3">
        <f>L215*0.08</f>
        <v>2705.28</v>
      </c>
      <c r="O215" s="3">
        <v>30000</v>
      </c>
      <c r="P215" s="1">
        <f t="shared" ref="P215:P224" si="136">F215+J215</f>
        <v>1245</v>
      </c>
      <c r="Q215" s="64">
        <f>L215-O215-N215</f>
        <v>1110.7199999999998</v>
      </c>
      <c r="R215" s="45" t="s">
        <v>61</v>
      </c>
    </row>
    <row r="216" spans="1:18" x14ac:dyDescent="0.35">
      <c r="A216" s="9">
        <v>43599</v>
      </c>
      <c r="B216" s="9" t="s">
        <v>84</v>
      </c>
      <c r="C216" s="24" t="s">
        <v>234</v>
      </c>
      <c r="D216" s="3">
        <v>15</v>
      </c>
      <c r="E216" s="6">
        <v>15</v>
      </c>
      <c r="F216" s="33">
        <v>504</v>
      </c>
      <c r="G216" s="3">
        <f t="shared" si="130"/>
        <v>7560</v>
      </c>
      <c r="H216" s="3">
        <f>G216*0.7</f>
        <v>5292</v>
      </c>
      <c r="I216" s="23">
        <f t="shared" si="131"/>
        <v>-2268</v>
      </c>
      <c r="J216" s="14">
        <v>0</v>
      </c>
      <c r="K216" s="3">
        <f t="shared" si="132"/>
        <v>0</v>
      </c>
      <c r="L216" s="3">
        <f t="shared" si="133"/>
        <v>7560</v>
      </c>
      <c r="M216" s="7">
        <f>L216-H216</f>
        <v>2268</v>
      </c>
      <c r="N216" s="3">
        <f>L216*0.04</f>
        <v>302.40000000000003</v>
      </c>
      <c r="O216" s="3">
        <f>L216*0.7</f>
        <v>5292</v>
      </c>
      <c r="P216" s="50">
        <f t="shared" si="136"/>
        <v>504</v>
      </c>
      <c r="Q216" s="10">
        <f>L216-O216-N216</f>
        <v>1965.6</v>
      </c>
      <c r="R216" s="68">
        <v>4785.22</v>
      </c>
    </row>
    <row r="217" spans="1:18" x14ac:dyDescent="0.35">
      <c r="A217" s="9">
        <v>43600</v>
      </c>
      <c r="B217" s="9" t="s">
        <v>84</v>
      </c>
      <c r="C217" s="2" t="s">
        <v>210</v>
      </c>
      <c r="D217" s="3">
        <v>15</v>
      </c>
      <c r="E217" s="6">
        <v>17</v>
      </c>
      <c r="F217" s="61">
        <v>81</v>
      </c>
      <c r="G217" s="3">
        <f t="shared" si="130"/>
        <v>1215</v>
      </c>
      <c r="H217" s="3">
        <v>2300</v>
      </c>
      <c r="I217" s="23">
        <f t="shared" si="131"/>
        <v>1085</v>
      </c>
      <c r="J217" s="14">
        <v>24</v>
      </c>
      <c r="K217" s="3">
        <f t="shared" si="132"/>
        <v>408</v>
      </c>
      <c r="L217" s="3">
        <f t="shared" si="133"/>
        <v>1623</v>
      </c>
      <c r="M217" s="7">
        <f>L217-H217</f>
        <v>-677</v>
      </c>
      <c r="N217" s="3">
        <f>L217*0.04</f>
        <v>64.92</v>
      </c>
      <c r="O217" s="3">
        <v>2300</v>
      </c>
      <c r="P217" s="1">
        <f t="shared" si="136"/>
        <v>105</v>
      </c>
      <c r="Q217" s="17">
        <f>L217-O217-N217</f>
        <v>-741.92</v>
      </c>
      <c r="R217" s="46">
        <v>708.11</v>
      </c>
    </row>
    <row r="218" spans="1:18" x14ac:dyDescent="0.35">
      <c r="A218" s="9">
        <v>43600</v>
      </c>
      <c r="B218" s="9" t="s">
        <v>85</v>
      </c>
      <c r="C218" s="2" t="s">
        <v>256</v>
      </c>
      <c r="D218" s="3">
        <v>10</v>
      </c>
      <c r="E218" s="6">
        <v>12</v>
      </c>
      <c r="F218" s="16">
        <v>15</v>
      </c>
      <c r="G218" s="3">
        <f t="shared" si="130"/>
        <v>150</v>
      </c>
      <c r="H218" s="3">
        <f>G218*0.65</f>
        <v>97.5</v>
      </c>
      <c r="I218" s="23">
        <f t="shared" si="131"/>
        <v>-52.5</v>
      </c>
      <c r="J218" s="14">
        <v>7</v>
      </c>
      <c r="K218" s="3">
        <f t="shared" si="132"/>
        <v>84</v>
      </c>
      <c r="L218" s="3">
        <f t="shared" si="133"/>
        <v>234</v>
      </c>
      <c r="M218" s="7">
        <f>H218-L218</f>
        <v>-136.5</v>
      </c>
      <c r="N218" s="3" t="s">
        <v>61</v>
      </c>
      <c r="O218" s="3">
        <f>L218*0.65</f>
        <v>152.1</v>
      </c>
      <c r="P218" s="1">
        <f t="shared" si="136"/>
        <v>22</v>
      </c>
      <c r="Q218" s="10">
        <f>L218-O218</f>
        <v>81.900000000000006</v>
      </c>
      <c r="R218" s="46">
        <v>275.42</v>
      </c>
    </row>
    <row r="219" spans="1:18" x14ac:dyDescent="0.35">
      <c r="A219" s="9">
        <v>43603</v>
      </c>
      <c r="B219" s="9" t="s">
        <v>85</v>
      </c>
      <c r="C219" s="2" t="s">
        <v>282</v>
      </c>
      <c r="D219" s="3">
        <v>12</v>
      </c>
      <c r="E219" s="6">
        <v>12</v>
      </c>
      <c r="F219" s="27">
        <v>0</v>
      </c>
      <c r="G219" s="3">
        <f t="shared" si="130"/>
        <v>0</v>
      </c>
      <c r="H219" s="3">
        <f>G219*0.65</f>
        <v>0</v>
      </c>
      <c r="I219" s="5">
        <f t="shared" si="131"/>
        <v>0</v>
      </c>
      <c r="J219" s="14">
        <v>29</v>
      </c>
      <c r="K219" s="3">
        <f t="shared" si="132"/>
        <v>348</v>
      </c>
      <c r="L219" s="3">
        <f t="shared" si="133"/>
        <v>348</v>
      </c>
      <c r="M219" s="7">
        <f>H219-L219</f>
        <v>-348</v>
      </c>
      <c r="N219" s="3" t="s">
        <v>61</v>
      </c>
      <c r="O219" s="3">
        <f>L219*0.65</f>
        <v>226.20000000000002</v>
      </c>
      <c r="P219" s="76">
        <f t="shared" ref="P219" si="137">F219+J219</f>
        <v>29</v>
      </c>
      <c r="Q219" s="10">
        <f>L219-O219</f>
        <v>121.79999999999998</v>
      </c>
      <c r="R219" s="46">
        <v>629.76</v>
      </c>
    </row>
    <row r="220" spans="1:18" x14ac:dyDescent="0.35">
      <c r="A220" s="9">
        <v>43605</v>
      </c>
      <c r="B220" s="9" t="s">
        <v>85</v>
      </c>
      <c r="C220" s="2" t="s">
        <v>242</v>
      </c>
      <c r="D220" s="3">
        <v>12</v>
      </c>
      <c r="E220" s="6">
        <v>12</v>
      </c>
      <c r="F220" s="62">
        <v>33</v>
      </c>
      <c r="G220" s="3">
        <f t="shared" ref="G220:G225" si="138">F220*D220</f>
        <v>396</v>
      </c>
      <c r="H220" s="3">
        <v>500</v>
      </c>
      <c r="I220" s="5">
        <f t="shared" ref="I220:I225" si="139">H220-G220</f>
        <v>104</v>
      </c>
      <c r="J220" s="14">
        <v>32</v>
      </c>
      <c r="K220" s="3">
        <f t="shared" ref="K220:K225" si="140">E220*J220</f>
        <v>384</v>
      </c>
      <c r="L220" s="3">
        <f t="shared" ref="L220:L225" si="141">G220+K220</f>
        <v>780</v>
      </c>
      <c r="M220" s="7">
        <f>H220-L220</f>
        <v>-280</v>
      </c>
      <c r="N220" s="3" t="s">
        <v>61</v>
      </c>
      <c r="O220" s="3">
        <v>500</v>
      </c>
      <c r="P220" s="1">
        <f t="shared" si="136"/>
        <v>65</v>
      </c>
      <c r="Q220" s="10">
        <f>L220-O220</f>
        <v>280</v>
      </c>
      <c r="R220" s="46">
        <v>981.77</v>
      </c>
    </row>
    <row r="221" spans="1:18" x14ac:dyDescent="0.35">
      <c r="A221" s="19">
        <v>43606</v>
      </c>
      <c r="B221" s="19" t="s">
        <v>222</v>
      </c>
      <c r="C221" s="21" t="s">
        <v>229</v>
      </c>
      <c r="D221" s="3">
        <v>35</v>
      </c>
      <c r="E221" s="6">
        <v>39.5</v>
      </c>
      <c r="F221" s="62">
        <v>641</v>
      </c>
      <c r="G221" s="3">
        <f t="shared" si="138"/>
        <v>22435</v>
      </c>
      <c r="H221" s="3">
        <v>40000</v>
      </c>
      <c r="I221" s="5">
        <f t="shared" si="139"/>
        <v>17565</v>
      </c>
      <c r="J221" s="14">
        <v>35</v>
      </c>
      <c r="K221" s="3">
        <f t="shared" si="140"/>
        <v>1382.5</v>
      </c>
      <c r="L221" s="3">
        <f t="shared" si="141"/>
        <v>23817.5</v>
      </c>
      <c r="M221" s="7">
        <f>L221-H221</f>
        <v>-16182.5</v>
      </c>
      <c r="N221" s="3">
        <f>L221*0.08</f>
        <v>1905.4</v>
      </c>
      <c r="O221" s="3">
        <v>40000</v>
      </c>
      <c r="P221" s="1">
        <f t="shared" si="136"/>
        <v>676</v>
      </c>
      <c r="Q221" s="10">
        <f>P221*1</f>
        <v>676</v>
      </c>
      <c r="R221" s="45" t="s">
        <v>61</v>
      </c>
    </row>
    <row r="222" spans="1:18" x14ac:dyDescent="0.35">
      <c r="A222" s="9">
        <v>43606</v>
      </c>
      <c r="B222" s="9" t="s">
        <v>84</v>
      </c>
      <c r="C222" s="24" t="s">
        <v>220</v>
      </c>
      <c r="D222" s="3">
        <v>20</v>
      </c>
      <c r="E222" s="6">
        <v>20</v>
      </c>
      <c r="F222" s="33">
        <v>500</v>
      </c>
      <c r="G222" s="3">
        <f t="shared" si="138"/>
        <v>10000</v>
      </c>
      <c r="H222" s="3">
        <f>G222*0.7</f>
        <v>7000</v>
      </c>
      <c r="I222" s="23">
        <f t="shared" si="139"/>
        <v>-3000</v>
      </c>
      <c r="J222" s="14">
        <v>0</v>
      </c>
      <c r="K222" s="3">
        <f t="shared" si="140"/>
        <v>0</v>
      </c>
      <c r="L222" s="3">
        <f t="shared" si="141"/>
        <v>10000</v>
      </c>
      <c r="M222" s="7">
        <f>H222-L222</f>
        <v>-3000</v>
      </c>
      <c r="N222" s="3">
        <v>0</v>
      </c>
      <c r="O222" s="3">
        <f>L222*0.7</f>
        <v>7000</v>
      </c>
      <c r="P222" s="1">
        <f t="shared" si="136"/>
        <v>500</v>
      </c>
      <c r="Q222" s="10">
        <f>L222-O222-N222</f>
        <v>3000</v>
      </c>
      <c r="R222" s="68">
        <v>3422.87</v>
      </c>
    </row>
    <row r="223" spans="1:18" x14ac:dyDescent="0.35">
      <c r="A223" s="9">
        <v>43606</v>
      </c>
      <c r="B223" s="9" t="s">
        <v>85</v>
      </c>
      <c r="C223" s="24" t="s">
        <v>204</v>
      </c>
      <c r="D223" s="3">
        <v>17</v>
      </c>
      <c r="E223" s="6">
        <v>20</v>
      </c>
      <c r="F223" s="33">
        <v>111</v>
      </c>
      <c r="G223" s="3">
        <f t="shared" si="138"/>
        <v>1887</v>
      </c>
      <c r="H223" s="3">
        <v>1450</v>
      </c>
      <c r="I223" s="5">
        <f t="shared" si="139"/>
        <v>-437</v>
      </c>
      <c r="J223" s="14">
        <v>13</v>
      </c>
      <c r="K223" s="3">
        <f t="shared" si="140"/>
        <v>260</v>
      </c>
      <c r="L223" s="3">
        <f t="shared" si="141"/>
        <v>2147</v>
      </c>
      <c r="M223" s="7">
        <f>H223-L223</f>
        <v>-697</v>
      </c>
      <c r="N223" s="3" t="s">
        <v>61</v>
      </c>
      <c r="O223" s="3">
        <v>1300</v>
      </c>
      <c r="P223" s="1">
        <f t="shared" si="136"/>
        <v>124</v>
      </c>
      <c r="Q223" s="10">
        <f>L223-O223</f>
        <v>847</v>
      </c>
      <c r="R223" s="46">
        <v>1174.24</v>
      </c>
    </row>
    <row r="224" spans="1:18" x14ac:dyDescent="0.35">
      <c r="A224" s="9">
        <v>43607</v>
      </c>
      <c r="B224" s="9" t="s">
        <v>84</v>
      </c>
      <c r="C224" s="2" t="s">
        <v>235</v>
      </c>
      <c r="D224" s="3">
        <v>18</v>
      </c>
      <c r="E224" s="6">
        <v>20</v>
      </c>
      <c r="F224" s="56">
        <v>129</v>
      </c>
      <c r="G224" s="3">
        <f t="shared" si="138"/>
        <v>2322</v>
      </c>
      <c r="H224" s="3">
        <v>1200</v>
      </c>
      <c r="I224" s="23">
        <f t="shared" si="139"/>
        <v>-1122</v>
      </c>
      <c r="J224" s="14">
        <v>47</v>
      </c>
      <c r="K224" s="3">
        <f t="shared" si="140"/>
        <v>940</v>
      </c>
      <c r="L224" s="3">
        <f t="shared" si="141"/>
        <v>3262</v>
      </c>
      <c r="M224" s="7">
        <f>L224-H224</f>
        <v>2062</v>
      </c>
      <c r="N224" s="3">
        <f>L224*0.04</f>
        <v>130.47999999999999</v>
      </c>
      <c r="O224" s="3">
        <v>1200</v>
      </c>
      <c r="P224" s="1">
        <f t="shared" si="136"/>
        <v>176</v>
      </c>
      <c r="Q224" s="10">
        <f>L224-O224-N224</f>
        <v>1931.52</v>
      </c>
      <c r="R224" s="46">
        <v>2373.4699999999998</v>
      </c>
    </row>
    <row r="225" spans="1:21" x14ac:dyDescent="0.35">
      <c r="A225" s="9">
        <v>43609</v>
      </c>
      <c r="B225" s="9" t="s">
        <v>84</v>
      </c>
      <c r="C225" s="2" t="s">
        <v>218</v>
      </c>
      <c r="D225" s="3">
        <v>20</v>
      </c>
      <c r="E225" s="6">
        <v>22</v>
      </c>
      <c r="F225" s="56">
        <v>187</v>
      </c>
      <c r="G225" s="3">
        <f t="shared" si="138"/>
        <v>3740</v>
      </c>
      <c r="H225" s="3">
        <v>3500</v>
      </c>
      <c r="I225" s="23">
        <f t="shared" si="139"/>
        <v>-240</v>
      </c>
      <c r="J225" s="14">
        <v>60</v>
      </c>
      <c r="K225" s="3">
        <f t="shared" si="140"/>
        <v>1320</v>
      </c>
      <c r="L225" s="3">
        <f t="shared" si="141"/>
        <v>5060</v>
      </c>
      <c r="M225" s="7">
        <f>L225-H225</f>
        <v>1560</v>
      </c>
      <c r="N225" s="3">
        <f>L225*0.04</f>
        <v>202.4</v>
      </c>
      <c r="O225" s="3">
        <v>3500</v>
      </c>
      <c r="P225" s="1">
        <f>F225+J225</f>
        <v>247</v>
      </c>
      <c r="Q225" s="10">
        <f>L225-O225-N225</f>
        <v>1357.6</v>
      </c>
      <c r="R225" s="68">
        <v>3076.76</v>
      </c>
    </row>
    <row r="226" spans="1:21" x14ac:dyDescent="0.35">
      <c r="A226" s="9">
        <v>43610</v>
      </c>
      <c r="B226" s="9" t="s">
        <v>85</v>
      </c>
      <c r="C226" s="2" t="s">
        <v>268</v>
      </c>
      <c r="D226" s="3">
        <v>10</v>
      </c>
      <c r="E226" s="6">
        <v>12</v>
      </c>
      <c r="F226" s="27">
        <v>0</v>
      </c>
      <c r="G226" s="3">
        <f t="shared" ref="G226" si="142">F226*D226</f>
        <v>0</v>
      </c>
      <c r="H226" s="3">
        <f>G226*0.65</f>
        <v>0</v>
      </c>
      <c r="I226" s="23">
        <f t="shared" ref="I226" si="143">H226-G226</f>
        <v>0</v>
      </c>
      <c r="J226" s="14">
        <v>12</v>
      </c>
      <c r="K226" s="3">
        <f t="shared" ref="K226" si="144">E226*J226</f>
        <v>144</v>
      </c>
      <c r="L226" s="3">
        <f t="shared" ref="L226" si="145">G226+K226</f>
        <v>144</v>
      </c>
      <c r="M226" s="7">
        <f>H226-L226</f>
        <v>-144</v>
      </c>
      <c r="N226" s="3" t="s">
        <v>61</v>
      </c>
      <c r="O226" s="3">
        <f>L226*0.65</f>
        <v>93.600000000000009</v>
      </c>
      <c r="P226" s="60">
        <f t="shared" ref="P226" si="146">F226+J226</f>
        <v>12</v>
      </c>
      <c r="Q226" s="10">
        <f>L226-O226</f>
        <v>50.399999999999991</v>
      </c>
      <c r="R226" s="46">
        <v>350.33</v>
      </c>
    </row>
    <row r="227" spans="1:21" x14ac:dyDescent="0.35">
      <c r="A227" s="9">
        <v>43614</v>
      </c>
      <c r="B227" s="9" t="s">
        <v>85</v>
      </c>
      <c r="C227" s="2" t="s">
        <v>165</v>
      </c>
      <c r="D227" s="3">
        <v>15</v>
      </c>
      <c r="E227" s="6">
        <v>15</v>
      </c>
      <c r="F227" s="62">
        <v>56</v>
      </c>
      <c r="G227" s="3">
        <f>F227*D227</f>
        <v>840</v>
      </c>
      <c r="H227" s="3">
        <v>1000</v>
      </c>
      <c r="I227" s="5">
        <f>H227-G227</f>
        <v>160</v>
      </c>
      <c r="J227" s="14">
        <v>9</v>
      </c>
      <c r="K227" s="3">
        <f>E227*J227</f>
        <v>135</v>
      </c>
      <c r="L227" s="3">
        <f>G227+K227</f>
        <v>975</v>
      </c>
      <c r="M227" s="7">
        <f>H227-L227</f>
        <v>25</v>
      </c>
      <c r="N227" s="3" t="s">
        <v>61</v>
      </c>
      <c r="O227" s="3">
        <v>1000</v>
      </c>
      <c r="P227" s="1">
        <f>F227+J227</f>
        <v>65</v>
      </c>
      <c r="Q227" s="17">
        <f>L227-O227</f>
        <v>-25</v>
      </c>
      <c r="R227" s="46">
        <v>975</v>
      </c>
    </row>
    <row r="228" spans="1:21" x14ac:dyDescent="0.35">
      <c r="A228" s="9">
        <v>43615</v>
      </c>
      <c r="B228" s="9" t="s">
        <v>85</v>
      </c>
      <c r="C228" s="2" t="s">
        <v>254</v>
      </c>
      <c r="D228" s="3">
        <v>13</v>
      </c>
      <c r="E228" s="6">
        <v>15</v>
      </c>
      <c r="F228" s="14">
        <v>32</v>
      </c>
      <c r="G228" s="3">
        <f>F228*D228</f>
        <v>416</v>
      </c>
      <c r="H228" s="3">
        <f>G228*0.7</f>
        <v>291.2</v>
      </c>
      <c r="I228" s="23">
        <f>H228-G228</f>
        <v>-124.80000000000001</v>
      </c>
      <c r="J228" s="33">
        <v>51</v>
      </c>
      <c r="K228" s="3">
        <f>E228*J228</f>
        <v>765</v>
      </c>
      <c r="L228" s="3">
        <f>G228+K228</f>
        <v>1181</v>
      </c>
      <c r="M228" s="7">
        <f>H228-L228</f>
        <v>-889.8</v>
      </c>
      <c r="N228" s="3" t="s">
        <v>61</v>
      </c>
      <c r="O228" s="3">
        <f>L228*0.7</f>
        <v>826.69999999999993</v>
      </c>
      <c r="P228" s="1">
        <f>F228+J228</f>
        <v>83</v>
      </c>
      <c r="Q228" s="10">
        <f>L228-O228</f>
        <v>354.30000000000007</v>
      </c>
      <c r="R228" s="46">
        <v>1181</v>
      </c>
    </row>
    <row r="229" spans="1:21" x14ac:dyDescent="0.35">
      <c r="A229" s="9">
        <v>43616</v>
      </c>
      <c r="B229" s="9" t="s">
        <v>85</v>
      </c>
      <c r="C229" s="2" t="s">
        <v>267</v>
      </c>
      <c r="D229" s="3">
        <v>12</v>
      </c>
      <c r="E229" s="6">
        <v>12</v>
      </c>
      <c r="F229" s="62">
        <v>33</v>
      </c>
      <c r="G229" s="3">
        <f t="shared" ref="G229" si="147">F229*D229</f>
        <v>396</v>
      </c>
      <c r="H229" s="3">
        <v>500</v>
      </c>
      <c r="I229" s="5">
        <f t="shared" ref="I229" si="148">H229-G229</f>
        <v>104</v>
      </c>
      <c r="J229" s="14">
        <v>44</v>
      </c>
      <c r="K229" s="3">
        <f t="shared" ref="K229" si="149">E229*J229</f>
        <v>528</v>
      </c>
      <c r="L229" s="3">
        <f t="shared" ref="L229" si="150">G229+K229</f>
        <v>924</v>
      </c>
      <c r="M229" s="7">
        <f>H229-L229</f>
        <v>-424</v>
      </c>
      <c r="N229" s="3" t="s">
        <v>61</v>
      </c>
      <c r="O229" s="3">
        <v>500</v>
      </c>
      <c r="P229" s="59">
        <f t="shared" ref="P229" si="151">F229+J229</f>
        <v>77</v>
      </c>
      <c r="Q229" s="10">
        <f>L229-O229</f>
        <v>424</v>
      </c>
      <c r="R229" s="46">
        <v>924</v>
      </c>
    </row>
    <row r="230" spans="1:21" x14ac:dyDescent="0.35">
      <c r="A230" s="9">
        <v>43618</v>
      </c>
      <c r="B230" s="9" t="s">
        <v>84</v>
      </c>
      <c r="C230" s="2" t="s">
        <v>249</v>
      </c>
      <c r="D230" s="3">
        <v>20</v>
      </c>
      <c r="E230" s="6">
        <v>25</v>
      </c>
      <c r="F230" s="27">
        <v>83</v>
      </c>
      <c r="G230" s="3">
        <f t="shared" ref="G230:G231" si="152">F230*D230</f>
        <v>1660</v>
      </c>
      <c r="H230" s="3">
        <v>4500</v>
      </c>
      <c r="I230" s="5">
        <f t="shared" ref="I230:I231" si="153">H230-G230</f>
        <v>2840</v>
      </c>
      <c r="J230" s="22">
        <v>20</v>
      </c>
      <c r="K230" s="3">
        <f t="shared" ref="K230:K231" si="154">E230*J230</f>
        <v>500</v>
      </c>
      <c r="L230" s="3">
        <f t="shared" ref="L230:L231" si="155">G230+K230</f>
        <v>2160</v>
      </c>
      <c r="M230" s="7">
        <f>L230-H230</f>
        <v>-2340</v>
      </c>
      <c r="N230" s="3">
        <f>L230*0.04</f>
        <v>86.4</v>
      </c>
      <c r="O230" s="3">
        <v>4500</v>
      </c>
      <c r="P230" s="1">
        <f t="shared" ref="P230:P238" si="156">F230+J230</f>
        <v>103</v>
      </c>
      <c r="Q230" s="17">
        <f>L230-O230-N230</f>
        <v>-2426.4</v>
      </c>
      <c r="R230" s="46">
        <v>2054.4</v>
      </c>
    </row>
    <row r="231" spans="1:21" x14ac:dyDescent="0.35">
      <c r="A231" s="9">
        <v>43619</v>
      </c>
      <c r="B231" s="9" t="s">
        <v>85</v>
      </c>
      <c r="C231" s="2" t="s">
        <v>23</v>
      </c>
      <c r="D231" s="3">
        <v>12</v>
      </c>
      <c r="E231" s="6">
        <v>15</v>
      </c>
      <c r="F231" s="62">
        <v>56</v>
      </c>
      <c r="G231" s="3">
        <f t="shared" si="152"/>
        <v>672</v>
      </c>
      <c r="H231" s="3">
        <v>1000</v>
      </c>
      <c r="I231" s="5">
        <f t="shared" si="153"/>
        <v>328</v>
      </c>
      <c r="J231" s="14">
        <v>50</v>
      </c>
      <c r="K231" s="3">
        <f t="shared" si="154"/>
        <v>750</v>
      </c>
      <c r="L231" s="3">
        <f t="shared" si="155"/>
        <v>1422</v>
      </c>
      <c r="M231" s="7">
        <f>H231-L231</f>
        <v>-422</v>
      </c>
      <c r="N231" s="3" t="s">
        <v>61</v>
      </c>
      <c r="O231" s="3">
        <v>1000</v>
      </c>
      <c r="P231" s="1">
        <f t="shared" si="156"/>
        <v>106</v>
      </c>
      <c r="Q231" s="10">
        <f>L231-O231</f>
        <v>422</v>
      </c>
      <c r="R231" s="46">
        <v>1422</v>
      </c>
    </row>
    <row r="232" spans="1:21" x14ac:dyDescent="0.35">
      <c r="A232" s="19">
        <v>43624</v>
      </c>
      <c r="B232" s="19" t="s">
        <v>87</v>
      </c>
      <c r="C232" s="21" t="s">
        <v>216</v>
      </c>
      <c r="D232" s="3">
        <v>12</v>
      </c>
      <c r="E232" s="6">
        <v>15</v>
      </c>
      <c r="F232" s="27">
        <v>30</v>
      </c>
      <c r="G232" s="3">
        <f>F232*D232</f>
        <v>360</v>
      </c>
      <c r="H232" s="3">
        <v>2000</v>
      </c>
      <c r="I232" s="5">
        <f>H232-G232</f>
        <v>1640</v>
      </c>
      <c r="J232" s="16">
        <v>23</v>
      </c>
      <c r="K232" s="3">
        <f>E232*J232</f>
        <v>345</v>
      </c>
      <c r="L232" s="3">
        <f>G232+K232</f>
        <v>705</v>
      </c>
      <c r="M232" s="7">
        <f>L232-H232</f>
        <v>-1295</v>
      </c>
      <c r="N232" s="3">
        <f>L232*0.03</f>
        <v>21.15</v>
      </c>
      <c r="O232" s="3">
        <v>2000</v>
      </c>
      <c r="P232" s="1">
        <f t="shared" si="156"/>
        <v>53</v>
      </c>
      <c r="Q232" s="17">
        <f>L232-O232-N232</f>
        <v>-1316.15</v>
      </c>
      <c r="R232" s="45" t="s">
        <v>61</v>
      </c>
    </row>
    <row r="233" spans="1:21" x14ac:dyDescent="0.35">
      <c r="A233" s="9">
        <v>43626</v>
      </c>
      <c r="B233" s="9" t="s">
        <v>85</v>
      </c>
      <c r="C233" s="2" t="s">
        <v>258</v>
      </c>
      <c r="D233" s="3">
        <v>10</v>
      </c>
      <c r="E233" s="6">
        <v>12</v>
      </c>
      <c r="F233" s="27">
        <v>3</v>
      </c>
      <c r="G233" s="3">
        <f t="shared" ref="G233:G238" si="157">F233*D233</f>
        <v>30</v>
      </c>
      <c r="H233" s="3">
        <v>400</v>
      </c>
      <c r="I233" s="5">
        <f t="shared" ref="I233:I238" si="158">H233-G233</f>
        <v>370</v>
      </c>
      <c r="J233" s="22">
        <v>12</v>
      </c>
      <c r="K233" s="3">
        <f t="shared" ref="K233:K238" si="159">E233*J233</f>
        <v>144</v>
      </c>
      <c r="L233" s="3">
        <f t="shared" ref="L233:L238" si="160">G233+K233</f>
        <v>174</v>
      </c>
      <c r="M233" s="7">
        <f>H233-L233</f>
        <v>226</v>
      </c>
      <c r="N233" s="3" t="s">
        <v>61</v>
      </c>
      <c r="O233" s="3">
        <v>400</v>
      </c>
      <c r="P233" s="1">
        <f t="shared" si="156"/>
        <v>15</v>
      </c>
      <c r="Q233" s="17">
        <f>L233-O233</f>
        <v>-226</v>
      </c>
      <c r="R233" s="46">
        <v>322.98</v>
      </c>
    </row>
    <row r="234" spans="1:21" x14ac:dyDescent="0.35">
      <c r="A234" s="9">
        <v>43627</v>
      </c>
      <c r="B234" s="9" t="s">
        <v>84</v>
      </c>
      <c r="C234" s="2" t="s">
        <v>230</v>
      </c>
      <c r="D234" s="3">
        <v>15</v>
      </c>
      <c r="E234" s="6">
        <v>17</v>
      </c>
      <c r="F234" s="27">
        <v>90</v>
      </c>
      <c r="G234" s="3">
        <f t="shared" si="157"/>
        <v>1350</v>
      </c>
      <c r="H234" s="3">
        <v>3500</v>
      </c>
      <c r="I234" s="5">
        <f t="shared" si="158"/>
        <v>2150</v>
      </c>
      <c r="J234" s="22">
        <v>28</v>
      </c>
      <c r="K234" s="3">
        <f t="shared" si="159"/>
        <v>476</v>
      </c>
      <c r="L234" s="3">
        <f t="shared" si="160"/>
        <v>1826</v>
      </c>
      <c r="M234" s="7">
        <f>L234-H234</f>
        <v>-1674</v>
      </c>
      <c r="N234" s="3">
        <f>L234*0.04</f>
        <v>73.040000000000006</v>
      </c>
      <c r="O234" s="3">
        <v>3500</v>
      </c>
      <c r="P234" s="1">
        <f t="shared" si="156"/>
        <v>118</v>
      </c>
      <c r="Q234" s="17">
        <f>L234-O234-N234</f>
        <v>-1747.04</v>
      </c>
      <c r="R234" s="46">
        <v>1044.4000000000001</v>
      </c>
    </row>
    <row r="235" spans="1:21" x14ac:dyDescent="0.35">
      <c r="A235" s="9">
        <v>43628</v>
      </c>
      <c r="B235" s="9" t="s">
        <v>84</v>
      </c>
      <c r="C235" s="2" t="s">
        <v>247</v>
      </c>
      <c r="D235" s="3">
        <v>15</v>
      </c>
      <c r="E235" s="6">
        <v>15</v>
      </c>
      <c r="F235" s="27">
        <v>92</v>
      </c>
      <c r="G235" s="3">
        <f t="shared" si="157"/>
        <v>1380</v>
      </c>
      <c r="H235" s="3">
        <v>3500</v>
      </c>
      <c r="I235" s="5">
        <f t="shared" si="158"/>
        <v>2120</v>
      </c>
      <c r="J235" s="14">
        <v>47</v>
      </c>
      <c r="K235" s="3">
        <f t="shared" si="159"/>
        <v>705</v>
      </c>
      <c r="L235" s="3">
        <f t="shared" si="160"/>
        <v>2085</v>
      </c>
      <c r="M235" s="7">
        <f>L235-H235</f>
        <v>-1415</v>
      </c>
      <c r="N235" s="3">
        <f>L235*0.04</f>
        <v>83.4</v>
      </c>
      <c r="O235" s="3">
        <v>3500</v>
      </c>
      <c r="P235" s="1">
        <f t="shared" si="156"/>
        <v>139</v>
      </c>
      <c r="Q235" s="17">
        <f>L235-O235-N235</f>
        <v>-1498.4</v>
      </c>
      <c r="R235" s="46">
        <v>2149.7199999999998</v>
      </c>
      <c r="U235" s="46"/>
    </row>
    <row r="236" spans="1:21" x14ac:dyDescent="0.35">
      <c r="A236" s="9">
        <v>43629</v>
      </c>
      <c r="B236" s="9" t="s">
        <v>84</v>
      </c>
      <c r="C236" s="2" t="s">
        <v>246</v>
      </c>
      <c r="D236" s="3">
        <v>15</v>
      </c>
      <c r="E236" s="6">
        <v>17</v>
      </c>
      <c r="F236" s="62">
        <v>133</v>
      </c>
      <c r="G236" s="3">
        <f t="shared" si="157"/>
        <v>1995</v>
      </c>
      <c r="H236" s="3">
        <v>3500</v>
      </c>
      <c r="I236" s="5">
        <f t="shared" si="158"/>
        <v>1505</v>
      </c>
      <c r="J236" s="14">
        <v>26</v>
      </c>
      <c r="K236" s="3">
        <f t="shared" si="159"/>
        <v>442</v>
      </c>
      <c r="L236" s="3">
        <f t="shared" si="160"/>
        <v>2437</v>
      </c>
      <c r="M236" s="7">
        <f>L236-H236</f>
        <v>-1063</v>
      </c>
      <c r="N236" s="3">
        <f>L236*0.04</f>
        <v>97.48</v>
      </c>
      <c r="O236" s="3">
        <v>3500</v>
      </c>
      <c r="P236" s="1">
        <f t="shared" si="156"/>
        <v>159</v>
      </c>
      <c r="Q236" s="17">
        <f>L236-O236-N236</f>
        <v>-1160.48</v>
      </c>
      <c r="R236" s="46">
        <v>1477.28</v>
      </c>
    </row>
    <row r="237" spans="1:21" x14ac:dyDescent="0.35">
      <c r="A237" s="9">
        <v>43629</v>
      </c>
      <c r="B237" s="9" t="s">
        <v>85</v>
      </c>
      <c r="C237" s="2" t="s">
        <v>275</v>
      </c>
      <c r="D237" s="3">
        <v>10</v>
      </c>
      <c r="E237" s="6">
        <v>12</v>
      </c>
      <c r="F237" s="27">
        <v>7</v>
      </c>
      <c r="G237" s="3">
        <f t="shared" si="157"/>
        <v>70</v>
      </c>
      <c r="H237" s="3">
        <v>300</v>
      </c>
      <c r="I237" s="5">
        <f t="shared" si="158"/>
        <v>230</v>
      </c>
      <c r="J237" s="14">
        <v>17</v>
      </c>
      <c r="K237" s="3">
        <f t="shared" si="159"/>
        <v>204</v>
      </c>
      <c r="L237" s="3">
        <f t="shared" si="160"/>
        <v>274</v>
      </c>
      <c r="M237" s="7">
        <f>H237-L237</f>
        <v>26</v>
      </c>
      <c r="N237" s="3" t="s">
        <v>61</v>
      </c>
      <c r="O237" s="3">
        <v>300</v>
      </c>
      <c r="P237" s="71">
        <f t="shared" si="156"/>
        <v>24</v>
      </c>
      <c r="Q237" s="17">
        <f>L237-O237</f>
        <v>-26</v>
      </c>
      <c r="R237" s="46">
        <v>585.36</v>
      </c>
    </row>
    <row r="238" spans="1:21" x14ac:dyDescent="0.35">
      <c r="A238" s="9">
        <v>43631</v>
      </c>
      <c r="B238" s="9" t="s">
        <v>84</v>
      </c>
      <c r="C238" s="84" t="s">
        <v>291</v>
      </c>
      <c r="D238" s="3">
        <v>20</v>
      </c>
      <c r="E238" s="6">
        <v>20</v>
      </c>
      <c r="F238" s="33">
        <v>501</v>
      </c>
      <c r="G238" s="3">
        <f t="shared" si="157"/>
        <v>10020</v>
      </c>
      <c r="H238" s="3">
        <f>G238*0.7</f>
        <v>7014</v>
      </c>
      <c r="I238" s="23">
        <f t="shared" si="158"/>
        <v>-3006</v>
      </c>
      <c r="J238" s="33">
        <v>0</v>
      </c>
      <c r="K238" s="3">
        <f t="shared" si="159"/>
        <v>0</v>
      </c>
      <c r="L238" s="3">
        <f t="shared" si="160"/>
        <v>10020</v>
      </c>
      <c r="M238" s="7">
        <f>L238-H238</f>
        <v>3006</v>
      </c>
      <c r="N238" s="3">
        <f>L238*0.04</f>
        <v>400.8</v>
      </c>
      <c r="O238" s="3">
        <f>L238*0.7</f>
        <v>7014</v>
      </c>
      <c r="P238" s="1">
        <f t="shared" si="156"/>
        <v>501</v>
      </c>
      <c r="Q238" s="10">
        <f>L238-O238-N238</f>
        <v>2605.1999999999998</v>
      </c>
      <c r="R238" s="68">
        <v>4535.97</v>
      </c>
    </row>
    <row r="239" spans="1:21" x14ac:dyDescent="0.35">
      <c r="A239" s="9">
        <v>43633</v>
      </c>
      <c r="B239" s="9" t="s">
        <v>85</v>
      </c>
      <c r="C239" s="2" t="s">
        <v>276</v>
      </c>
      <c r="D239" s="3">
        <v>12</v>
      </c>
      <c r="E239" s="6">
        <v>15</v>
      </c>
      <c r="F239" s="56">
        <v>69</v>
      </c>
      <c r="G239" s="3">
        <f t="shared" ref="G239" si="161">F239*D239</f>
        <v>828</v>
      </c>
      <c r="H239" s="3">
        <v>450</v>
      </c>
      <c r="I239" s="23">
        <f t="shared" ref="I239" si="162">H239-G239</f>
        <v>-378</v>
      </c>
      <c r="J239" s="14">
        <v>18</v>
      </c>
      <c r="K239" s="3">
        <f t="shared" ref="K239" si="163">E239*J239</f>
        <v>270</v>
      </c>
      <c r="L239" s="3">
        <f t="shared" ref="L239" si="164">G239+K239</f>
        <v>1098</v>
      </c>
      <c r="M239" s="7">
        <f>H239-L239</f>
        <v>-648</v>
      </c>
      <c r="N239" s="3" t="s">
        <v>61</v>
      </c>
      <c r="O239" s="3">
        <v>450</v>
      </c>
      <c r="P239" s="72">
        <f>F239+J239</f>
        <v>87</v>
      </c>
      <c r="Q239" s="10">
        <f>L239-O239</f>
        <v>648</v>
      </c>
      <c r="R239" s="46">
        <v>635.35</v>
      </c>
    </row>
    <row r="240" spans="1:21" x14ac:dyDescent="0.35">
      <c r="A240" s="9">
        <v>43636</v>
      </c>
      <c r="B240" s="9" t="s">
        <v>84</v>
      </c>
      <c r="C240" s="2" t="s">
        <v>182</v>
      </c>
      <c r="D240" s="3">
        <v>20</v>
      </c>
      <c r="E240" s="6">
        <v>22</v>
      </c>
      <c r="F240" s="27">
        <v>97</v>
      </c>
      <c r="G240" s="3">
        <f>F240*D240</f>
        <v>1940</v>
      </c>
      <c r="H240" s="3">
        <v>2000</v>
      </c>
      <c r="I240" s="5">
        <f>H240-G240</f>
        <v>60</v>
      </c>
      <c r="J240" s="14">
        <v>15</v>
      </c>
      <c r="K240" s="3">
        <f>E240*J240</f>
        <v>330</v>
      </c>
      <c r="L240" s="3">
        <f>G240+K240</f>
        <v>2270</v>
      </c>
      <c r="M240" s="7">
        <f t="shared" ref="M240" si="165">L240-H240</f>
        <v>270</v>
      </c>
      <c r="N240" s="3">
        <f>L240*0.04</f>
        <v>90.8</v>
      </c>
      <c r="O240" s="3">
        <v>2000</v>
      </c>
      <c r="P240" s="1">
        <f>F240+J240</f>
        <v>112</v>
      </c>
      <c r="Q240" s="10">
        <f t="shared" ref="Q240" si="166">L240-O240-N240</f>
        <v>179.2</v>
      </c>
      <c r="R240" s="46">
        <v>1334.14</v>
      </c>
    </row>
    <row r="241" spans="1:18" x14ac:dyDescent="0.35">
      <c r="A241" s="9">
        <v>43636</v>
      </c>
      <c r="B241" s="9" t="s">
        <v>85</v>
      </c>
      <c r="C241" s="2" t="s">
        <v>281</v>
      </c>
      <c r="D241" s="3">
        <v>10</v>
      </c>
      <c r="E241" s="6">
        <v>12</v>
      </c>
      <c r="F241" s="27">
        <v>18</v>
      </c>
      <c r="G241" s="3">
        <f t="shared" ref="G241" si="167">F241*D241</f>
        <v>180</v>
      </c>
      <c r="H241" s="3">
        <v>600</v>
      </c>
      <c r="I241" s="5">
        <f t="shared" ref="I241" si="168">H241-G241</f>
        <v>420</v>
      </c>
      <c r="J241" s="14">
        <v>23</v>
      </c>
      <c r="K241" s="3">
        <f t="shared" ref="K241" si="169">E241*J241</f>
        <v>276</v>
      </c>
      <c r="L241" s="3">
        <f t="shared" ref="L241" si="170">G241+K241</f>
        <v>456</v>
      </c>
      <c r="M241" s="7">
        <f>H241-L241</f>
        <v>144</v>
      </c>
      <c r="N241" s="3" t="s">
        <v>61</v>
      </c>
      <c r="O241" s="3">
        <v>600</v>
      </c>
      <c r="P241" s="76">
        <f t="shared" ref="P241" si="171">F241+J241</f>
        <v>41</v>
      </c>
      <c r="Q241" s="17">
        <f>L241-O241</f>
        <v>-144</v>
      </c>
      <c r="R241" s="46">
        <v>793.02</v>
      </c>
    </row>
    <row r="242" spans="1:18" x14ac:dyDescent="0.35">
      <c r="A242" s="9">
        <v>43637</v>
      </c>
      <c r="B242" s="9" t="s">
        <v>85</v>
      </c>
      <c r="C242" s="2" t="s">
        <v>265</v>
      </c>
      <c r="D242" s="3">
        <v>7</v>
      </c>
      <c r="E242" s="6">
        <v>10</v>
      </c>
      <c r="F242" s="62">
        <v>19</v>
      </c>
      <c r="G242" s="3">
        <f t="shared" ref="G242:G248" si="172">F242*D242</f>
        <v>133</v>
      </c>
      <c r="H242" s="3">
        <f>G242*0.8</f>
        <v>106.4</v>
      </c>
      <c r="I242" s="23">
        <f t="shared" ref="I242:I248" si="173">H242-G242</f>
        <v>-26.599999999999994</v>
      </c>
      <c r="J242" s="14">
        <v>16</v>
      </c>
      <c r="K242" s="3">
        <f t="shared" ref="K242:K248" si="174">E242*J242</f>
        <v>160</v>
      </c>
      <c r="L242" s="3">
        <f t="shared" ref="L242:L248" si="175">G242+K242</f>
        <v>293</v>
      </c>
      <c r="M242" s="7">
        <f>H242-L242</f>
        <v>-186.6</v>
      </c>
      <c r="N242" s="3" t="s">
        <v>61</v>
      </c>
      <c r="O242" s="3">
        <f>L242*0.8</f>
        <v>234.4</v>
      </c>
      <c r="P242" s="58">
        <f t="shared" ref="P242:P248" si="176">F242+J242</f>
        <v>35</v>
      </c>
      <c r="Q242" s="10">
        <f>L242-O242</f>
        <v>58.599999999999994</v>
      </c>
      <c r="R242" s="46">
        <v>1026.69</v>
      </c>
    </row>
    <row r="243" spans="1:18" x14ac:dyDescent="0.35">
      <c r="A243" s="9">
        <v>43638</v>
      </c>
      <c r="B243" s="9" t="s">
        <v>85</v>
      </c>
      <c r="C243" s="2" t="s">
        <v>250</v>
      </c>
      <c r="D243" s="3">
        <v>13</v>
      </c>
      <c r="E243" s="6">
        <v>15</v>
      </c>
      <c r="F243" s="62">
        <v>43</v>
      </c>
      <c r="G243" s="3">
        <f t="shared" si="172"/>
        <v>559</v>
      </c>
      <c r="H243" s="3">
        <v>600</v>
      </c>
      <c r="I243" s="5">
        <f t="shared" si="173"/>
        <v>41</v>
      </c>
      <c r="J243" s="14">
        <v>15</v>
      </c>
      <c r="K243" s="3">
        <f t="shared" si="174"/>
        <v>225</v>
      </c>
      <c r="L243" s="3">
        <f t="shared" si="175"/>
        <v>784</v>
      </c>
      <c r="M243" s="7">
        <f>H243-L243</f>
        <v>-184</v>
      </c>
      <c r="N243" s="3" t="s">
        <v>61</v>
      </c>
      <c r="O243" s="3">
        <v>600</v>
      </c>
      <c r="P243" s="1">
        <f t="shared" si="176"/>
        <v>58</v>
      </c>
      <c r="Q243" s="10">
        <f>L243-O243</f>
        <v>184</v>
      </c>
      <c r="R243" s="46">
        <v>873.21</v>
      </c>
    </row>
    <row r="244" spans="1:18" x14ac:dyDescent="0.35">
      <c r="A244" s="19">
        <v>43642</v>
      </c>
      <c r="B244" s="19" t="s">
        <v>86</v>
      </c>
      <c r="C244" s="21" t="s">
        <v>228</v>
      </c>
      <c r="D244" s="3">
        <v>27</v>
      </c>
      <c r="E244" s="6">
        <v>30</v>
      </c>
      <c r="F244" s="57">
        <v>842</v>
      </c>
      <c r="G244" s="3">
        <f t="shared" si="172"/>
        <v>22734</v>
      </c>
      <c r="H244" s="3">
        <v>40000</v>
      </c>
      <c r="I244" s="5">
        <f t="shared" si="173"/>
        <v>17266</v>
      </c>
      <c r="J244" s="91">
        <v>0</v>
      </c>
      <c r="K244" s="3">
        <f t="shared" si="174"/>
        <v>0</v>
      </c>
      <c r="L244" s="3">
        <f t="shared" si="175"/>
        <v>22734</v>
      </c>
      <c r="M244" s="7">
        <f>L244-H244</f>
        <v>-17266</v>
      </c>
      <c r="N244" s="3">
        <f>L244*0.08</f>
        <v>1818.72</v>
      </c>
      <c r="O244" s="3">
        <v>40000</v>
      </c>
      <c r="P244" s="1">
        <f t="shared" si="176"/>
        <v>842</v>
      </c>
      <c r="Q244" s="3">
        <f>L244-O244-N244</f>
        <v>-19084.72</v>
      </c>
      <c r="R244" s="45" t="s">
        <v>61</v>
      </c>
    </row>
    <row r="245" spans="1:18" x14ac:dyDescent="0.35">
      <c r="A245" s="9">
        <v>43643</v>
      </c>
      <c r="B245" s="9" t="s">
        <v>84</v>
      </c>
      <c r="C245" s="2" t="s">
        <v>223</v>
      </c>
      <c r="D245" s="3">
        <v>20</v>
      </c>
      <c r="E245" s="6">
        <v>22</v>
      </c>
      <c r="F245" s="27">
        <v>142</v>
      </c>
      <c r="G245" s="3">
        <f t="shared" si="172"/>
        <v>2840</v>
      </c>
      <c r="H245" s="3">
        <v>4000</v>
      </c>
      <c r="I245" s="5">
        <f t="shared" si="173"/>
        <v>1160</v>
      </c>
      <c r="J245" s="14">
        <v>13</v>
      </c>
      <c r="K245" s="3">
        <f t="shared" si="174"/>
        <v>286</v>
      </c>
      <c r="L245" s="3">
        <f t="shared" si="175"/>
        <v>3126</v>
      </c>
      <c r="M245" s="7">
        <f>L245-H245</f>
        <v>-874</v>
      </c>
      <c r="N245" s="3">
        <f>L245*0.04</f>
        <v>125.04</v>
      </c>
      <c r="O245" s="3">
        <v>4000</v>
      </c>
      <c r="P245" s="1">
        <f t="shared" si="176"/>
        <v>155</v>
      </c>
      <c r="Q245" s="17">
        <f>L245-O245-N245</f>
        <v>-999.04</v>
      </c>
      <c r="R245" s="46">
        <v>1585.15</v>
      </c>
    </row>
    <row r="246" spans="1:18" x14ac:dyDescent="0.35">
      <c r="A246" s="9">
        <v>43644</v>
      </c>
      <c r="B246" s="9" t="s">
        <v>84</v>
      </c>
      <c r="C246" s="2" t="s">
        <v>167</v>
      </c>
      <c r="D246" s="3">
        <v>15</v>
      </c>
      <c r="E246" s="6">
        <v>17</v>
      </c>
      <c r="F246" s="14">
        <v>223</v>
      </c>
      <c r="G246" s="3">
        <f t="shared" si="172"/>
        <v>3345</v>
      </c>
      <c r="H246" s="3">
        <v>3500</v>
      </c>
      <c r="I246" s="5">
        <f t="shared" si="173"/>
        <v>155</v>
      </c>
      <c r="J246" s="14">
        <v>27</v>
      </c>
      <c r="K246" s="3">
        <f t="shared" si="174"/>
        <v>459</v>
      </c>
      <c r="L246" s="3">
        <f t="shared" si="175"/>
        <v>3804</v>
      </c>
      <c r="M246" s="7">
        <f>L246-H246</f>
        <v>304</v>
      </c>
      <c r="N246" s="3">
        <f>L246*0.04</f>
        <v>152.16</v>
      </c>
      <c r="O246" s="3">
        <v>3500</v>
      </c>
      <c r="P246" s="1">
        <f t="shared" si="176"/>
        <v>250</v>
      </c>
      <c r="Q246" s="10">
        <f>L246-O246-N246</f>
        <v>151.84</v>
      </c>
      <c r="R246" s="46">
        <v>2061.16</v>
      </c>
    </row>
    <row r="247" spans="1:18" x14ac:dyDescent="0.35">
      <c r="A247" s="9">
        <v>43645</v>
      </c>
      <c r="B247" s="9" t="s">
        <v>84</v>
      </c>
      <c r="C247" s="2" t="s">
        <v>280</v>
      </c>
      <c r="D247" s="3">
        <v>8</v>
      </c>
      <c r="E247" s="6">
        <v>10</v>
      </c>
      <c r="F247" s="62">
        <v>13</v>
      </c>
      <c r="G247" s="3">
        <f t="shared" si="172"/>
        <v>104</v>
      </c>
      <c r="H247" s="3">
        <v>721</v>
      </c>
      <c r="I247" s="23">
        <f t="shared" si="173"/>
        <v>617</v>
      </c>
      <c r="J247" s="14">
        <v>96</v>
      </c>
      <c r="K247" s="3">
        <f t="shared" si="174"/>
        <v>960</v>
      </c>
      <c r="L247" s="3">
        <f t="shared" si="175"/>
        <v>1064</v>
      </c>
      <c r="M247" s="7">
        <f t="shared" ref="M247" si="177">L247-H247</f>
        <v>343</v>
      </c>
      <c r="N247" s="3">
        <f>L247*0.04</f>
        <v>42.56</v>
      </c>
      <c r="O247" s="3">
        <v>721</v>
      </c>
      <c r="P247" s="74">
        <f t="shared" si="176"/>
        <v>109</v>
      </c>
      <c r="Q247" s="10">
        <f>L247-O247-N247</f>
        <v>300.44</v>
      </c>
      <c r="R247" s="46">
        <v>1778.45</v>
      </c>
    </row>
    <row r="248" spans="1:18" x14ac:dyDescent="0.35">
      <c r="A248" s="9">
        <v>43645</v>
      </c>
      <c r="B248" s="9" t="s">
        <v>85</v>
      </c>
      <c r="C248" s="2" t="s">
        <v>257</v>
      </c>
      <c r="D248" s="3">
        <v>12</v>
      </c>
      <c r="E248" s="6">
        <v>14</v>
      </c>
      <c r="F248" s="62">
        <v>41</v>
      </c>
      <c r="G248" s="3">
        <f t="shared" si="172"/>
        <v>492</v>
      </c>
      <c r="H248" s="3">
        <v>1000</v>
      </c>
      <c r="I248" s="23">
        <f t="shared" si="173"/>
        <v>508</v>
      </c>
      <c r="J248" s="14">
        <v>37</v>
      </c>
      <c r="K248" s="3">
        <f t="shared" si="174"/>
        <v>518</v>
      </c>
      <c r="L248" s="3">
        <f t="shared" si="175"/>
        <v>1010</v>
      </c>
      <c r="M248" s="7">
        <f>H248-L248</f>
        <v>-10</v>
      </c>
      <c r="N248" s="3" t="s">
        <v>61</v>
      </c>
      <c r="O248" s="3">
        <v>1000</v>
      </c>
      <c r="P248" s="1">
        <f t="shared" si="176"/>
        <v>78</v>
      </c>
      <c r="Q248" s="10">
        <f>L248-O248</f>
        <v>10</v>
      </c>
      <c r="R248" s="46">
        <v>0</v>
      </c>
    </row>
    <row r="249" spans="1:18" x14ac:dyDescent="0.35">
      <c r="A249" s="9">
        <v>43649</v>
      </c>
      <c r="B249" s="9" t="s">
        <v>84</v>
      </c>
      <c r="C249" s="2" t="s">
        <v>262</v>
      </c>
      <c r="D249" s="3">
        <v>20</v>
      </c>
      <c r="E249" s="6">
        <v>20</v>
      </c>
      <c r="F249" s="27">
        <v>122</v>
      </c>
      <c r="G249" s="3">
        <f t="shared" ref="G249:G254" si="178">F249*D249</f>
        <v>2440</v>
      </c>
      <c r="H249" s="3">
        <v>4000</v>
      </c>
      <c r="I249" s="5">
        <f t="shared" ref="I249:I254" si="179">H249-G249</f>
        <v>1560</v>
      </c>
      <c r="J249" s="54">
        <v>0</v>
      </c>
      <c r="K249" s="3">
        <f t="shared" ref="K249:K254" si="180">E249*J249</f>
        <v>0</v>
      </c>
      <c r="L249" s="3">
        <f t="shared" ref="L249:L254" si="181">G249+K249</f>
        <v>2440</v>
      </c>
      <c r="M249" s="7">
        <f t="shared" ref="M249" si="182">L249-H249</f>
        <v>-1560</v>
      </c>
      <c r="N249" s="3">
        <f>L249*0.04</f>
        <v>97.600000000000009</v>
      </c>
      <c r="O249" s="3">
        <v>4000</v>
      </c>
      <c r="P249" s="54">
        <f t="shared" ref="P249" si="183">F249+J249</f>
        <v>122</v>
      </c>
      <c r="Q249" s="3">
        <f>L249-O249-N249</f>
        <v>-1657.6</v>
      </c>
      <c r="R249" s="46">
        <v>0</v>
      </c>
    </row>
    <row r="250" spans="1:18" x14ac:dyDescent="0.35">
      <c r="A250" s="9">
        <v>43657</v>
      </c>
      <c r="B250" s="9" t="s">
        <v>85</v>
      </c>
      <c r="C250" s="2" t="s">
        <v>274</v>
      </c>
      <c r="D250" s="3">
        <v>15</v>
      </c>
      <c r="E250" s="6">
        <v>15</v>
      </c>
      <c r="F250" s="27">
        <v>7</v>
      </c>
      <c r="G250" s="3">
        <f t="shared" si="178"/>
        <v>105</v>
      </c>
      <c r="H250" s="3">
        <v>1000</v>
      </c>
      <c r="I250" s="5">
        <f t="shared" si="179"/>
        <v>895</v>
      </c>
      <c r="J250" s="71">
        <v>0</v>
      </c>
      <c r="K250" s="3">
        <f t="shared" si="180"/>
        <v>0</v>
      </c>
      <c r="L250" s="3">
        <f t="shared" si="181"/>
        <v>105</v>
      </c>
      <c r="M250" s="7">
        <f>H250-L250</f>
        <v>895</v>
      </c>
      <c r="N250" s="3" t="s">
        <v>61</v>
      </c>
      <c r="O250" s="3">
        <v>1000</v>
      </c>
      <c r="P250" s="71">
        <f>F250+J250</f>
        <v>7</v>
      </c>
      <c r="Q250" s="3">
        <f>L250-O250</f>
        <v>-895</v>
      </c>
      <c r="R250" s="46">
        <v>0</v>
      </c>
    </row>
    <row r="251" spans="1:18" x14ac:dyDescent="0.35">
      <c r="A251" s="9">
        <v>43658</v>
      </c>
      <c r="B251" s="9" t="s">
        <v>85</v>
      </c>
      <c r="C251" s="2" t="s">
        <v>239</v>
      </c>
      <c r="D251" s="3">
        <v>15</v>
      </c>
      <c r="E251" s="6">
        <v>15</v>
      </c>
      <c r="F251" s="27">
        <v>15</v>
      </c>
      <c r="G251" s="3">
        <f t="shared" si="178"/>
        <v>225</v>
      </c>
      <c r="H251" s="3">
        <v>1000</v>
      </c>
      <c r="I251" s="5">
        <f t="shared" si="179"/>
        <v>775</v>
      </c>
      <c r="J251" s="1">
        <v>0</v>
      </c>
      <c r="K251" s="3">
        <f t="shared" si="180"/>
        <v>0</v>
      </c>
      <c r="L251" s="3">
        <f t="shared" si="181"/>
        <v>225</v>
      </c>
      <c r="M251" s="7">
        <f>H251-L251</f>
        <v>775</v>
      </c>
      <c r="N251" s="3" t="s">
        <v>61</v>
      </c>
      <c r="O251" s="3">
        <v>1000</v>
      </c>
      <c r="P251" s="1">
        <f>F251+J251</f>
        <v>15</v>
      </c>
      <c r="Q251" s="3">
        <f>L251-O251</f>
        <v>-775</v>
      </c>
      <c r="R251" s="46">
        <v>0</v>
      </c>
    </row>
    <row r="252" spans="1:18" x14ac:dyDescent="0.35">
      <c r="A252" s="9">
        <v>43660</v>
      </c>
      <c r="B252" s="9" t="s">
        <v>84</v>
      </c>
      <c r="C252" s="63" t="s">
        <v>248</v>
      </c>
      <c r="D252" s="3">
        <v>20</v>
      </c>
      <c r="E252" s="6">
        <v>25</v>
      </c>
      <c r="F252" s="56">
        <v>423</v>
      </c>
      <c r="G252" s="3">
        <f t="shared" si="178"/>
        <v>8460</v>
      </c>
      <c r="H252" s="3">
        <v>4000</v>
      </c>
      <c r="I252" s="23">
        <f t="shared" si="179"/>
        <v>-4460</v>
      </c>
      <c r="J252" s="1">
        <v>0</v>
      </c>
      <c r="K252" s="3">
        <f t="shared" si="180"/>
        <v>0</v>
      </c>
      <c r="L252" s="3">
        <f t="shared" si="181"/>
        <v>8460</v>
      </c>
      <c r="M252" s="7">
        <f>L252-H252</f>
        <v>4460</v>
      </c>
      <c r="N252" s="3">
        <f>L252*0.04</f>
        <v>338.40000000000003</v>
      </c>
      <c r="O252" s="3">
        <v>4000</v>
      </c>
      <c r="P252" s="1">
        <f>F252+J252</f>
        <v>423</v>
      </c>
      <c r="Q252" s="10">
        <f>L252-O252-N252</f>
        <v>4121.6000000000004</v>
      </c>
      <c r="R252" s="46">
        <v>0</v>
      </c>
    </row>
    <row r="253" spans="1:18" x14ac:dyDescent="0.35">
      <c r="A253" s="9">
        <v>43662</v>
      </c>
      <c r="B253" s="9" t="s">
        <v>84</v>
      </c>
      <c r="C253" s="2" t="s">
        <v>261</v>
      </c>
      <c r="D253" s="3">
        <v>15</v>
      </c>
      <c r="E253" s="6">
        <v>18</v>
      </c>
      <c r="F253" s="27">
        <v>86</v>
      </c>
      <c r="G253" s="3">
        <f t="shared" si="178"/>
        <v>1290</v>
      </c>
      <c r="H253" s="3">
        <v>2500</v>
      </c>
      <c r="I253" s="5">
        <f t="shared" si="179"/>
        <v>1210</v>
      </c>
      <c r="J253" s="1">
        <v>0</v>
      </c>
      <c r="K253" s="3">
        <f t="shared" si="180"/>
        <v>0</v>
      </c>
      <c r="L253" s="3">
        <f t="shared" si="181"/>
        <v>1290</v>
      </c>
      <c r="M253" s="7">
        <f t="shared" ref="M253" si="184">L253-H253</f>
        <v>-1210</v>
      </c>
      <c r="N253" s="3">
        <f>L253*0.04</f>
        <v>51.6</v>
      </c>
      <c r="O253" s="3">
        <v>2500</v>
      </c>
      <c r="P253" s="1">
        <f t="shared" ref="P253" si="185">F253+J253</f>
        <v>86</v>
      </c>
      <c r="Q253" s="3">
        <f>L253-O253-N253</f>
        <v>-1261.5999999999999</v>
      </c>
      <c r="R253" s="46">
        <v>0</v>
      </c>
    </row>
    <row r="254" spans="1:18" x14ac:dyDescent="0.35">
      <c r="A254" s="9">
        <v>43663</v>
      </c>
      <c r="B254" s="9" t="s">
        <v>85</v>
      </c>
      <c r="C254" s="2" t="s">
        <v>243</v>
      </c>
      <c r="D254" s="3">
        <v>12</v>
      </c>
      <c r="E254" s="6">
        <v>14</v>
      </c>
      <c r="F254" s="27">
        <v>15</v>
      </c>
      <c r="G254" s="3">
        <f t="shared" si="178"/>
        <v>180</v>
      </c>
      <c r="H254" s="3">
        <v>600</v>
      </c>
      <c r="I254" s="5">
        <f t="shared" si="179"/>
        <v>420</v>
      </c>
      <c r="J254" s="1">
        <v>0</v>
      </c>
      <c r="K254" s="3">
        <f t="shared" si="180"/>
        <v>0</v>
      </c>
      <c r="L254" s="3">
        <f t="shared" si="181"/>
        <v>180</v>
      </c>
      <c r="M254" s="7">
        <f>H254-L254</f>
        <v>420</v>
      </c>
      <c r="N254" s="3" t="s">
        <v>61</v>
      </c>
      <c r="O254" s="3">
        <v>600</v>
      </c>
      <c r="P254" s="1">
        <f>F254+J254</f>
        <v>15</v>
      </c>
      <c r="Q254" s="3">
        <f>L254-O254</f>
        <v>-420</v>
      </c>
      <c r="R254" s="46">
        <v>0</v>
      </c>
    </row>
    <row r="255" spans="1:18" x14ac:dyDescent="0.35">
      <c r="A255" s="15" t="s">
        <v>202</v>
      </c>
      <c r="B255" s="11"/>
      <c r="C255" s="11"/>
      <c r="D255" s="4"/>
      <c r="E255" s="4"/>
      <c r="F255" s="4"/>
      <c r="G255" s="4"/>
      <c r="H255" s="4"/>
      <c r="I255" s="4"/>
      <c r="J255" s="11"/>
      <c r="K255" s="11"/>
      <c r="L255" s="11"/>
      <c r="M255" s="11"/>
      <c r="N255" s="12"/>
      <c r="O255" s="11"/>
      <c r="P255" s="11"/>
      <c r="Q255" s="11"/>
      <c r="R255" s="4"/>
    </row>
    <row r="256" spans="1:18" x14ac:dyDescent="0.35">
      <c r="A256" s="9">
        <v>43664</v>
      </c>
      <c r="B256" s="9" t="s">
        <v>84</v>
      </c>
      <c r="C256" s="2" t="s">
        <v>273</v>
      </c>
      <c r="D256" s="3">
        <v>20</v>
      </c>
      <c r="E256" s="6">
        <v>25</v>
      </c>
      <c r="F256" s="27">
        <v>25</v>
      </c>
      <c r="G256" s="3">
        <f>F256*D256</f>
        <v>500</v>
      </c>
      <c r="H256" s="3">
        <v>4500</v>
      </c>
      <c r="I256" s="5">
        <f>H256-G256</f>
        <v>4000</v>
      </c>
      <c r="J256" s="70">
        <v>0</v>
      </c>
      <c r="K256" s="3">
        <f>E256*J256</f>
        <v>0</v>
      </c>
      <c r="L256" s="3">
        <f>G256+K256</f>
        <v>500</v>
      </c>
      <c r="M256" s="7">
        <f t="shared" ref="M256" si="186">L256-H256</f>
        <v>-4000</v>
      </c>
      <c r="N256" s="3">
        <f>L256*0.04</f>
        <v>20</v>
      </c>
      <c r="O256" s="3">
        <v>4500</v>
      </c>
      <c r="P256" s="70">
        <f t="shared" ref="P256:P257" si="187">F256+J256</f>
        <v>25</v>
      </c>
      <c r="Q256" s="3">
        <f>L256-O256-N256</f>
        <v>-4020</v>
      </c>
      <c r="R256" s="46">
        <v>0</v>
      </c>
    </row>
    <row r="257" spans="1:18" x14ac:dyDescent="0.35">
      <c r="A257" s="9">
        <v>43671</v>
      </c>
      <c r="B257" s="9" t="s">
        <v>85</v>
      </c>
      <c r="C257" s="2" t="s">
        <v>288</v>
      </c>
      <c r="D257" s="3">
        <v>12</v>
      </c>
      <c r="E257" s="6">
        <v>12</v>
      </c>
      <c r="F257" s="27">
        <v>18</v>
      </c>
      <c r="G257" s="3">
        <f t="shared" ref="G257" si="188">F257*D257</f>
        <v>216</v>
      </c>
      <c r="H257" s="3">
        <v>250</v>
      </c>
      <c r="I257" s="5">
        <f t="shared" ref="I257" si="189">H257-G257</f>
        <v>34</v>
      </c>
      <c r="J257" s="81">
        <v>0</v>
      </c>
      <c r="K257" s="3">
        <f t="shared" ref="K257" si="190">E257*J257</f>
        <v>0</v>
      </c>
      <c r="L257" s="3">
        <f t="shared" ref="L257" si="191">G257+K257</f>
        <v>216</v>
      </c>
      <c r="M257" s="7">
        <f t="shared" ref="M257" si="192">H257-L257</f>
        <v>34</v>
      </c>
      <c r="N257" s="3" t="s">
        <v>61</v>
      </c>
      <c r="O257" s="3">
        <v>250</v>
      </c>
      <c r="P257" s="81">
        <f t="shared" si="187"/>
        <v>18</v>
      </c>
      <c r="Q257" s="10">
        <f>L257-O257</f>
        <v>-34</v>
      </c>
      <c r="R257" s="46">
        <v>0</v>
      </c>
    </row>
    <row r="258" spans="1:18" x14ac:dyDescent="0.35">
      <c r="A258" s="9">
        <v>43665</v>
      </c>
      <c r="B258" s="9" t="s">
        <v>84</v>
      </c>
      <c r="C258" s="2" t="s">
        <v>253</v>
      </c>
      <c r="D258" s="3">
        <v>15</v>
      </c>
      <c r="E258" s="6">
        <v>17</v>
      </c>
      <c r="F258" s="27">
        <v>5</v>
      </c>
      <c r="G258" s="3">
        <f>F258*D258</f>
        <v>75</v>
      </c>
      <c r="H258" s="3">
        <v>1200</v>
      </c>
      <c r="I258" s="5">
        <f>H258-G258</f>
        <v>1125</v>
      </c>
      <c r="J258" s="1">
        <v>0</v>
      </c>
      <c r="K258" s="3">
        <f>E258*J258</f>
        <v>0</v>
      </c>
      <c r="L258" s="3">
        <f>G258+K258</f>
        <v>75</v>
      </c>
      <c r="M258" s="7">
        <f t="shared" ref="M258:M282" si="193">L258-H258</f>
        <v>-1125</v>
      </c>
      <c r="N258" s="3">
        <f>L258*0.04</f>
        <v>3</v>
      </c>
      <c r="O258" s="3">
        <v>1200</v>
      </c>
      <c r="P258" s="1">
        <f t="shared" ref="P258:P282" si="194">F258+J258</f>
        <v>5</v>
      </c>
      <c r="Q258" s="3">
        <f>L258-O258-N258</f>
        <v>-1128</v>
      </c>
      <c r="R258" s="46">
        <v>0</v>
      </c>
    </row>
    <row r="259" spans="1:18" x14ac:dyDescent="0.35">
      <c r="A259" s="19">
        <v>43669</v>
      </c>
      <c r="B259" s="19" t="s">
        <v>222</v>
      </c>
      <c r="C259" s="21" t="s">
        <v>221</v>
      </c>
      <c r="D259" s="3">
        <v>32.5</v>
      </c>
      <c r="E259" s="6">
        <v>37.5</v>
      </c>
      <c r="F259" s="27">
        <v>476</v>
      </c>
      <c r="G259" s="3">
        <f>F259*D259</f>
        <v>15470</v>
      </c>
      <c r="H259" s="3">
        <v>40000</v>
      </c>
      <c r="I259" s="5">
        <f>H259-G259</f>
        <v>24530</v>
      </c>
      <c r="J259" s="1">
        <v>0</v>
      </c>
      <c r="K259" s="3">
        <f>E259*J259</f>
        <v>0</v>
      </c>
      <c r="L259" s="3">
        <f>G259+K259</f>
        <v>15470</v>
      </c>
      <c r="M259" s="7">
        <f t="shared" si="193"/>
        <v>-24530</v>
      </c>
      <c r="N259" s="3">
        <f>L259*0.08</f>
        <v>1237.6000000000001</v>
      </c>
      <c r="O259" s="3">
        <v>40000</v>
      </c>
      <c r="P259" s="1">
        <f t="shared" si="194"/>
        <v>476</v>
      </c>
      <c r="Q259" s="3">
        <f>L259-O259-N259</f>
        <v>-25767.599999999999</v>
      </c>
      <c r="R259" s="45" t="s">
        <v>61</v>
      </c>
    </row>
    <row r="260" spans="1:18" x14ac:dyDescent="0.35">
      <c r="A260" s="9">
        <v>43669</v>
      </c>
      <c r="B260" s="9" t="s">
        <v>85</v>
      </c>
      <c r="C260" s="2" t="s">
        <v>290</v>
      </c>
      <c r="D260" s="3">
        <v>10</v>
      </c>
      <c r="E260" s="6">
        <v>12</v>
      </c>
      <c r="F260" s="27">
        <v>2</v>
      </c>
      <c r="G260" s="3">
        <f>F260*D260</f>
        <v>20</v>
      </c>
      <c r="H260" s="3">
        <v>200</v>
      </c>
      <c r="I260" s="5">
        <f>H260-G260</f>
        <v>180</v>
      </c>
      <c r="J260" s="83">
        <v>0</v>
      </c>
      <c r="K260" s="3">
        <f>E260*J260</f>
        <v>0</v>
      </c>
      <c r="L260" s="3">
        <f>G260+K260</f>
        <v>20</v>
      </c>
      <c r="M260" s="7">
        <f t="shared" ref="M260" si="195">H260-L260</f>
        <v>180</v>
      </c>
      <c r="N260" s="3" t="s">
        <v>61</v>
      </c>
      <c r="O260" s="3">
        <v>200</v>
      </c>
      <c r="P260" s="83">
        <f>F260+J260</f>
        <v>2</v>
      </c>
      <c r="Q260" s="10">
        <f>L260-O260</f>
        <v>-180</v>
      </c>
      <c r="R260" s="46">
        <v>0</v>
      </c>
    </row>
    <row r="261" spans="1:18" x14ac:dyDescent="0.35">
      <c r="A261" s="9">
        <v>43670</v>
      </c>
      <c r="B261" s="9" t="s">
        <v>84</v>
      </c>
      <c r="C261" s="2" t="s">
        <v>270</v>
      </c>
      <c r="D261" s="3">
        <v>16</v>
      </c>
      <c r="E261" s="6">
        <v>18</v>
      </c>
      <c r="F261" s="27">
        <v>82</v>
      </c>
      <c r="G261" s="3">
        <f t="shared" ref="G261" si="196">F261*D261</f>
        <v>1312</v>
      </c>
      <c r="H261" s="3">
        <v>3250</v>
      </c>
      <c r="I261" s="5">
        <f t="shared" ref="I261:I262" si="197">H261-G261</f>
        <v>1938</v>
      </c>
      <c r="J261" s="65">
        <v>0</v>
      </c>
      <c r="K261" s="3">
        <f t="shared" ref="K261:K262" si="198">E261*J261</f>
        <v>0</v>
      </c>
      <c r="L261" s="3">
        <f t="shared" ref="L261:L262" si="199">G261+K261</f>
        <v>1312</v>
      </c>
      <c r="M261" s="7">
        <f t="shared" ref="M261" si="200">L261-H261</f>
        <v>-1938</v>
      </c>
      <c r="N261" s="3">
        <f>L261*0.04</f>
        <v>52.480000000000004</v>
      </c>
      <c r="O261" s="3">
        <v>4500</v>
      </c>
      <c r="P261" s="65">
        <f t="shared" ref="P261:P262" si="201">F261+J261</f>
        <v>82</v>
      </c>
      <c r="Q261" s="3">
        <f>L261-O261-N261</f>
        <v>-3240.48</v>
      </c>
      <c r="R261" s="46">
        <v>0</v>
      </c>
    </row>
    <row r="262" spans="1:18" x14ac:dyDescent="0.35">
      <c r="A262" s="9">
        <v>43670</v>
      </c>
      <c r="B262" s="9" t="s">
        <v>85</v>
      </c>
      <c r="C262" s="2" t="s">
        <v>278</v>
      </c>
      <c r="D262" s="3">
        <v>10</v>
      </c>
      <c r="E262" s="6">
        <v>10</v>
      </c>
      <c r="F262" s="27">
        <v>62</v>
      </c>
      <c r="G262" s="3">
        <f>F262*D262</f>
        <v>620</v>
      </c>
      <c r="H262" s="3">
        <f>G262*0.7</f>
        <v>434</v>
      </c>
      <c r="I262" s="23">
        <f t="shared" si="197"/>
        <v>-186</v>
      </c>
      <c r="J262" s="72">
        <v>0</v>
      </c>
      <c r="K262" s="3">
        <f t="shared" si="198"/>
        <v>0</v>
      </c>
      <c r="L262" s="3">
        <f t="shared" si="199"/>
        <v>620</v>
      </c>
      <c r="M262" s="7">
        <f t="shared" ref="M262" si="202">H262-L262</f>
        <v>-186</v>
      </c>
      <c r="N262" s="3" t="s">
        <v>61</v>
      </c>
      <c r="O262" s="3">
        <f>L262*0.7</f>
        <v>434</v>
      </c>
      <c r="P262" s="72">
        <f t="shared" si="201"/>
        <v>62</v>
      </c>
      <c r="Q262" s="10">
        <f>L262-O262</f>
        <v>186</v>
      </c>
      <c r="R262" s="46">
        <v>0</v>
      </c>
    </row>
    <row r="263" spans="1:18" x14ac:dyDescent="0.35">
      <c r="A263" s="9">
        <v>43671</v>
      </c>
      <c r="B263" s="9" t="s">
        <v>85</v>
      </c>
      <c r="C263" s="2" t="s">
        <v>287</v>
      </c>
      <c r="D263" s="3">
        <v>12</v>
      </c>
      <c r="E263" s="6">
        <v>12</v>
      </c>
      <c r="F263" s="27">
        <v>11</v>
      </c>
      <c r="G263" s="3">
        <f t="shared" ref="G263" si="203">F263*D263</f>
        <v>132</v>
      </c>
      <c r="H263" s="3">
        <v>250</v>
      </c>
      <c r="I263" s="5">
        <f t="shared" ref="I263" si="204">H263-G263</f>
        <v>118</v>
      </c>
      <c r="J263" s="75">
        <v>0</v>
      </c>
      <c r="K263" s="3">
        <f t="shared" ref="K263" si="205">E263*J263</f>
        <v>0</v>
      </c>
      <c r="L263" s="3">
        <f t="shared" ref="L263" si="206">G263+K263</f>
        <v>132</v>
      </c>
      <c r="M263" s="7">
        <f t="shared" ref="M263" si="207">H263-L263</f>
        <v>118</v>
      </c>
      <c r="N263" s="3" t="s">
        <v>61</v>
      </c>
      <c r="O263" s="3">
        <v>250</v>
      </c>
      <c r="P263" s="75">
        <f t="shared" ref="P263" si="208">F263+J263</f>
        <v>11</v>
      </c>
      <c r="Q263" s="10">
        <f>L263-O263</f>
        <v>-118</v>
      </c>
      <c r="R263" s="46">
        <v>0</v>
      </c>
    </row>
    <row r="264" spans="1:18" x14ac:dyDescent="0.35">
      <c r="A264" s="9">
        <v>43672</v>
      </c>
      <c r="B264" s="9" t="s">
        <v>84</v>
      </c>
      <c r="C264" s="2" t="s">
        <v>114</v>
      </c>
      <c r="D264" s="3">
        <v>16</v>
      </c>
      <c r="E264" s="6">
        <v>18</v>
      </c>
      <c r="F264" s="33">
        <v>260</v>
      </c>
      <c r="G264" s="3">
        <f t="shared" ref="G264:G276" si="209">F264*D264</f>
        <v>4160</v>
      </c>
      <c r="H264" s="3">
        <v>4500</v>
      </c>
      <c r="I264" s="5">
        <f t="shared" ref="I264:I276" si="210">H264-G264</f>
        <v>340</v>
      </c>
      <c r="J264" s="1">
        <v>0</v>
      </c>
      <c r="K264" s="3">
        <f t="shared" ref="K264:K276" si="211">E264*J264</f>
        <v>0</v>
      </c>
      <c r="L264" s="3">
        <f t="shared" ref="L264:L276" si="212">G264+K264</f>
        <v>4160</v>
      </c>
      <c r="M264" s="7">
        <f t="shared" si="193"/>
        <v>-340</v>
      </c>
      <c r="N264" s="3">
        <f>L264*0.04</f>
        <v>166.4</v>
      </c>
      <c r="O264" s="3">
        <v>4500</v>
      </c>
      <c r="P264" s="1">
        <f t="shared" si="194"/>
        <v>260</v>
      </c>
      <c r="Q264" s="3">
        <f>L264-O264-N264</f>
        <v>-506.4</v>
      </c>
      <c r="R264" s="46">
        <v>0</v>
      </c>
    </row>
    <row r="265" spans="1:18" x14ac:dyDescent="0.35">
      <c r="A265" s="9">
        <v>43675</v>
      </c>
      <c r="B265" s="9" t="s">
        <v>85</v>
      </c>
      <c r="C265" s="2" t="s">
        <v>285</v>
      </c>
      <c r="D265" s="3">
        <v>15</v>
      </c>
      <c r="E265" s="6">
        <v>15</v>
      </c>
      <c r="F265" s="27">
        <v>20</v>
      </c>
      <c r="G265" s="3">
        <f t="shared" si="209"/>
        <v>300</v>
      </c>
      <c r="H265" s="3">
        <v>1100</v>
      </c>
      <c r="I265" s="5">
        <f t="shared" si="210"/>
        <v>800</v>
      </c>
      <c r="J265" s="78">
        <v>0</v>
      </c>
      <c r="K265" s="3">
        <f t="shared" si="211"/>
        <v>0</v>
      </c>
      <c r="L265" s="3">
        <f t="shared" si="212"/>
        <v>300</v>
      </c>
      <c r="M265" s="7">
        <f>H265-L265</f>
        <v>800</v>
      </c>
      <c r="N265" s="3" t="s">
        <v>61</v>
      </c>
      <c r="O265" s="3">
        <v>1100</v>
      </c>
      <c r="P265" s="78">
        <f t="shared" si="194"/>
        <v>20</v>
      </c>
      <c r="Q265" s="3">
        <f>L265-O265</f>
        <v>-800</v>
      </c>
      <c r="R265" s="46">
        <v>0</v>
      </c>
    </row>
    <row r="266" spans="1:18" x14ac:dyDescent="0.35">
      <c r="A266" s="9">
        <v>43676</v>
      </c>
      <c r="B266" s="9" t="s">
        <v>85</v>
      </c>
      <c r="C266" s="2" t="s">
        <v>277</v>
      </c>
      <c r="D266" s="3">
        <v>12</v>
      </c>
      <c r="E266" s="6">
        <v>14</v>
      </c>
      <c r="F266" s="27">
        <v>4</v>
      </c>
      <c r="G266" s="3">
        <f t="shared" si="209"/>
        <v>48</v>
      </c>
      <c r="H266" s="3">
        <v>550</v>
      </c>
      <c r="I266" s="5">
        <f t="shared" si="210"/>
        <v>502</v>
      </c>
      <c r="J266" s="72">
        <v>0</v>
      </c>
      <c r="K266" s="3">
        <f t="shared" si="211"/>
        <v>0</v>
      </c>
      <c r="L266" s="3">
        <f t="shared" si="212"/>
        <v>48</v>
      </c>
      <c r="M266" s="7">
        <f>H266-L266</f>
        <v>502</v>
      </c>
      <c r="N266" s="3" t="s">
        <v>61</v>
      </c>
      <c r="O266" s="3">
        <v>550</v>
      </c>
      <c r="P266" s="72">
        <f t="shared" si="194"/>
        <v>4</v>
      </c>
      <c r="Q266" s="3">
        <f>L266-O266</f>
        <v>-502</v>
      </c>
      <c r="R266" s="46">
        <v>0</v>
      </c>
    </row>
    <row r="267" spans="1:18" x14ac:dyDescent="0.35">
      <c r="A267" s="9">
        <v>43678</v>
      </c>
      <c r="B267" s="9" t="s">
        <v>85</v>
      </c>
      <c r="C267" s="2" t="s">
        <v>289</v>
      </c>
      <c r="D267" s="3">
        <v>12</v>
      </c>
      <c r="E267" s="6">
        <v>12</v>
      </c>
      <c r="F267" s="27">
        <v>6</v>
      </c>
      <c r="G267" s="3">
        <f t="shared" si="209"/>
        <v>72</v>
      </c>
      <c r="H267" s="3">
        <v>250</v>
      </c>
      <c r="I267" s="5">
        <f t="shared" si="210"/>
        <v>178</v>
      </c>
      <c r="J267" s="82">
        <v>0</v>
      </c>
      <c r="K267" s="3">
        <f t="shared" si="211"/>
        <v>0</v>
      </c>
      <c r="L267" s="3">
        <f t="shared" si="212"/>
        <v>72</v>
      </c>
      <c r="M267" s="7">
        <f t="shared" ref="M267" si="213">H267-L267</f>
        <v>178</v>
      </c>
      <c r="N267" s="3" t="s">
        <v>61</v>
      </c>
      <c r="O267" s="3">
        <v>250</v>
      </c>
      <c r="P267" s="82">
        <f t="shared" si="194"/>
        <v>6</v>
      </c>
      <c r="Q267" s="10">
        <f>L267-O267</f>
        <v>-178</v>
      </c>
      <c r="R267" s="46">
        <v>0</v>
      </c>
    </row>
    <row r="268" spans="1:18" x14ac:dyDescent="0.35">
      <c r="A268" s="9">
        <v>43686</v>
      </c>
      <c r="B268" s="9" t="s">
        <v>84</v>
      </c>
      <c r="C268" s="2" t="s">
        <v>266</v>
      </c>
      <c r="D268" s="3">
        <v>12</v>
      </c>
      <c r="E268" s="6">
        <v>15</v>
      </c>
      <c r="F268" s="27">
        <v>19</v>
      </c>
      <c r="G268" s="3">
        <f>F268*D268</f>
        <v>228</v>
      </c>
      <c r="H268" s="3">
        <v>1000</v>
      </c>
      <c r="I268" s="5">
        <f>H268-G268</f>
        <v>772</v>
      </c>
      <c r="J268" s="77">
        <v>0</v>
      </c>
      <c r="K268" s="3">
        <f>E268*J268</f>
        <v>0</v>
      </c>
      <c r="L268" s="3">
        <f>G268+K268</f>
        <v>228</v>
      </c>
      <c r="M268" s="7">
        <f t="shared" ref="M268" si="214">L268-H268</f>
        <v>-772</v>
      </c>
      <c r="N268" s="3">
        <f>L268*0.04</f>
        <v>9.120000000000001</v>
      </c>
      <c r="O268" s="3">
        <v>1000</v>
      </c>
      <c r="P268" s="77">
        <f t="shared" ref="P268:P271" si="215">F268+J268</f>
        <v>19</v>
      </c>
      <c r="Q268" s="3">
        <f>L268-O268-N268</f>
        <v>-781.12</v>
      </c>
      <c r="R268" s="46">
        <v>0</v>
      </c>
    </row>
    <row r="269" spans="1:18" x14ac:dyDescent="0.35">
      <c r="A269" s="9">
        <v>43698</v>
      </c>
      <c r="B269" s="9" t="s">
        <v>85</v>
      </c>
      <c r="C269" s="2" t="s">
        <v>292</v>
      </c>
      <c r="D269" s="3">
        <v>17</v>
      </c>
      <c r="E269" s="6">
        <v>25</v>
      </c>
      <c r="F269" s="86">
        <v>0</v>
      </c>
      <c r="G269" s="3">
        <f t="shared" ref="G269" si="216">F269*D269</f>
        <v>0</v>
      </c>
      <c r="H269" s="3">
        <v>1000</v>
      </c>
      <c r="I269" s="5">
        <f t="shared" ref="I269" si="217">H269-G269</f>
        <v>1000</v>
      </c>
      <c r="J269" s="86">
        <v>5</v>
      </c>
      <c r="K269" s="3">
        <f t="shared" ref="K269" si="218">E269*J269</f>
        <v>125</v>
      </c>
      <c r="L269" s="3">
        <f t="shared" ref="L269" si="219">G269+K269</f>
        <v>125</v>
      </c>
      <c r="M269" s="7">
        <f t="shared" ref="M269" si="220">H269-L269</f>
        <v>875</v>
      </c>
      <c r="N269" s="3" t="s">
        <v>61</v>
      </c>
      <c r="O269" s="3">
        <v>250</v>
      </c>
      <c r="P269" s="85">
        <f t="shared" ref="P269:P270" si="221">F269+J269</f>
        <v>5</v>
      </c>
      <c r="Q269" s="10">
        <f>L269-O269</f>
        <v>-125</v>
      </c>
      <c r="R269" s="46">
        <v>0</v>
      </c>
    </row>
    <row r="270" spans="1:18" x14ac:dyDescent="0.35">
      <c r="A270" s="9">
        <v>43712</v>
      </c>
      <c r="B270" s="9" t="s">
        <v>84</v>
      </c>
      <c r="C270" s="2" t="s">
        <v>294</v>
      </c>
      <c r="D270" s="3">
        <v>18</v>
      </c>
      <c r="E270" s="6">
        <v>21</v>
      </c>
      <c r="F270" s="27">
        <v>10</v>
      </c>
      <c r="G270" s="3">
        <f>F270*D270</f>
        <v>180</v>
      </c>
      <c r="H270" s="3">
        <v>2000</v>
      </c>
      <c r="I270" s="5">
        <f>H270-G270</f>
        <v>1820</v>
      </c>
      <c r="J270" s="88">
        <v>0</v>
      </c>
      <c r="K270" s="3">
        <f>E270*J270</f>
        <v>0</v>
      </c>
      <c r="L270" s="3">
        <f>G270+K270</f>
        <v>180</v>
      </c>
      <c r="M270" s="7">
        <f t="shared" ref="M270" si="222">L270-H270</f>
        <v>-1820</v>
      </c>
      <c r="N270" s="3">
        <f>L270*0.04</f>
        <v>7.2</v>
      </c>
      <c r="O270" s="3">
        <v>2000</v>
      </c>
      <c r="P270" s="88">
        <f t="shared" si="221"/>
        <v>10</v>
      </c>
      <c r="Q270" s="3">
        <f>L270-O270-N270</f>
        <v>-1827.2</v>
      </c>
      <c r="R270" s="46">
        <v>0</v>
      </c>
    </row>
    <row r="271" spans="1:18" x14ac:dyDescent="0.35">
      <c r="A271" s="9">
        <v>43715</v>
      </c>
      <c r="B271" s="9" t="s">
        <v>85</v>
      </c>
      <c r="C271" s="2" t="s">
        <v>283</v>
      </c>
      <c r="D271" s="3">
        <v>13</v>
      </c>
      <c r="E271" s="6">
        <v>15</v>
      </c>
      <c r="F271" s="27">
        <v>0</v>
      </c>
      <c r="G271" s="3">
        <f t="shared" ref="G271" si="223">F271*D271</f>
        <v>0</v>
      </c>
      <c r="H271" s="3">
        <v>700</v>
      </c>
      <c r="I271" s="5">
        <f t="shared" ref="I271" si="224">H271-G271</f>
        <v>700</v>
      </c>
      <c r="J271" s="77">
        <v>0</v>
      </c>
      <c r="K271" s="3">
        <f t="shared" ref="K271" si="225">E271*J271</f>
        <v>0</v>
      </c>
      <c r="L271" s="3">
        <f t="shared" ref="L271" si="226">G271+K271</f>
        <v>0</v>
      </c>
      <c r="M271" s="7">
        <f>H271-L271</f>
        <v>700</v>
      </c>
      <c r="N271" s="3" t="s">
        <v>61</v>
      </c>
      <c r="O271" s="3">
        <v>700</v>
      </c>
      <c r="P271" s="77">
        <f t="shared" si="215"/>
        <v>0</v>
      </c>
      <c r="Q271" s="3">
        <f>L271-O271</f>
        <v>-700</v>
      </c>
      <c r="R271" s="46">
        <v>0</v>
      </c>
    </row>
    <row r="272" spans="1:18" x14ac:dyDescent="0.35">
      <c r="A272" s="9">
        <v>43716</v>
      </c>
      <c r="B272" s="9" t="s">
        <v>85</v>
      </c>
      <c r="C272" s="2" t="s">
        <v>143</v>
      </c>
      <c r="D272" s="3">
        <v>12</v>
      </c>
      <c r="E272" s="6">
        <v>12</v>
      </c>
      <c r="F272" s="27">
        <v>0</v>
      </c>
      <c r="G272" s="3">
        <f t="shared" ref="G272" si="227">F272*D272</f>
        <v>0</v>
      </c>
      <c r="H272" s="3">
        <v>300</v>
      </c>
      <c r="I272" s="5">
        <f t="shared" ref="I272" si="228">H272-G272</f>
        <v>300</v>
      </c>
      <c r="J272" s="79">
        <v>0</v>
      </c>
      <c r="K272" s="3">
        <f t="shared" ref="K272" si="229">E272*J272</f>
        <v>0</v>
      </c>
      <c r="L272" s="3">
        <f t="shared" ref="L272" si="230">G272+K272</f>
        <v>0</v>
      </c>
      <c r="M272" s="7">
        <f>H272-L272</f>
        <v>300</v>
      </c>
      <c r="N272" s="3" t="s">
        <v>61</v>
      </c>
      <c r="O272" s="3">
        <v>300</v>
      </c>
      <c r="P272" s="79">
        <f t="shared" ref="P272" si="231">F272+J272</f>
        <v>0</v>
      </c>
      <c r="Q272" s="3">
        <f>L272-O272</f>
        <v>-300</v>
      </c>
      <c r="R272" s="46">
        <v>0</v>
      </c>
    </row>
    <row r="273" spans="1:18" x14ac:dyDescent="0.35">
      <c r="A273" s="9">
        <v>43721</v>
      </c>
      <c r="B273" s="9" t="s">
        <v>84</v>
      </c>
      <c r="C273" s="2" t="s">
        <v>255</v>
      </c>
      <c r="D273" s="3">
        <v>18</v>
      </c>
      <c r="E273" s="6">
        <v>20</v>
      </c>
      <c r="F273" s="56">
        <v>69</v>
      </c>
      <c r="G273" s="3">
        <f>F273*D273</f>
        <v>1242</v>
      </c>
      <c r="H273" s="3">
        <f>G273*0.75</f>
        <v>931.5</v>
      </c>
      <c r="I273" s="23">
        <f>H273-G273</f>
        <v>-310.5</v>
      </c>
      <c r="J273" s="1">
        <v>0</v>
      </c>
      <c r="K273" s="3">
        <f>E273*J273</f>
        <v>0</v>
      </c>
      <c r="L273" s="3">
        <f>G273+K273</f>
        <v>1242</v>
      </c>
      <c r="M273" s="7">
        <f t="shared" si="193"/>
        <v>310.5</v>
      </c>
      <c r="N273" s="3">
        <f>L273*0.04</f>
        <v>49.68</v>
      </c>
      <c r="O273" s="3">
        <f>L273-N273*0.75</f>
        <v>1204.74</v>
      </c>
      <c r="P273" s="1">
        <f t="shared" si="194"/>
        <v>69</v>
      </c>
      <c r="Q273" s="10">
        <f>L273-O273-N273</f>
        <v>-12.420000000000009</v>
      </c>
      <c r="R273" s="46">
        <v>0</v>
      </c>
    </row>
    <row r="274" spans="1:18" x14ac:dyDescent="0.35">
      <c r="A274" s="9">
        <v>43728</v>
      </c>
      <c r="B274" s="9" t="s">
        <v>84</v>
      </c>
      <c r="C274" s="2" t="s">
        <v>263</v>
      </c>
      <c r="D274" s="3">
        <v>25</v>
      </c>
      <c r="E274" s="6">
        <v>25</v>
      </c>
      <c r="F274" s="27">
        <v>89</v>
      </c>
      <c r="G274" s="3">
        <f>F274*D274</f>
        <v>2225</v>
      </c>
      <c r="H274" s="3">
        <v>7000</v>
      </c>
      <c r="I274" s="5">
        <f>H274-G274</f>
        <v>4775</v>
      </c>
      <c r="J274" s="55">
        <v>0</v>
      </c>
      <c r="K274" s="3">
        <f>E274*J274</f>
        <v>0</v>
      </c>
      <c r="L274" s="3">
        <f>G274+K274</f>
        <v>2225</v>
      </c>
      <c r="M274" s="7">
        <f>L274-H274</f>
        <v>-4775</v>
      </c>
      <c r="N274" s="3">
        <f>L274*0.04</f>
        <v>89</v>
      </c>
      <c r="O274" s="3">
        <v>7000</v>
      </c>
      <c r="P274" s="55">
        <f>F274+J274</f>
        <v>89</v>
      </c>
      <c r="Q274" s="3">
        <f>L274-O274-N274</f>
        <v>-4864</v>
      </c>
      <c r="R274" s="46">
        <v>0</v>
      </c>
    </row>
    <row r="275" spans="1:18" x14ac:dyDescent="0.35">
      <c r="A275" s="9">
        <v>43732</v>
      </c>
      <c r="B275" s="9" t="s">
        <v>85</v>
      </c>
      <c r="C275" s="2" t="s">
        <v>295</v>
      </c>
      <c r="D275" s="3">
        <v>10</v>
      </c>
      <c r="E275" s="6">
        <v>12</v>
      </c>
      <c r="F275" s="27">
        <v>0</v>
      </c>
      <c r="G275" s="3">
        <f t="shared" ref="G275" si="232">F275*D275</f>
        <v>0</v>
      </c>
      <c r="H275" s="3">
        <v>300</v>
      </c>
      <c r="I275" s="5">
        <f t="shared" ref="I275" si="233">H275-G275</f>
        <v>300</v>
      </c>
      <c r="J275" s="89">
        <v>0</v>
      </c>
      <c r="K275" s="3">
        <f t="shared" ref="K275" si="234">E275*J275</f>
        <v>0</v>
      </c>
      <c r="L275" s="3">
        <f t="shared" ref="L275" si="235">G275+K275</f>
        <v>0</v>
      </c>
      <c r="M275" s="7">
        <f>H275-L275</f>
        <v>300</v>
      </c>
      <c r="N275" s="3" t="s">
        <v>61</v>
      </c>
      <c r="O275" s="3">
        <v>300</v>
      </c>
      <c r="P275" s="89">
        <f t="shared" ref="P275" si="236">F275+J275</f>
        <v>0</v>
      </c>
      <c r="Q275" s="3">
        <f>L275-O275</f>
        <v>-300</v>
      </c>
      <c r="R275" s="46">
        <v>0</v>
      </c>
    </row>
    <row r="276" spans="1:18" x14ac:dyDescent="0.35">
      <c r="A276" s="19">
        <v>43734</v>
      </c>
      <c r="B276" s="19" t="s">
        <v>222</v>
      </c>
      <c r="C276" s="21" t="s">
        <v>226</v>
      </c>
      <c r="D276" s="3">
        <v>38.99</v>
      </c>
      <c r="E276" s="6">
        <v>43.99</v>
      </c>
      <c r="F276" s="33">
        <v>1234</v>
      </c>
      <c r="G276" s="3">
        <f t="shared" si="209"/>
        <v>48113.66</v>
      </c>
      <c r="H276" s="3">
        <v>40000</v>
      </c>
      <c r="I276" s="23">
        <f t="shared" si="210"/>
        <v>-8113.6600000000035</v>
      </c>
      <c r="J276" s="14">
        <v>0</v>
      </c>
      <c r="K276" s="3">
        <f t="shared" si="211"/>
        <v>0</v>
      </c>
      <c r="L276" s="3">
        <f t="shared" si="212"/>
        <v>48113.66</v>
      </c>
      <c r="M276" s="7">
        <f t="shared" si="193"/>
        <v>8113.6600000000035</v>
      </c>
      <c r="N276" s="3">
        <f>L276*0.08</f>
        <v>3849.0928000000004</v>
      </c>
      <c r="O276" s="3">
        <v>40000</v>
      </c>
      <c r="P276" s="1">
        <f t="shared" si="194"/>
        <v>1234</v>
      </c>
      <c r="Q276" s="10">
        <f>P276*2</f>
        <v>2468</v>
      </c>
      <c r="R276" s="45" t="s">
        <v>61</v>
      </c>
    </row>
    <row r="277" spans="1:18" x14ac:dyDescent="0.35">
      <c r="A277" s="9">
        <v>43744</v>
      </c>
      <c r="B277" s="9" t="s">
        <v>84</v>
      </c>
      <c r="C277" s="2" t="s">
        <v>284</v>
      </c>
      <c r="D277" s="3">
        <v>23.5</v>
      </c>
      <c r="E277" s="6">
        <v>26</v>
      </c>
      <c r="F277" s="27">
        <v>0</v>
      </c>
      <c r="G277" s="3">
        <f>F277*D277</f>
        <v>0</v>
      </c>
      <c r="H277" s="3">
        <v>6000</v>
      </c>
      <c r="I277" s="5">
        <f>H277-G277</f>
        <v>6000</v>
      </c>
      <c r="J277" s="78">
        <v>0</v>
      </c>
      <c r="K277" s="3">
        <f>E277*J277</f>
        <v>0</v>
      </c>
      <c r="L277" s="3">
        <f>G277+K277</f>
        <v>0</v>
      </c>
      <c r="M277" s="7">
        <f t="shared" si="193"/>
        <v>-6000</v>
      </c>
      <c r="N277" s="3">
        <f>L277*0.04</f>
        <v>0</v>
      </c>
      <c r="O277" s="3">
        <v>6500</v>
      </c>
      <c r="P277" s="78">
        <f t="shared" si="194"/>
        <v>0</v>
      </c>
      <c r="Q277" s="3">
        <f>L277-O277-N277</f>
        <v>-6500</v>
      </c>
      <c r="R277" s="46">
        <v>0</v>
      </c>
    </row>
    <row r="278" spans="1:18" x14ac:dyDescent="0.35">
      <c r="A278" s="9">
        <v>43754</v>
      </c>
      <c r="B278" s="9" t="s">
        <v>85</v>
      </c>
      <c r="C278" s="2" t="s">
        <v>296</v>
      </c>
      <c r="D278" s="3">
        <v>15</v>
      </c>
      <c r="E278" s="6">
        <v>15</v>
      </c>
      <c r="F278" s="27">
        <v>0</v>
      </c>
      <c r="G278" s="3">
        <f t="shared" ref="G278" si="237">F278*D278</f>
        <v>0</v>
      </c>
      <c r="H278" s="3">
        <v>1000</v>
      </c>
      <c r="I278" s="5">
        <f t="shared" ref="I278" si="238">H278-G278</f>
        <v>1000</v>
      </c>
      <c r="J278" s="90">
        <v>0</v>
      </c>
      <c r="K278" s="3">
        <f t="shared" ref="K278" si="239">E278*J278</f>
        <v>0</v>
      </c>
      <c r="L278" s="3">
        <f t="shared" ref="L278" si="240">G278+K278</f>
        <v>0</v>
      </c>
      <c r="M278" s="7">
        <f>H278-L278</f>
        <v>1000</v>
      </c>
      <c r="N278" s="3" t="s">
        <v>61</v>
      </c>
      <c r="O278" s="3">
        <v>1000</v>
      </c>
      <c r="P278" s="90">
        <f t="shared" si="194"/>
        <v>0</v>
      </c>
      <c r="Q278" s="3">
        <f>L278-O278</f>
        <v>-1000</v>
      </c>
      <c r="R278" s="46">
        <v>0</v>
      </c>
    </row>
    <row r="279" spans="1:18" x14ac:dyDescent="0.35">
      <c r="A279" s="9">
        <v>43761</v>
      </c>
      <c r="B279" s="9" t="s">
        <v>84</v>
      </c>
      <c r="C279" s="2" t="s">
        <v>279</v>
      </c>
      <c r="D279" s="3">
        <v>20</v>
      </c>
      <c r="E279" s="6">
        <v>25</v>
      </c>
      <c r="F279" s="27">
        <v>0</v>
      </c>
      <c r="G279" s="3">
        <f>F279*D279</f>
        <v>0</v>
      </c>
      <c r="H279" s="3">
        <v>6500</v>
      </c>
      <c r="I279" s="5">
        <f>H279-G279</f>
        <v>6500</v>
      </c>
      <c r="J279" s="73">
        <v>0</v>
      </c>
      <c r="K279" s="3">
        <f>E279*J279</f>
        <v>0</v>
      </c>
      <c r="L279" s="3">
        <f>G279+K279</f>
        <v>0</v>
      </c>
      <c r="M279" s="7">
        <f t="shared" ref="M279" si="241">L279-H279</f>
        <v>-6500</v>
      </c>
      <c r="N279" s="3">
        <f>L279*0.04</f>
        <v>0</v>
      </c>
      <c r="O279" s="3">
        <v>6500</v>
      </c>
      <c r="P279" s="73">
        <f t="shared" ref="P279:P281" si="242">F279+J279</f>
        <v>0</v>
      </c>
      <c r="Q279" s="3">
        <f>L279-O279-N279</f>
        <v>-6500</v>
      </c>
      <c r="R279" s="46">
        <v>0</v>
      </c>
    </row>
    <row r="280" spans="1:18" x14ac:dyDescent="0.35">
      <c r="A280" s="9">
        <v>43762</v>
      </c>
      <c r="B280" s="9" t="s">
        <v>85</v>
      </c>
      <c r="C280" s="2" t="s">
        <v>286</v>
      </c>
      <c r="D280" s="3">
        <v>10</v>
      </c>
      <c r="E280" s="6">
        <v>10</v>
      </c>
      <c r="F280" s="27">
        <v>0</v>
      </c>
      <c r="G280" s="3">
        <f t="shared" ref="G280" si="243">F280*D280</f>
        <v>0</v>
      </c>
      <c r="H280" s="3">
        <f>G280*0.65</f>
        <v>0</v>
      </c>
      <c r="I280" s="23">
        <f t="shared" ref="I280" si="244">H280-G280</f>
        <v>0</v>
      </c>
      <c r="J280" s="80">
        <v>0</v>
      </c>
      <c r="K280" s="3">
        <f t="shared" ref="K280" si="245">E280*J280</f>
        <v>0</v>
      </c>
      <c r="L280" s="3">
        <f t="shared" ref="L280" si="246">G280+K280</f>
        <v>0</v>
      </c>
      <c r="M280" s="7">
        <f>H280-L280</f>
        <v>0</v>
      </c>
      <c r="N280" s="3" t="s">
        <v>61</v>
      </c>
      <c r="O280" s="3">
        <f>L280*0.65</f>
        <v>0</v>
      </c>
      <c r="P280" s="79">
        <f>F280+J280</f>
        <v>0</v>
      </c>
      <c r="Q280" s="10">
        <f>L280-O280</f>
        <v>0</v>
      </c>
      <c r="R280" s="46">
        <v>350.33</v>
      </c>
    </row>
    <row r="281" spans="1:18" x14ac:dyDescent="0.35">
      <c r="A281" s="9">
        <v>43766</v>
      </c>
      <c r="B281" s="9" t="s">
        <v>85</v>
      </c>
      <c r="C281" s="2" t="s">
        <v>293</v>
      </c>
      <c r="D281" s="3">
        <v>15</v>
      </c>
      <c r="E281" s="6">
        <v>15</v>
      </c>
      <c r="F281" s="27">
        <v>11</v>
      </c>
      <c r="G281" s="3">
        <f t="shared" ref="G281" si="247">F281*D281</f>
        <v>165</v>
      </c>
      <c r="H281" s="3">
        <v>1000</v>
      </c>
      <c r="I281" s="5">
        <f t="shared" ref="I281" si="248">H281-G281</f>
        <v>835</v>
      </c>
      <c r="J281" s="87">
        <v>0</v>
      </c>
      <c r="K281" s="3">
        <f t="shared" ref="K281" si="249">E281*J281</f>
        <v>0</v>
      </c>
      <c r="L281" s="3">
        <f t="shared" ref="L281" si="250">G281+K281</f>
        <v>165</v>
      </c>
      <c r="M281" s="7">
        <f>H281-L281</f>
        <v>835</v>
      </c>
      <c r="N281" s="3" t="s">
        <v>61</v>
      </c>
      <c r="O281" s="3">
        <v>1000</v>
      </c>
      <c r="P281" s="87">
        <f t="shared" si="242"/>
        <v>11</v>
      </c>
      <c r="Q281" s="3">
        <f>L281-O281</f>
        <v>-835</v>
      </c>
      <c r="R281" s="46">
        <v>0</v>
      </c>
    </row>
    <row r="282" spans="1:18" x14ac:dyDescent="0.35">
      <c r="A282" s="9">
        <v>43775</v>
      </c>
      <c r="B282" s="9" t="s">
        <v>84</v>
      </c>
      <c r="C282" s="2" t="s">
        <v>272</v>
      </c>
      <c r="D282" s="3">
        <v>18</v>
      </c>
      <c r="E282" s="6">
        <v>20</v>
      </c>
      <c r="F282" s="27">
        <v>56</v>
      </c>
      <c r="G282" s="3">
        <f>F282*D282</f>
        <v>1008</v>
      </c>
      <c r="H282" s="3">
        <v>5000</v>
      </c>
      <c r="I282" s="5">
        <f>H282-G282</f>
        <v>3992</v>
      </c>
      <c r="J282" s="66">
        <v>0</v>
      </c>
      <c r="K282" s="3">
        <f>E282*J282</f>
        <v>0</v>
      </c>
      <c r="L282" s="3">
        <f>G282+K282</f>
        <v>1008</v>
      </c>
      <c r="M282" s="7">
        <f t="shared" si="193"/>
        <v>-3992</v>
      </c>
      <c r="N282" s="3">
        <f>L282*0.04</f>
        <v>40.32</v>
      </c>
      <c r="O282" s="3">
        <v>5000</v>
      </c>
      <c r="P282" s="66">
        <f t="shared" si="194"/>
        <v>56</v>
      </c>
      <c r="Q282" s="3">
        <f>L282-O282-N282</f>
        <v>-4032.32</v>
      </c>
      <c r="R282" s="46">
        <v>0</v>
      </c>
    </row>
    <row r="283" spans="1:18" x14ac:dyDescent="0.35">
      <c r="A283" s="9">
        <v>43778</v>
      </c>
      <c r="B283" s="9" t="s">
        <v>84</v>
      </c>
      <c r="C283" s="2" t="s">
        <v>264</v>
      </c>
      <c r="D283" s="3">
        <v>16</v>
      </c>
      <c r="E283" s="6">
        <v>18</v>
      </c>
      <c r="F283" s="27">
        <v>28</v>
      </c>
      <c r="G283" s="3">
        <f>F283*D283</f>
        <v>448</v>
      </c>
      <c r="H283" s="3">
        <v>3000</v>
      </c>
      <c r="I283" s="5">
        <f>H283-G283</f>
        <v>2552</v>
      </c>
      <c r="J283" s="1">
        <v>0</v>
      </c>
      <c r="K283" s="3">
        <f>E283*J283</f>
        <v>0</v>
      </c>
      <c r="L283" s="3">
        <f>G283+K283</f>
        <v>448</v>
      </c>
      <c r="M283" s="7">
        <f t="shared" ref="M283" si="251">L283-H283</f>
        <v>-2552</v>
      </c>
      <c r="N283" s="3">
        <f>L283*0.04</f>
        <v>17.920000000000002</v>
      </c>
      <c r="O283" s="3">
        <v>3000</v>
      </c>
      <c r="P283" s="1">
        <f t="shared" ref="P283" si="252">F283+J283</f>
        <v>28</v>
      </c>
      <c r="Q283" s="3">
        <f>L283-O283-N283</f>
        <v>-2569.92</v>
      </c>
      <c r="R283" s="46">
        <v>0</v>
      </c>
    </row>
    <row r="284" spans="1:18" x14ac:dyDescent="0.35">
      <c r="A284" s="11"/>
      <c r="B284" s="11"/>
      <c r="C284" s="11"/>
      <c r="D284" s="4"/>
      <c r="E284" s="4"/>
      <c r="F284" s="4"/>
      <c r="G284" s="4"/>
      <c r="H284" s="4"/>
      <c r="I284" s="4"/>
      <c r="J284" s="11"/>
      <c r="K284" s="11"/>
      <c r="L284" s="11"/>
      <c r="M284" s="11"/>
      <c r="N284" s="12"/>
      <c r="O284" s="11"/>
      <c r="P284" s="11"/>
      <c r="Q284" s="11"/>
      <c r="R284" s="4"/>
    </row>
  </sheetData>
  <mergeCells count="1">
    <mergeCell ref="U149:V149"/>
  </mergeCells>
  <pageMargins left="0.7" right="0.7" top="0.75" bottom="0.75" header="0.3" footer="0.3"/>
  <pageSetup scale="47" orientation="landscape" r:id="rId1"/>
  <ignoredErrors>
    <ignoredError sqref="K2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9F20A-D2B1-424A-9247-9F4D76A5ADBC}">
  <dimension ref="D1:G22"/>
  <sheetViews>
    <sheetView topLeftCell="B1" workbookViewId="0">
      <selection activeCell="I10" sqref="I10"/>
    </sheetView>
  </sheetViews>
  <sheetFormatPr defaultRowHeight="14.5" x14ac:dyDescent="0.35"/>
  <cols>
    <col min="5" max="5" width="22.7265625" customWidth="1"/>
    <col min="6" max="6" width="24.08984375" customWidth="1"/>
  </cols>
  <sheetData>
    <row r="1" spans="4:7" x14ac:dyDescent="0.35">
      <c r="D1" s="4"/>
      <c r="E1" s="4"/>
      <c r="F1" s="4"/>
      <c r="G1" s="4"/>
    </row>
    <row r="2" spans="4:7" x14ac:dyDescent="0.35">
      <c r="D2" s="67"/>
      <c r="E2" s="93" t="s">
        <v>197</v>
      </c>
      <c r="F2" s="93"/>
      <c r="G2" s="4"/>
    </row>
    <row r="3" spans="4:7" x14ac:dyDescent="0.35">
      <c r="D3" s="4"/>
      <c r="E3" s="4"/>
      <c r="F3" s="4"/>
      <c r="G3" s="4"/>
    </row>
    <row r="4" spans="4:7" x14ac:dyDescent="0.35">
      <c r="D4" s="4"/>
      <c r="E4" s="97" t="s">
        <v>181</v>
      </c>
      <c r="F4" s="97"/>
      <c r="G4" s="4"/>
    </row>
    <row r="5" spans="4:7" x14ac:dyDescent="0.35">
      <c r="D5" s="4"/>
      <c r="E5" s="40" t="s">
        <v>90</v>
      </c>
      <c r="F5" s="41" t="s">
        <v>91</v>
      </c>
      <c r="G5" s="4"/>
    </row>
    <row r="6" spans="4:7" x14ac:dyDescent="0.35">
      <c r="D6" s="4"/>
      <c r="E6" s="10">
        <f>Sheet1!Q4+Sheet1!Q5+Sheet1!Q6+Sheet1!Q7+Sheet1!Q8+Sheet1!Q9+Sheet1!Q10+Sheet1!Q11+Sheet1!Q12+Sheet1!Q13+Sheet1!Q14+Sheet1!Q15+Sheet1!Q16+Sheet1!Q17+Sheet1!Q19+Sheet1!Q20+Sheet1!Q21+Sheet1!Q22+Sheet1!Q23+Sheet1!Q24+Sheet1!Q27+Sheet1!Q29+Sheet1!Q30+Sheet1!Q35+Sheet1!Q36+Sheet1!Q37+Sheet1!Q38+Sheet1!Q40+Sheet1!Q41+Sheet1!Q42+Sheet1!Q43+Sheet1!Q44+Sheet1!Q45+Sheet1!Q48+Sheet1!Q50+Sheet1!Q52+Sheet1!Q54+Sheet1!Q55+Sheet1!Q58+Sheet1!Q59+Sheet1!Q62+Sheet1!Q63+Sheet1!Q65+Sheet1!Q66+Sheet1!Q67+Sheet1!Q68+Sheet1!Q69+Sheet1!Q70+Sheet1!Q72+Sheet1!Q73+Sheet1!Q74+Sheet1!Q75+Sheet1!Q76+Sheet1!Q78+Sheet1!Q79+Sheet1!Q80+Sheet1!Q82+Sheet1!Q83+Sheet1!Q86+Sheet1!Q87+Sheet1!Q88+Sheet1!Q90+Sheet1!Q91+Sheet1!Q92+Sheet1!Q93+Sheet1!Q94+Sheet1!Q95+Sheet1!Q96+Sheet1!Q97+Sheet1!Q99+Sheet1!Q100+Sheet1!Q102+Sheet1!Q104+Sheet1!Q106+Sheet1!Q107+Sheet1!Q108+Sheet1!Q109+Sheet1!Q111+Sheet1!Q113+Sheet1!Q115+Sheet1!Q119+Sheet1!Q120+Sheet1!Q123+Sheet1!Q124+Sheet1!Q125+Sheet1!Q126+Sheet1!Q127+Sheet1!Q128+Sheet1!Q129+Sheet1!Q131+Sheet1!Q132+Sheet1!Q133+Sheet1!Q134+Sheet1!Q136+Sheet1!Q137+Sheet1!Q139+Sheet1!Q140+Sheet1!Q141+Sheet1!Q142+Sheet1!Q143+Sheet1!Q145+Sheet1!Q146+Sheet1!Q147</f>
        <v>74816.680000000022</v>
      </c>
      <c r="F6" s="42">
        <f>Sheet1!Q18+Sheet1!Q25+Sheet1!Q26+Sheet1!Q28+Sheet1!Q31+Sheet1!Q32+Sheet1!Q33+Sheet1!Q34+Sheet1!Q39+Sheet1!Q46+Sheet1!Q47+Sheet1!Q49+Sheet1!Q51+Sheet1!Q53+Sheet1!Q56+Sheet1!Q57+Sheet1!Q60+Sheet1!Q61+Sheet1!Q64+Sheet1!Q71+Sheet1!Q77+Sheet1!Q81+Sheet1!Q84+Sheet1!Q85+Sheet1!Q89+Sheet1!Q98+Sheet1!Q101+Sheet1!Q103+Sheet1!Q105+Sheet1!Q110+Sheet1!Q112+Sheet1!Q114+Sheet1!Q116+Sheet1!Q117+Sheet1!Q118+Sheet1!Q121+Sheet1!Q122+Sheet1!Q130+Sheet1!Q135+Sheet1!Q138+Sheet1!Q144</f>
        <v>-19716.100000000002</v>
      </c>
      <c r="G6" s="4"/>
    </row>
    <row r="7" spans="4:7" x14ac:dyDescent="0.35">
      <c r="D7" s="4"/>
      <c r="E7" s="95">
        <f>E6+F6</f>
        <v>55100.580000000016</v>
      </c>
      <c r="F7" s="95"/>
      <c r="G7" s="4"/>
    </row>
    <row r="8" spans="4:7" x14ac:dyDescent="0.35">
      <c r="D8" s="4"/>
      <c r="E8" s="96" t="s">
        <v>195</v>
      </c>
      <c r="F8" s="96"/>
      <c r="G8" s="4"/>
    </row>
    <row r="9" spans="4:7" x14ac:dyDescent="0.35">
      <c r="D9" s="4"/>
      <c r="E9" s="102">
        <f>SUM(Sheet1!R4:R146)</f>
        <v>161165.91999999995</v>
      </c>
      <c r="F9" s="102"/>
      <c r="G9" s="4"/>
    </row>
    <row r="10" spans="4:7" x14ac:dyDescent="0.35">
      <c r="D10" s="4"/>
      <c r="E10" s="100" t="s">
        <v>194</v>
      </c>
      <c r="F10" s="100"/>
      <c r="G10" s="4"/>
    </row>
    <row r="11" spans="4:7" x14ac:dyDescent="0.35">
      <c r="D11" s="4"/>
      <c r="E11" s="98">
        <f>E9+E7</f>
        <v>216266.49999999997</v>
      </c>
      <c r="F11" s="99"/>
      <c r="G11" s="4"/>
    </row>
    <row r="12" spans="4:7" x14ac:dyDescent="0.35">
      <c r="D12" s="4"/>
      <c r="E12" s="94"/>
      <c r="F12" s="94"/>
      <c r="G12" s="4"/>
    </row>
    <row r="13" spans="4:7" x14ac:dyDescent="0.35">
      <c r="D13" s="4"/>
      <c r="E13" s="101"/>
      <c r="F13" s="101"/>
      <c r="G13" s="4"/>
    </row>
    <row r="14" spans="4:7" x14ac:dyDescent="0.35">
      <c r="D14" s="4"/>
      <c r="E14" s="97" t="s">
        <v>180</v>
      </c>
      <c r="F14" s="97"/>
      <c r="G14" s="4"/>
    </row>
    <row r="15" spans="4:7" x14ac:dyDescent="0.35">
      <c r="D15" s="4"/>
      <c r="E15" s="40" t="s">
        <v>90</v>
      </c>
      <c r="F15" s="41" t="s">
        <v>91</v>
      </c>
      <c r="G15" s="4"/>
    </row>
    <row r="16" spans="4:7" x14ac:dyDescent="0.35">
      <c r="D16" s="4"/>
      <c r="E16" s="3">
        <f>Sheet1!Q151+Sheet1!Q152+Sheet1!Q153+Sheet1!Q154+Sheet1!Q157+Sheet1!Q159+Sheet1!Q160+Sheet1!Q161+Sheet1!Q162+Sheet1!Q163+Sheet1!Q164+Sheet1!Q165+Sheet1!Q166+Sheet1!Q167+Sheet1!Q168+Sheet1!Q169+Sheet1!Q170+Sheet1!Q171+Sheet1!Q172+Sheet1!Q173+Sheet1!Q177+Sheet1!Q178+Sheet1!Q180+Sheet1!Q181+Sheet1!Q183+Sheet1!Q184+Sheet1!Q185+Sheet1!Q187+Sheet1!Q189+Sheet1!Q191+Sheet1!Q192+Sheet1!Q193+Sheet1!Q194+Sheet1!Q195+Sheet1!Q197+Sheet1!Q198+Sheet1!Q199+Sheet1!Q201+Sheet1!Q202+Sheet1!Q203+Sheet1!Q204+Sheet1!Q205+Sheet1!Q206+Sheet1!Q207+Sheet1!Q208+Sheet1!Q209+Sheet1!Q210+Sheet1!Q211+Sheet1!Q212+Sheet1!Q214+Sheet1!Q215+Sheet1!Q216+Sheet1!Q218+Sheet1!Q219+Sheet1!Q220+Sheet1!Q221+Sheet1!Q222+Sheet1!Q223+Sheet1!Q224+Sheet1!Q225+Sheet1!Q226+Sheet1!Q228+Sheet1!Q229+Sheet1!Q231+Sheet1!Q238+Sheet1!Q239+Sheet1!Q240+Sheet1!Q242+Sheet1!Q243+Sheet1!Q247</f>
        <v>57269.65</v>
      </c>
      <c r="F16" s="3">
        <f>Sheet1!Q155+Sheet1!Q156+Sheet1!Q158+Sheet1!Q174+Sheet1!Q175+Sheet1!Q176+Sheet1!Q179+Sheet1!Q182+Sheet1!Q186+Sheet1!Q188+Sheet1!Q190+Sheet1!Q196+Sheet1!Q200+Sheet1!Q213+Sheet1!Q217+Sheet1!Q227+Sheet1!Q232+Sheet1!Q233+Sheet1!Q234+Sheet1!Q235+Sheet1!Q236+Sheet1!Q237+Sheet1!Q241</f>
        <v>-16617.070000000003</v>
      </c>
      <c r="G16" s="4"/>
    </row>
    <row r="17" spans="4:7" x14ac:dyDescent="0.35">
      <c r="D17" s="4"/>
      <c r="E17" s="95">
        <f>E16+F16</f>
        <v>40652.58</v>
      </c>
      <c r="F17" s="105"/>
      <c r="G17" s="4"/>
    </row>
    <row r="18" spans="4:7" x14ac:dyDescent="0.35">
      <c r="D18" s="4"/>
      <c r="E18" s="96" t="s">
        <v>196</v>
      </c>
      <c r="F18" s="96"/>
      <c r="G18" s="4"/>
    </row>
    <row r="19" spans="4:7" x14ac:dyDescent="0.35">
      <c r="D19" s="4"/>
      <c r="E19" s="103">
        <f>SUM(Sheet1!R151:R276)</f>
        <v>144202.07</v>
      </c>
      <c r="F19" s="103"/>
      <c r="G19" s="4"/>
    </row>
    <row r="20" spans="4:7" x14ac:dyDescent="0.35">
      <c r="D20" s="4"/>
      <c r="E20" s="100" t="s">
        <v>194</v>
      </c>
      <c r="F20" s="100"/>
      <c r="G20" s="4"/>
    </row>
    <row r="21" spans="4:7" x14ac:dyDescent="0.35">
      <c r="D21" s="4"/>
      <c r="E21" s="104"/>
      <c r="F21" s="104"/>
      <c r="G21" s="4"/>
    </row>
    <row r="22" spans="4:7" x14ac:dyDescent="0.35">
      <c r="D22" s="4"/>
      <c r="E22" s="94"/>
      <c r="F22" s="94"/>
      <c r="G22" s="4"/>
    </row>
  </sheetData>
  <mergeCells count="16">
    <mergeCell ref="E22:F22"/>
    <mergeCell ref="E19:F19"/>
    <mergeCell ref="E21:F21"/>
    <mergeCell ref="E20:F20"/>
    <mergeCell ref="E17:F17"/>
    <mergeCell ref="E18:F18"/>
    <mergeCell ref="E2:F2"/>
    <mergeCell ref="E12:F12"/>
    <mergeCell ref="E7:F7"/>
    <mergeCell ref="E8:F8"/>
    <mergeCell ref="E14:F14"/>
    <mergeCell ref="E11:F11"/>
    <mergeCell ref="E10:F10"/>
    <mergeCell ref="E13:F13"/>
    <mergeCell ref="E9:F9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Carol</dc:creator>
  <cp:lastModifiedBy>James Carol</cp:lastModifiedBy>
  <cp:lastPrinted>2018-10-09T21:29:54Z</cp:lastPrinted>
  <dcterms:created xsi:type="dcterms:W3CDTF">2018-03-31T21:36:38Z</dcterms:created>
  <dcterms:modified xsi:type="dcterms:W3CDTF">2019-07-08T21:04:19Z</dcterms:modified>
</cp:coreProperties>
</file>