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usti\Desktop\Programs\Department of Energy\METIL Quickstart Internship\docs\"/>
    </mc:Choice>
  </mc:AlternateContent>
  <xr:revisionPtr revIDLastSave="0" documentId="13_ncr:1_{27252C5A-6EA4-404E-A2A0-9940E02925D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efficients" sheetId="1" r:id="rId1"/>
    <sheet name="Performance Metrics" sheetId="2" r:id="rId2"/>
    <sheet name="Runtime Analysis" sheetId="3" r:id="rId3"/>
    <sheet name="Memory Us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16" i="4"/>
  <c r="E16" i="4"/>
  <c r="F8" i="4"/>
  <c r="E8" i="4"/>
  <c r="F13" i="4"/>
  <c r="F14" i="4"/>
  <c r="F15" i="4"/>
  <c r="F12" i="4"/>
  <c r="E13" i="4"/>
  <c r="E14" i="4"/>
  <c r="E15" i="4"/>
  <c r="E12" i="4"/>
  <c r="E13" i="3"/>
  <c r="E12" i="3"/>
  <c r="E11" i="3"/>
  <c r="E10" i="3"/>
  <c r="E9" i="3"/>
  <c r="E8" i="3"/>
  <c r="E7" i="3"/>
  <c r="E6" i="3"/>
  <c r="E5" i="3"/>
  <c r="E4" i="3"/>
  <c r="D13" i="3"/>
  <c r="D12" i="3"/>
  <c r="D11" i="3"/>
  <c r="D10" i="3"/>
  <c r="D9" i="3"/>
  <c r="D14" i="3" s="1"/>
  <c r="D8" i="3"/>
  <c r="D7" i="3"/>
  <c r="D6" i="3"/>
  <c r="D5" i="3"/>
  <c r="D4" i="3"/>
  <c r="F7" i="4"/>
  <c r="F5" i="4"/>
  <c r="F6" i="4"/>
  <c r="F4" i="4"/>
  <c r="E4" i="4"/>
  <c r="E5" i="4"/>
  <c r="E6" i="4"/>
  <c r="E7" i="4"/>
  <c r="D15" i="4"/>
  <c r="D14" i="4"/>
  <c r="D13" i="4"/>
  <c r="D12" i="4"/>
  <c r="D5" i="4"/>
  <c r="D6" i="4"/>
  <c r="D7" i="4"/>
  <c r="D4" i="4"/>
  <c r="C15" i="4"/>
  <c r="B15" i="4"/>
  <c r="B13" i="4"/>
  <c r="C13" i="4"/>
  <c r="B14" i="4"/>
  <c r="C14" i="4"/>
  <c r="C12" i="4"/>
  <c r="B12" i="4"/>
  <c r="B7" i="4"/>
  <c r="C7" i="4"/>
  <c r="G13" i="3"/>
  <c r="G12" i="3"/>
  <c r="G11" i="3"/>
  <c r="G10" i="3"/>
  <c r="F5" i="3"/>
  <c r="G8" i="3"/>
  <c r="G9" i="3"/>
  <c r="G7" i="3"/>
  <c r="G4" i="3"/>
  <c r="F11" i="3"/>
  <c r="F6" i="3"/>
  <c r="B11" i="3"/>
  <c r="C11" i="3"/>
  <c r="F12" i="3"/>
  <c r="F13" i="3"/>
  <c r="E4" i="2"/>
  <c r="E5" i="2"/>
  <c r="E3" i="2"/>
  <c r="D4" i="2"/>
  <c r="D5" i="2"/>
  <c r="D6" i="2"/>
  <c r="E6" i="2" s="1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<sst xmlns="http://schemas.openxmlformats.org/spreadsheetml/2006/main" count="93" uniqueCount="64">
  <si>
    <t>Feature</t>
  </si>
  <si>
    <t>Plaintext Coefficient</t>
  </si>
  <si>
    <t>Encrypted Coefficient</t>
  </si>
  <si>
    <t>Material Transformation Metric</t>
  </si>
  <si>
    <t>Temperature (°C)</t>
  </si>
  <si>
    <t>Temperature (°C) Material Transformation Metric</t>
  </si>
  <si>
    <t>Temperature x Pressure</t>
  </si>
  <si>
    <t>Temperature (°C)^2</t>
  </si>
  <si>
    <t>Pressure (kPa)</t>
  </si>
  <si>
    <t>Temperature (°C) Pressure (kPa)</t>
  </si>
  <si>
    <t>Material Transformation Metric^2</t>
  </si>
  <si>
    <t>Pressure (kPa) Material Transformation Metric</t>
  </si>
  <si>
    <t>Material Fusion Metric</t>
  </si>
  <si>
    <t>Material Fusion Metric^2</t>
  </si>
  <si>
    <t>Material Fusion Metric Material Transformation Metric</t>
  </si>
  <si>
    <t>Temperature (°C) Material Fusion Metric</t>
  </si>
  <si>
    <t>Pressure (kPa) Material Fusion Metric</t>
  </si>
  <si>
    <t>Temperature (°C) Temperature x Pressure</t>
  </si>
  <si>
    <t>Temperature x Pressure Material Transformation Metric</t>
  </si>
  <si>
    <t>Pressure (kPa)^2</t>
  </si>
  <si>
    <t>Temperature x Pressure Material Fusion Metric</t>
  </si>
  <si>
    <t>Pressure (kPa) Temperature x Pressure</t>
  </si>
  <si>
    <t>Temperature x Pressure^2</t>
  </si>
  <si>
    <t>Metric</t>
  </si>
  <si>
    <t>Plaintext Model</t>
  </si>
  <si>
    <t>Encrypted Inference</t>
  </si>
  <si>
    <t>MAE</t>
  </si>
  <si>
    <t>MSE</t>
  </si>
  <si>
    <t>RMSE</t>
  </si>
  <si>
    <t>R²</t>
  </si>
  <si>
    <t>Step</t>
  </si>
  <si>
    <t>Context Setup Time</t>
  </si>
  <si>
    <t>Preprocessing Time</t>
  </si>
  <si>
    <t>Training Time</t>
  </si>
  <si>
    <t>Evaluation Time</t>
  </si>
  <si>
    <t>Total Runtime</t>
  </si>
  <si>
    <t>Type</t>
  </si>
  <si>
    <t>Coefficients</t>
  </si>
  <si>
    <t>Intercept</t>
  </si>
  <si>
    <t>Features</t>
  </si>
  <si>
    <t>Absolute Difference</t>
  </si>
  <si>
    <t>Regression Coefficients</t>
  </si>
  <si>
    <t>Performance Metrics</t>
  </si>
  <si>
    <t>Runtime Analysis</t>
  </si>
  <si>
    <t>Memory Usage</t>
  </si>
  <si>
    <t>Size (KB)</t>
  </si>
  <si>
    <t>Relative Difference</t>
  </si>
  <si>
    <t>Runtime (seconds)</t>
  </si>
  <si>
    <t>Runtime (%)</t>
  </si>
  <si>
    <t>Encryption Time</t>
  </si>
  <si>
    <t>Decryption Time</t>
  </si>
  <si>
    <t>Others</t>
  </si>
  <si>
    <t>All Others</t>
  </si>
  <si>
    <t>Runtime Overhead</t>
  </si>
  <si>
    <t>N/A</t>
  </si>
  <si>
    <t>Total Without Initial Preprocessing</t>
  </si>
  <si>
    <t>Total Preprocessing Time</t>
  </si>
  <si>
    <t>Additional Overhead Time</t>
  </si>
  <si>
    <t>Inference only</t>
  </si>
  <si>
    <t>Runtime w/o Pre (%)</t>
  </si>
  <si>
    <t>Total</t>
  </si>
  <si>
    <t>Size (MB)</t>
  </si>
  <si>
    <t>% Increase</t>
  </si>
  <si>
    <t>Size Distribution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</si>
</sst>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000000000%"/>
    <numFmt numFmtId="167" formatCode="0.00000"/>
    <numFmt numFmtId="168" formatCode="0.00000E+00"/>
    <numFmt numFmtId="169" formatCode="0.00000%"/>
    <numFmt numFmtId="170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0" fontId="2" fillId="0" borderId="2" xfId="0" applyNumberFormat="1" applyFont="1" applyBorder="1" applyAlignment="1">
      <alignment horizontal="center" vertical="top"/>
    </xf>
    <xf numFmtId="10" fontId="1" fillId="0" borderId="4" xfId="0" applyNumberFormat="1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169" fontId="1" fillId="0" borderId="1" xfId="0" applyNumberFormat="1" applyFont="1" applyBorder="1" applyAlignment="1">
      <alignment horizontal="center" vertical="top"/>
    </xf>
    <xf numFmtId="169" fontId="0" fillId="0" borderId="0" xfId="0" applyNumberFormat="1"/>
    <xf numFmtId="170" fontId="2" fillId="0" borderId="2" xfId="0" applyNumberFormat="1" applyFont="1" applyBorder="1" applyAlignment="1">
      <alignment horizontal="center" vertical="top"/>
    </xf>
    <xf numFmtId="170" fontId="1" fillId="0" borderId="4" xfId="0" applyNumberFormat="1" applyFont="1" applyBorder="1" applyAlignment="1">
      <alignment horizontal="center" vertical="top"/>
    </xf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170" fontId="2" fillId="0" borderId="1" xfId="0" applyNumberFormat="1" applyFont="1" applyBorder="1" applyAlignment="1">
      <alignment vertical="top"/>
    </xf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170" fontId="1" fillId="0" borderId="2" xfId="0" applyNumberFormat="1" applyFont="1" applyBorder="1" applyAlignment="1">
      <alignment horizontal="center" vertical="top"/>
    </xf>
    <xf numFmtId="10" fontId="1" fillId="0" borderId="2" xfId="0" applyNumberFormat="1" applyFont="1" applyBorder="1" applyAlignment="1">
      <alignment horizontal="center" vertical="top"/>
    </xf>
    <xf numFmtId="9" fontId="1" fillId="0" borderId="1" xfId="0" applyNumberFormat="1" applyFont="1" applyBorder="1" applyAlignment="1">
      <alignment horizontal="center" vertical="top"/>
    </xf>
    <xf numFmtId="9" fontId="0" fillId="0" borderId="0" xfId="0" applyNumberFormat="1"/>
    <xf numFmtId="11" fontId="1" fillId="0" borderId="1" xfId="0" applyNumberFormat="1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Performance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Metrics'!$B$2</c:f>
              <c:strCache>
                <c:ptCount val="1"/>
                <c:pt idx="0">
                  <c:v>Plaintext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'Performance Metrics'!$A$3:$A$6</c:f>
              <c:strCache>
                <c:ptCount val="4"/>
                <c:pt idx="0">
                  <c:v>MAE</c:v>
                </c:pt>
                <c:pt idx="1">
                  <c:v>MSE</c:v>
                </c:pt>
                <c:pt idx="2">
                  <c:v>RMSE</c:v>
                </c:pt>
                <c:pt idx="3">
                  <c:v>R²</c:v>
                </c:pt>
              </c:strCache>
            </c:strRef>
          </c:cat>
          <c:val>
            <c:numRef>
              <c:f>'Performance Metrics'!$B$3:$B$6</c:f>
              <c:numCache>
                <c:formatCode>0.00000</c:formatCode>
                <c:ptCount val="4"/>
                <c:pt idx="0">
                  <c:v>2.473499997637179</c:v>
                </c:pt>
                <c:pt idx="1">
                  <c:v>15.027666515264521</c:v>
                </c:pt>
                <c:pt idx="2">
                  <c:v>3.8765534325305668</c:v>
                </c:pt>
                <c:pt idx="3">
                  <c:v>0.92638931265907243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2-469A-B126-1CFB3A3807F6}"/>
            </c:ext>
          </c:extLst>
        </c:ser>
        <c:ser>
          <c:idx val="1"/>
          <c:order val="1"/>
          <c:tx>
            <c:strRef>
              <c:f>'Performance Metrics'!$C$2</c:f>
              <c:strCache>
                <c:ptCount val="1"/>
                <c:pt idx="0">
                  <c:v>Encrypted Inference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'Performance Metrics'!$A$3:$A$6</c:f>
              <c:strCache>
                <c:ptCount val="4"/>
                <c:pt idx="0">
                  <c:v>MAE</c:v>
                </c:pt>
                <c:pt idx="1">
                  <c:v>MSE</c:v>
                </c:pt>
                <c:pt idx="2">
                  <c:v>RMSE</c:v>
                </c:pt>
                <c:pt idx="3">
                  <c:v>R²</c:v>
                </c:pt>
              </c:strCache>
            </c:strRef>
          </c:cat>
          <c:val>
            <c:numRef>
              <c:f>'Performance Metrics'!$C$3:$C$6</c:f>
              <c:numCache>
                <c:formatCode>0.00000</c:formatCode>
                <c:ptCount val="4"/>
                <c:pt idx="0">
                  <c:v>2.4735011171547998</c:v>
                </c:pt>
                <c:pt idx="1">
                  <c:v>15.0277092978497</c:v>
                </c:pt>
                <c:pt idx="2">
                  <c:v>3.8765589506480742</c:v>
                </c:pt>
                <c:pt idx="3">
                  <c:v>0.92638910309523237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2-469A-B126-1CFB3A38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348479"/>
        <c:axId val="772344639"/>
      </c:barChart>
      <c:catAx>
        <c:axId val="7723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44639"/>
        <c:crosses val="autoZero"/>
        <c:auto val="1"/>
        <c:lblAlgn val="ctr"/>
        <c:lblOffset val="100"/>
        <c:noMultiLvlLbl val="0"/>
      </c:catAx>
      <c:valAx>
        <c:axId val="7723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48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Plaintext Model Runtime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3E-45B1-8873-AF34242EE2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3E-45B1-8873-AF34242EE2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E-45B1-8873-AF34242EE2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('Runtime Analysis'!$A$5,'Runtime Analysis'!$A$14)</c:f>
              <c:strCache>
                <c:ptCount val="2"/>
                <c:pt idx="0">
                  <c:v>Preprocessing Time</c:v>
                </c:pt>
                <c:pt idx="1">
                  <c:v>All Others</c:v>
                </c:pt>
              </c:strCache>
            </c:strRef>
          </c:cat>
          <c:val>
            <c:numRef>
              <c:f>('Runtime Analysis'!$D$5,'Runtime Analysis'!$D$14)</c:f>
              <c:numCache>
                <c:formatCode>0.00%</c:formatCode>
                <c:ptCount val="2"/>
                <c:pt idx="0">
                  <c:v>0.99657826712672481</c:v>
                </c:pt>
                <c:pt idx="1">
                  <c:v>3.4217328732754071E-3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E-45B1-8873-AF34242EE2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Encrypted Inference Runtime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805-4AFD-9904-F4FABE8881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05-4AFD-9904-F4FABE8881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805-4AFD-9904-F4FABE8881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05-4AFD-9904-F4FABE8881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'Runtime Analysis'!$A$4:$A$9</c:f>
              <c:strCache>
                <c:ptCount val="6"/>
                <c:pt idx="0">
                  <c:v>Context Setup Time</c:v>
                </c:pt>
                <c:pt idx="1">
                  <c:v>Preprocessing Time</c:v>
                </c:pt>
                <c:pt idx="2">
                  <c:v>Training Time</c:v>
                </c:pt>
                <c:pt idx="3">
                  <c:v>Encryption Time</c:v>
                </c:pt>
                <c:pt idx="4">
                  <c:v>Decryption Time</c:v>
                </c:pt>
                <c:pt idx="5">
                  <c:v>Evaluation Time</c:v>
                </c:pt>
              </c:strCache>
            </c:strRef>
          </c:cat>
          <c:val>
            <c:numRef>
              <c:f>'Runtime Analysis'!$E$4:$E$9</c:f>
              <c:numCache>
                <c:formatCode>0.00%</c:formatCode>
                <c:ptCount val="6"/>
                <c:pt idx="0">
                  <c:v>1.6993306795332813E-2</c:v>
                </c:pt>
                <c:pt idx="1">
                  <c:v>0.17153579055536033</c:v>
                </c:pt>
                <c:pt idx="2">
                  <c:v>5.7232979078077788E-4</c:v>
                </c:pt>
                <c:pt idx="3">
                  <c:v>0.19727910388346284</c:v>
                </c:pt>
                <c:pt idx="4">
                  <c:v>2.920642083007886E-2</c:v>
                </c:pt>
                <c:pt idx="5">
                  <c:v>0.5844130481449844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5-4AFD-9904-F4FABE888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Encrypted Inference Runtime Distribution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(Unique</a:t>
            </a:r>
            <a:r>
              <a:rPr lang="en-US" baseline="0"/>
              <a:t> Stages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('Runtime Analysis'!$A$4,'Runtime Analysis'!$A$7:$A$9)</c:f>
              <c:strCache>
                <c:ptCount val="4"/>
                <c:pt idx="0">
                  <c:v>Context Setup Time</c:v>
                </c:pt>
                <c:pt idx="1">
                  <c:v>Encryption Time</c:v>
                </c:pt>
                <c:pt idx="2">
                  <c:v>Decryption Time</c:v>
                </c:pt>
                <c:pt idx="3">
                  <c:v>Evaluation Time</c:v>
                </c:pt>
              </c:strCache>
            </c:strRef>
          </c:cat>
          <c:val>
            <c:numRef>
              <c:f>('Runtime Analysis'!$G$4,'Runtime Analysis'!$G$7:$G$9)</c:f>
              <c:numCache>
                <c:formatCode>0.00%</c:formatCode>
                <c:ptCount val="4"/>
                <c:pt idx="0">
                  <c:v>2.052599767307503E-2</c:v>
                </c:pt>
                <c:pt idx="1">
                  <c:v>0.2382909033555749</c:v>
                </c:pt>
                <c:pt idx="2">
                  <c:v>3.5278061722612927E-2</c:v>
                </c:pt>
                <c:pt idx="3">
                  <c:v>0.70590503724873754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3-4CC6-B54D-CB0C7025E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Increase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0-4158-9496-6A97D84DAA3B}"/>
              </c:ext>
            </c:extLst>
          </c:dPt>
          <c:cat>
            <c:strRef>
              <c:f>'Memory Usage'!$A$4:$A$7</c:f>
              <c:strCache>
                <c:ptCount val="4"/>
                <c:pt idx="0">
                  <c:v>Coefficients</c:v>
                </c:pt>
                <c:pt idx="1">
                  <c:v>Intercept</c:v>
                </c:pt>
                <c:pt idx="2">
                  <c:v>Features</c:v>
                </c:pt>
                <c:pt idx="3">
                  <c:v>Total</c:v>
                </c:pt>
              </c:strCache>
            </c:strRef>
          </c:cat>
          <c:val>
            <c:numRef>
              <c:f>'Memory Usage'!$D$4:$D$7</c:f>
              <c:numCache>
                <c:formatCode>0%</c:formatCode>
                <c:ptCount val="4"/>
                <c:pt idx="0">
                  <c:v>1988.4047619047619</c:v>
                </c:pt>
                <c:pt idx="1">
                  <c:v>7355.03125</c:v>
                </c:pt>
                <c:pt idx="2">
                  <c:v>1989.0466344997594</c:v>
                </c:pt>
                <c:pt idx="3">
                  <c:v>1990.3344089571951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0-4158-9496-6A97D84D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214352"/>
        <c:axId val="983214832"/>
      </c:barChart>
      <c:catAx>
        <c:axId val="98321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14832"/>
        <c:crosses val="autoZero"/>
        <c:auto val="1"/>
        <c:lblAlgn val="ctr"/>
        <c:lblOffset val="100"/>
        <c:noMultiLvlLbl val="0"/>
      </c:catAx>
      <c:valAx>
        <c:axId val="983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4</xdr:row>
      <xdr:rowOff>9525</xdr:rowOff>
    </xdr:from>
    <xdr:to>
      <xdr:col>18</xdr:col>
      <xdr:colOff>285749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8A3CD-33E4-EB36-FA33-D25F86950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166687</xdr:rowOff>
    </xdr:from>
    <xdr:to>
      <xdr:col>21</xdr:col>
      <xdr:colOff>304800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602ED-5996-BBC4-09BC-EA89E2D5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604837</xdr:colOff>
      <xdr:row>15</xdr:row>
      <xdr:rowOff>71437</xdr:rowOff>
    </xdr:from>
    <xdr:to>
      <xdr:col>21</xdr:col>
      <xdr:colOff>300037</xdr:colOff>
      <xdr:row>29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165B9-15AB-8677-1739-A8D1105A6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16</xdr:row>
      <xdr:rowOff>38099</xdr:rowOff>
    </xdr:from>
    <xdr:to>
      <xdr:col>10</xdr:col>
      <xdr:colOff>114300</xdr:colOff>
      <xdr:row>34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30972C-8734-F6C0-F0CC-10FCFB6E85A9}"/>
            </a:ext>
          </a:extLst>
        </xdr:cNvPr>
        <xdr:cNvSpPr txBox="1"/>
      </xdr:nvSpPr>
      <xdr:spPr>
        <a:xfrm>
          <a:off x="19049" y="3086099"/>
          <a:ext cx="11182351" cy="3457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/>
            <a:t>Preprocessing Time:</a:t>
          </a:r>
          <a:r>
            <a:rPr lang="en-US" sz="1200" kern="1200" baseline="0"/>
            <a:t> </a:t>
          </a:r>
        </a:p>
        <a:p>
          <a:r>
            <a:rPr lang="en-US" sz="1200" kern="1200" baseline="0"/>
            <a:t>	Initial preprocessing + feature selection for both</a:t>
          </a:r>
        </a:p>
        <a:p>
          <a:r>
            <a:rPr lang="en-US" sz="1200" kern="1200" baseline="0"/>
            <a:t>Additional Overhead Time:</a:t>
          </a:r>
        </a:p>
        <a:p>
          <a:r>
            <a:rPr lang="en-US" sz="1200" kern="1200" baseline="0"/>
            <a:t>	Inferencing - decryption + encryption + context setup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Preprocessing Time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Plaintext -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Initial preprocessing + feature selection only</a:t>
          </a:r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Inferencing - Initial preprocessing +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feature selection + decryption + encryption + context setup</a:t>
          </a:r>
          <a:endParaRPr lang="en-US" sz="1200" kern="1200" baseline="0"/>
        </a:p>
        <a:p>
          <a:r>
            <a:rPr lang="en-US" sz="1200" kern="1200"/>
            <a:t>Training Time:</a:t>
          </a:r>
          <a:r>
            <a:rPr lang="en-US" sz="1200" kern="1200" baseline="0"/>
            <a:t> </a:t>
          </a:r>
        </a:p>
        <a:p>
          <a:r>
            <a:rPr lang="en-US" sz="1200" kern="1200" baseline="0"/>
            <a:t>	Plaintext model training time for both</a:t>
          </a:r>
        </a:p>
        <a:p>
          <a:r>
            <a:rPr lang="en-US" sz="1200" kern="1200"/>
            <a:t>Evaluation Time:</a:t>
          </a:r>
          <a:r>
            <a:rPr lang="en-US" sz="1200" kern="1200" baseline="0"/>
            <a:t> </a:t>
          </a:r>
        </a:p>
        <a:p>
          <a:r>
            <a:rPr lang="en-US" sz="1200" kern="1200" baseline="0"/>
            <a:t>	Plaintext - evaluation step</a:t>
          </a:r>
        </a:p>
        <a:p>
          <a:r>
            <a:rPr lang="en-US" sz="1200" kern="1200" baseline="0"/>
            <a:t>	Inferencing - inferencing step</a:t>
          </a:r>
        </a:p>
        <a:p>
          <a:r>
            <a:rPr lang="en-US" sz="1200" kern="1200"/>
            <a:t>Total Without Initial Preprocessing:</a:t>
          </a:r>
        </a:p>
        <a:p>
          <a:r>
            <a:rPr lang="en-US" sz="1200" kern="1200" baseline="0"/>
            <a:t>	Plaintext - Only evaluation and training steps</a:t>
          </a:r>
        </a:p>
        <a:p>
          <a:r>
            <a:rPr lang="en-US" sz="1200" kern="1200" baseline="0"/>
            <a:t>	Inferencing - inferencing step +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decryption + encryption + context setup</a:t>
          </a:r>
          <a:endParaRPr lang="en-US" sz="1200" kern="1200" baseline="0"/>
        </a:p>
        <a:p>
          <a:r>
            <a:rPr lang="en-US" sz="1200" kern="1200"/>
            <a:t>Total Runtime:</a:t>
          </a:r>
        </a:p>
        <a:p>
          <a:r>
            <a:rPr lang="en-US" sz="1200" kern="1200" baseline="0"/>
            <a:t>	Plaintext -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initial preprocessing + feature selection</a:t>
          </a:r>
          <a:r>
            <a:rPr lang="en-US" sz="1200" kern="1200" baseline="0"/>
            <a:t> + training + evaluation</a:t>
          </a:r>
        </a:p>
        <a:p>
          <a:r>
            <a:rPr lang="en-US" sz="1200" kern="1200" baseline="0"/>
            <a:t>	Inferencing -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Inferencing - initial preprocessing + feature selection + plaintext training step + inferencing step + decryption + encryption + context setup</a:t>
          </a:r>
          <a:endParaRPr lang="en-US" sz="1200" kern="1200"/>
        </a:p>
      </xdr:txBody>
    </xdr:sp>
    <xdr:clientData/>
  </xdr:twoCellAnchor>
  <xdr:twoCellAnchor>
    <xdr:from>
      <xdr:col>6</xdr:col>
      <xdr:colOff>304800</xdr:colOff>
      <xdr:row>15</xdr:row>
      <xdr:rowOff>33337</xdr:rowOff>
    </xdr:from>
    <xdr:to>
      <xdr:col>14</xdr:col>
      <xdr:colOff>0</xdr:colOff>
      <xdr:row>29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C203B2-4A64-888F-72A9-15D955814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128587</xdr:rowOff>
    </xdr:from>
    <xdr:to>
      <xdr:col>14</xdr:col>
      <xdr:colOff>485775</xdr:colOff>
      <xdr:row>16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4E87CD-17E5-0BAF-6CCC-7F682DCDB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L11" sqref="L11"/>
    </sheetView>
  </sheetViews>
  <sheetFormatPr defaultRowHeight="15" x14ac:dyDescent="0.25"/>
  <cols>
    <col min="1" max="1" width="51.5703125" bestFit="1" customWidth="1"/>
    <col min="2" max="2" width="19.5703125" bestFit="1" customWidth="1"/>
    <col min="3" max="3" width="20.42578125" bestFit="1" customWidth="1"/>
    <col min="4" max="4" width="19.140625" style="29" bestFit="1" customWidth="1"/>
    <col min="5" max="5" width="19.140625" style="5" bestFit="1" customWidth="1"/>
  </cols>
  <sheetData>
    <row r="1" spans="1:5" x14ac:dyDescent="0.25">
      <c r="A1" s="6" t="s">
        <v>41</v>
      </c>
      <c r="B1" s="7"/>
      <c r="C1" s="7"/>
      <c r="D1" s="7"/>
      <c r="E1" s="8"/>
    </row>
    <row r="2" spans="1:5" x14ac:dyDescent="0.25">
      <c r="A2" s="1" t="s">
        <v>0</v>
      </c>
      <c r="B2" s="1" t="s">
        <v>1</v>
      </c>
      <c r="C2" s="1" t="s">
        <v>2</v>
      </c>
      <c r="D2" s="28" t="s">
        <v>40</v>
      </c>
      <c r="E2" s="4" t="s">
        <v>46</v>
      </c>
    </row>
    <row r="3" spans="1:5" x14ac:dyDescent="0.25">
      <c r="A3" t="s">
        <v>3</v>
      </c>
      <c r="B3">
        <v>-17854.327049065079</v>
      </c>
      <c r="C3">
        <v>-17854.327049063719</v>
      </c>
      <c r="D3" s="29">
        <f t="shared" ref="D3:D22" si="0">ABS(B3-C3)</f>
        <v>1.3606040738523006E-9</v>
      </c>
      <c r="E3" s="5">
        <f>ABS(D3/B3)</f>
        <v>7.6205844673577153E-14</v>
      </c>
    </row>
    <row r="4" spans="1:5" x14ac:dyDescent="0.25">
      <c r="A4" t="s">
        <v>4</v>
      </c>
      <c r="B4">
        <v>14042.595457132669</v>
      </c>
      <c r="C4">
        <v>14042.59545713286</v>
      </c>
      <c r="D4" s="29">
        <f t="shared" si="0"/>
        <v>1.9099388737231493E-10</v>
      </c>
      <c r="E4" s="5">
        <f t="shared" ref="E4:E22" si="1">ABS(D4/B4)</f>
        <v>1.3601038921569389E-14</v>
      </c>
    </row>
    <row r="5" spans="1:5" x14ac:dyDescent="0.25">
      <c r="A5" t="s">
        <v>5</v>
      </c>
      <c r="B5">
        <v>5513.8770388203766</v>
      </c>
      <c r="C5">
        <v>5513.8770388193534</v>
      </c>
      <c r="D5" s="29">
        <f t="shared" si="0"/>
        <v>1.0231815394945443E-9</v>
      </c>
      <c r="E5" s="5">
        <f t="shared" si="1"/>
        <v>1.8556480898845739E-13</v>
      </c>
    </row>
    <row r="6" spans="1:5" x14ac:dyDescent="0.25">
      <c r="A6" t="s">
        <v>6</v>
      </c>
      <c r="B6">
        <v>4701.1175489335201</v>
      </c>
      <c r="C6">
        <v>4701.1175489331308</v>
      </c>
      <c r="D6" s="29">
        <f t="shared" si="0"/>
        <v>3.8926373235881329E-10</v>
      </c>
      <c r="E6" s="5">
        <f t="shared" si="1"/>
        <v>8.2802382264855377E-14</v>
      </c>
    </row>
    <row r="7" spans="1:5" x14ac:dyDescent="0.25">
      <c r="A7" t="s">
        <v>7</v>
      </c>
      <c r="B7">
        <v>4363.9402459382336</v>
      </c>
      <c r="C7">
        <v>4363.9402459384264</v>
      </c>
      <c r="D7" s="29">
        <f t="shared" si="0"/>
        <v>1.9281287677586079E-10</v>
      </c>
      <c r="E7" s="5">
        <f t="shared" si="1"/>
        <v>4.4183207356086661E-14</v>
      </c>
    </row>
    <row r="8" spans="1:5" x14ac:dyDescent="0.25">
      <c r="A8" t="s">
        <v>8</v>
      </c>
      <c r="B8">
        <v>-4350.7255227997066</v>
      </c>
      <c r="C8">
        <v>-4350.7255227994428</v>
      </c>
      <c r="D8" s="29">
        <f t="shared" si="0"/>
        <v>2.6375346351414919E-10</v>
      </c>
      <c r="E8" s="5">
        <f t="shared" si="1"/>
        <v>6.062286902080252E-14</v>
      </c>
    </row>
    <row r="9" spans="1:5" x14ac:dyDescent="0.25">
      <c r="A9" t="s">
        <v>9</v>
      </c>
      <c r="B9">
        <v>-2201.599338927801</v>
      </c>
      <c r="C9">
        <v>-2201.59933892755</v>
      </c>
      <c r="D9" s="29">
        <f t="shared" si="0"/>
        <v>2.5102053768932819E-10</v>
      </c>
      <c r="E9" s="5">
        <f t="shared" si="1"/>
        <v>1.1401735695086895E-13</v>
      </c>
    </row>
    <row r="10" spans="1:5" x14ac:dyDescent="0.25">
      <c r="A10" t="s">
        <v>10</v>
      </c>
      <c r="B10">
        <v>-1364.822336428711</v>
      </c>
      <c r="C10">
        <v>-1364.8223364273449</v>
      </c>
      <c r="D10" s="29">
        <f t="shared" si="0"/>
        <v>1.3660610420629382E-9</v>
      </c>
      <c r="E10" s="5">
        <f t="shared" si="1"/>
        <v>1.0009075947844381E-12</v>
      </c>
    </row>
    <row r="11" spans="1:5" x14ac:dyDescent="0.25">
      <c r="A11" t="s">
        <v>11</v>
      </c>
      <c r="B11">
        <v>-427.66147859659691</v>
      </c>
      <c r="C11">
        <v>-427.66147859336411</v>
      </c>
      <c r="D11" s="29">
        <f t="shared" si="0"/>
        <v>3.2327989174518734E-9</v>
      </c>
      <c r="E11" s="5">
        <f t="shared" si="1"/>
        <v>7.5592473936641304E-12</v>
      </c>
    </row>
    <row r="12" spans="1:5" x14ac:dyDescent="0.25">
      <c r="A12" t="s">
        <v>12</v>
      </c>
      <c r="B12">
        <v>-321.23336876909912</v>
      </c>
      <c r="C12">
        <v>-321.23336876825408</v>
      </c>
      <c r="D12" s="29">
        <f t="shared" si="0"/>
        <v>8.4503426478477195E-10</v>
      </c>
      <c r="E12" s="5">
        <f t="shared" si="1"/>
        <v>2.6305930421324886E-12</v>
      </c>
    </row>
    <row r="13" spans="1:5" x14ac:dyDescent="0.25">
      <c r="A13" t="s">
        <v>13</v>
      </c>
      <c r="B13">
        <v>-201.7694550903941</v>
      </c>
      <c r="C13">
        <v>-201.7694550917827</v>
      </c>
      <c r="D13" s="29">
        <f t="shared" si="0"/>
        <v>1.3885994576412486E-9</v>
      </c>
      <c r="E13" s="5">
        <f t="shared" si="1"/>
        <v>6.8821093709112043E-12</v>
      </c>
    </row>
    <row r="14" spans="1:5" x14ac:dyDescent="0.25">
      <c r="A14" t="s">
        <v>14</v>
      </c>
      <c r="B14">
        <v>201.2629543634045</v>
      </c>
      <c r="C14">
        <v>201.26295436397751</v>
      </c>
      <c r="D14" s="29">
        <f t="shared" si="0"/>
        <v>5.7301008382637519E-10</v>
      </c>
      <c r="E14" s="5">
        <f t="shared" si="1"/>
        <v>2.8470718103031345E-12</v>
      </c>
    </row>
    <row r="15" spans="1:5" x14ac:dyDescent="0.25">
      <c r="A15" t="s">
        <v>15</v>
      </c>
      <c r="B15">
        <v>185.07187106495741</v>
      </c>
      <c r="C15">
        <v>185.07187106653009</v>
      </c>
      <c r="D15" s="29">
        <f t="shared" si="0"/>
        <v>1.5726868696219753E-9</v>
      </c>
      <c r="E15" s="5">
        <f t="shared" si="1"/>
        <v>8.4977088121078452E-12</v>
      </c>
    </row>
    <row r="16" spans="1:5" x14ac:dyDescent="0.25">
      <c r="A16" t="s">
        <v>16</v>
      </c>
      <c r="B16">
        <v>151.56010827087749</v>
      </c>
      <c r="C16">
        <v>151.56010827042971</v>
      </c>
      <c r="D16" s="29">
        <f t="shared" si="0"/>
        <v>4.4778403207601514E-10</v>
      </c>
      <c r="E16" s="5">
        <f t="shared" si="1"/>
        <v>2.954497969054681E-12</v>
      </c>
    </row>
    <row r="17" spans="1:5" x14ac:dyDescent="0.25">
      <c r="A17" t="s">
        <v>17</v>
      </c>
      <c r="B17">
        <v>143.01838576819529</v>
      </c>
      <c r="C17">
        <v>143.01838576810829</v>
      </c>
      <c r="D17" s="29">
        <f t="shared" si="0"/>
        <v>8.6998852566466667E-11</v>
      </c>
      <c r="E17" s="5">
        <f t="shared" si="1"/>
        <v>6.0830537346068717E-13</v>
      </c>
    </row>
    <row r="18" spans="1:5" x14ac:dyDescent="0.25">
      <c r="A18" t="s">
        <v>18</v>
      </c>
      <c r="B18">
        <v>114.76076616559359</v>
      </c>
      <c r="C18">
        <v>114.7607661656252</v>
      </c>
      <c r="D18" s="29">
        <f t="shared" si="0"/>
        <v>3.1604940886609256E-11</v>
      </c>
      <c r="E18" s="5">
        <f t="shared" si="1"/>
        <v>2.7539848279685612E-13</v>
      </c>
    </row>
    <row r="19" spans="1:5" x14ac:dyDescent="0.25">
      <c r="A19" t="s">
        <v>19</v>
      </c>
      <c r="B19">
        <v>10.597376282179299</v>
      </c>
      <c r="C19">
        <v>10.597376279514719</v>
      </c>
      <c r="D19" s="29">
        <f t="shared" si="0"/>
        <v>2.6645796680213607E-9</v>
      </c>
      <c r="E19" s="5">
        <f t="shared" si="1"/>
        <v>2.5143767637109917E-10</v>
      </c>
    </row>
    <row r="20" spans="1:5" x14ac:dyDescent="0.25">
      <c r="A20" t="s">
        <v>20</v>
      </c>
      <c r="B20">
        <v>-7.0894858671762861</v>
      </c>
      <c r="C20">
        <v>-7.0894858673927956</v>
      </c>
      <c r="D20" s="29">
        <f t="shared" si="0"/>
        <v>2.1650947701346013E-10</v>
      </c>
      <c r="E20" s="5">
        <f t="shared" si="1"/>
        <v>3.0539517402225243E-11</v>
      </c>
    </row>
    <row r="21" spans="1:5" x14ac:dyDescent="0.25">
      <c r="A21" t="s">
        <v>21</v>
      </c>
      <c r="B21">
        <v>6.2096842358559288</v>
      </c>
      <c r="C21">
        <v>6.2096842348569226</v>
      </c>
      <c r="D21" s="29">
        <f t="shared" si="0"/>
        <v>9.9900621108872656E-10</v>
      </c>
      <c r="E21" s="5">
        <f t="shared" si="1"/>
        <v>1.6087874570501825E-10</v>
      </c>
    </row>
    <row r="22" spans="1:5" x14ac:dyDescent="0.25">
      <c r="A22" t="s">
        <v>22</v>
      </c>
      <c r="B22">
        <v>-0.29261681640959558</v>
      </c>
      <c r="C22">
        <v>-0.29261681705247611</v>
      </c>
      <c r="D22" s="29">
        <f t="shared" si="0"/>
        <v>6.4288052659122741E-10</v>
      </c>
      <c r="E22" s="5">
        <f t="shared" si="1"/>
        <v>2.1970047192754089E-9</v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12" sqref="D12"/>
    </sheetView>
  </sheetViews>
  <sheetFormatPr defaultRowHeight="15" x14ac:dyDescent="0.25"/>
  <cols>
    <col min="1" max="1" width="6.85546875" bestFit="1" customWidth="1"/>
    <col min="2" max="2" width="15.42578125" style="12" bestFit="1" customWidth="1"/>
    <col min="3" max="3" width="19.140625" style="12" bestFit="1" customWidth="1"/>
    <col min="4" max="4" width="19.140625" style="14" bestFit="1" customWidth="1"/>
    <col min="5" max="5" width="18.42578125" style="16" bestFit="1" customWidth="1"/>
  </cols>
  <sheetData>
    <row r="1" spans="1:5" x14ac:dyDescent="0.25">
      <c r="A1" s="6" t="s">
        <v>42</v>
      </c>
      <c r="B1" s="7"/>
      <c r="C1" s="7"/>
      <c r="D1" s="7"/>
      <c r="E1" s="8"/>
    </row>
    <row r="2" spans="1:5" x14ac:dyDescent="0.25">
      <c r="A2" s="1" t="s">
        <v>23</v>
      </c>
      <c r="B2" s="11" t="s">
        <v>24</v>
      </c>
      <c r="C2" s="11" t="s">
        <v>25</v>
      </c>
      <c r="D2" s="13" t="s">
        <v>40</v>
      </c>
      <c r="E2" s="15" t="s">
        <v>46</v>
      </c>
    </row>
    <row r="3" spans="1:5" x14ac:dyDescent="0.25">
      <c r="A3" t="s">
        <v>26</v>
      </c>
      <c r="B3" s="12">
        <v>2.473499997637179</v>
      </c>
      <c r="C3" s="12">
        <v>2.4735011171547998</v>
      </c>
      <c r="D3" s="14">
        <f>ABS(B3-C3)</f>
        <v>1.1195176208289581E-6</v>
      </c>
      <c r="E3" s="16">
        <f>D3/B3</f>
        <v>4.5260465813559004E-7</v>
      </c>
    </row>
    <row r="4" spans="1:5" x14ac:dyDescent="0.25">
      <c r="A4" t="s">
        <v>27</v>
      </c>
      <c r="B4" s="12">
        <v>15.027666515264521</v>
      </c>
      <c r="C4" s="12">
        <v>15.0277092978497</v>
      </c>
      <c r="D4" s="14">
        <f t="shared" ref="D4:D6" si="0">ABS(B4-C4)</f>
        <v>4.2782585179423904E-5</v>
      </c>
      <c r="E4" s="16">
        <f t="shared" ref="E4:E6" si="1">D4/B4</f>
        <v>2.8469213856966424E-6</v>
      </c>
    </row>
    <row r="5" spans="1:5" x14ac:dyDescent="0.25">
      <c r="A5" t="s">
        <v>28</v>
      </c>
      <c r="B5" s="12">
        <v>3.8765534325305668</v>
      </c>
      <c r="C5" s="12">
        <v>3.8765589506480742</v>
      </c>
      <c r="D5" s="14">
        <f t="shared" si="0"/>
        <v>5.5181175073748534E-6</v>
      </c>
      <c r="E5" s="16">
        <f t="shared" si="1"/>
        <v>1.4234596796909603E-6</v>
      </c>
    </row>
    <row r="6" spans="1:5" x14ac:dyDescent="0.25">
      <c r="A6" t="s">
        <v>29</v>
      </c>
      <c r="B6" s="12">
        <v>0.92638931265907243</v>
      </c>
      <c r="C6" s="12">
        <v>0.92638910309523237</v>
      </c>
      <c r="D6" s="14">
        <f t="shared" si="0"/>
        <v>2.0956384005899054E-7</v>
      </c>
      <c r="E6" s="16">
        <f t="shared" si="1"/>
        <v>2.2621573586321555E-7</v>
      </c>
    </row>
  </sheetData>
  <mergeCells count="1">
    <mergeCell ref="A1:E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L7" sqref="L7"/>
    </sheetView>
  </sheetViews>
  <sheetFormatPr defaultRowHeight="15" x14ac:dyDescent="0.25"/>
  <cols>
    <col min="1" max="1" width="32" bestFit="1" customWidth="1"/>
    <col min="2" max="2" width="15.42578125" style="20" bestFit="1" customWidth="1"/>
    <col min="3" max="3" width="19.140625" style="20" bestFit="1" customWidth="1"/>
    <col min="4" max="4" width="15.42578125" style="2" bestFit="1" customWidth="1"/>
    <col min="5" max="5" width="19.140625" style="2" bestFit="1" customWidth="1"/>
    <col min="6" max="6" width="18" style="20" bestFit="1" customWidth="1"/>
    <col min="7" max="7" width="19.7109375" style="2" bestFit="1" customWidth="1"/>
  </cols>
  <sheetData>
    <row r="1" spans="1:7" x14ac:dyDescent="0.25">
      <c r="A1" s="23" t="s">
        <v>43</v>
      </c>
      <c r="B1" s="23"/>
      <c r="C1" s="23"/>
      <c r="D1" s="23"/>
      <c r="E1" s="23"/>
      <c r="F1" s="23"/>
      <c r="G1" s="23"/>
    </row>
    <row r="2" spans="1:7" x14ac:dyDescent="0.25">
      <c r="A2" s="22"/>
      <c r="B2" s="17" t="s">
        <v>47</v>
      </c>
      <c r="C2" s="18"/>
      <c r="D2" s="9" t="s">
        <v>48</v>
      </c>
      <c r="E2" s="10"/>
      <c r="F2" s="21" t="s">
        <v>53</v>
      </c>
      <c r="G2" s="21" t="s">
        <v>59</v>
      </c>
    </row>
    <row r="3" spans="1:7" x14ac:dyDescent="0.25">
      <c r="A3" s="1" t="s">
        <v>30</v>
      </c>
      <c r="B3" s="19" t="s">
        <v>24</v>
      </c>
      <c r="C3" s="19" t="s">
        <v>25</v>
      </c>
      <c r="D3" s="3" t="s">
        <v>24</v>
      </c>
      <c r="E3" s="3" t="s">
        <v>25</v>
      </c>
      <c r="F3" s="21"/>
      <c r="G3" s="3" t="s">
        <v>58</v>
      </c>
    </row>
    <row r="4" spans="1:7" x14ac:dyDescent="0.25">
      <c r="A4" t="s">
        <v>31</v>
      </c>
      <c r="C4" s="20">
        <v>0.410871982574463</v>
      </c>
      <c r="D4" s="2">
        <f>B4/B$13</f>
        <v>0</v>
      </c>
      <c r="E4" s="2">
        <f>C4/C$13</f>
        <v>1.6993306795332813E-2</v>
      </c>
      <c r="F4" s="20" t="s">
        <v>54</v>
      </c>
      <c r="G4" s="2">
        <f>C4/$C$12</f>
        <v>2.052599767307503E-2</v>
      </c>
    </row>
    <row r="5" spans="1:7" x14ac:dyDescent="0.25">
      <c r="A5" t="s">
        <v>32</v>
      </c>
      <c r="B5" s="20">
        <v>4.1474711894989014</v>
      </c>
      <c r="C5" s="20">
        <v>4.1474711894989014</v>
      </c>
      <c r="D5" s="2">
        <f t="shared" ref="D5:D13" si="0">B5/B$13</f>
        <v>0.99657826712672481</v>
      </c>
      <c r="E5" s="2">
        <f t="shared" ref="E5:E13" si="1">C5/C$13</f>
        <v>0.17153579055536033</v>
      </c>
      <c r="F5" s="20">
        <f>C5/B5</f>
        <v>1</v>
      </c>
      <c r="G5" s="20" t="s">
        <v>54</v>
      </c>
    </row>
    <row r="6" spans="1:7" x14ac:dyDescent="0.25">
      <c r="A6" t="s">
        <v>33</v>
      </c>
      <c r="B6" s="20">
        <v>1.3838052749633791E-2</v>
      </c>
      <c r="C6" s="20">
        <v>1.3838052749633791E-2</v>
      </c>
      <c r="D6" s="2">
        <f t="shared" si="0"/>
        <v>3.3250870227996567E-3</v>
      </c>
      <c r="E6" s="2">
        <f t="shared" si="1"/>
        <v>5.7232979078077788E-4</v>
      </c>
      <c r="F6" s="20">
        <f>C6/B6</f>
        <v>1</v>
      </c>
      <c r="G6" s="20" t="s">
        <v>54</v>
      </c>
    </row>
    <row r="7" spans="1:7" x14ac:dyDescent="0.25">
      <c r="A7" t="s">
        <v>49</v>
      </c>
      <c r="C7" s="20">
        <v>4.7699048519134521</v>
      </c>
      <c r="D7" s="2">
        <f t="shared" si="0"/>
        <v>0</v>
      </c>
      <c r="E7" s="2">
        <f t="shared" si="1"/>
        <v>0.19727910388346284</v>
      </c>
      <c r="F7" s="20" t="s">
        <v>54</v>
      </c>
      <c r="G7" s="2">
        <f>C7/$C$12</f>
        <v>0.2382909033555749</v>
      </c>
    </row>
    <row r="8" spans="1:7" x14ac:dyDescent="0.25">
      <c r="A8" t="s">
        <v>50</v>
      </c>
      <c r="C8" s="20">
        <v>0.70616626739501953</v>
      </c>
      <c r="D8" s="2">
        <f t="shared" si="0"/>
        <v>0</v>
      </c>
      <c r="E8" s="2">
        <f t="shared" si="1"/>
        <v>2.920642083007886E-2</v>
      </c>
      <c r="F8" s="20" t="s">
        <v>54</v>
      </c>
      <c r="G8" s="2">
        <f t="shared" ref="G8:G9" si="2">C8/$C$12</f>
        <v>3.5278061722612927E-2</v>
      </c>
    </row>
    <row r="9" spans="1:7" x14ac:dyDescent="0.25">
      <c r="A9" t="s">
        <v>34</v>
      </c>
      <c r="B9" s="20">
        <v>4.0221214294433588E-4</v>
      </c>
      <c r="C9" s="20">
        <v>14.130207300186161</v>
      </c>
      <c r="D9" s="2">
        <f t="shared" si="0"/>
        <v>9.664585047575023E-5</v>
      </c>
      <c r="E9" s="2">
        <f t="shared" si="1"/>
        <v>0.5844130481449844</v>
      </c>
      <c r="F9" s="20" t="s">
        <v>54</v>
      </c>
      <c r="G9" s="2">
        <f t="shared" si="2"/>
        <v>0.70590503724873754</v>
      </c>
    </row>
    <row r="10" spans="1:7" x14ac:dyDescent="0.25">
      <c r="A10" t="s">
        <v>57</v>
      </c>
      <c r="C10" s="20">
        <v>5.8869431018829346</v>
      </c>
      <c r="D10" s="2">
        <f t="shared" si="0"/>
        <v>0</v>
      </c>
      <c r="E10" s="2">
        <f t="shared" si="1"/>
        <v>0.24347883150887453</v>
      </c>
      <c r="F10" s="20" t="s">
        <v>54</v>
      </c>
      <c r="G10" s="2">
        <f>SUM(G4,G7,G8)</f>
        <v>0.2940949627512629</v>
      </c>
    </row>
    <row r="11" spans="1:7" x14ac:dyDescent="0.25">
      <c r="A11" t="s">
        <v>56</v>
      </c>
      <c r="B11" s="20">
        <f>B5</f>
        <v>4.1474711894989014</v>
      </c>
      <c r="C11" s="20">
        <f>C10+C5</f>
        <v>10.034414291381836</v>
      </c>
      <c r="D11" s="2">
        <f t="shared" si="0"/>
        <v>0.99657826712672481</v>
      </c>
      <c r="E11" s="2">
        <f t="shared" si="1"/>
        <v>0.41501462206423484</v>
      </c>
      <c r="F11" s="20">
        <f>C11/B11</f>
        <v>2.4194054239094536</v>
      </c>
      <c r="G11" s="2">
        <f>SUM(G4,G7,G8)</f>
        <v>0.2940949627512629</v>
      </c>
    </row>
    <row r="12" spans="1:7" x14ac:dyDescent="0.25">
      <c r="A12" t="s">
        <v>55</v>
      </c>
      <c r="B12" s="20">
        <v>1.424026489257812E-2</v>
      </c>
      <c r="C12" s="20">
        <v>20.017150402069088</v>
      </c>
      <c r="D12" s="2">
        <f t="shared" si="0"/>
        <v>3.4217328732754054E-3</v>
      </c>
      <c r="E12" s="2">
        <f t="shared" si="1"/>
        <v>0.82789187965385858</v>
      </c>
      <c r="F12" s="20">
        <f>C12/B12</f>
        <v>1405.6726158585591</v>
      </c>
      <c r="G12" s="2">
        <f>SUM(G4,G7,G8)</f>
        <v>0.2940949627512629</v>
      </c>
    </row>
    <row r="13" spans="1:7" x14ac:dyDescent="0.25">
      <c r="A13" t="s">
        <v>35</v>
      </c>
      <c r="B13" s="20">
        <v>4.1617114543914786</v>
      </c>
      <c r="C13" s="20">
        <v>24.178459644317631</v>
      </c>
      <c r="D13" s="2">
        <f t="shared" si="0"/>
        <v>1</v>
      </c>
      <c r="E13" s="2">
        <f t="shared" si="1"/>
        <v>1</v>
      </c>
      <c r="F13" s="20">
        <f>C13/B13</f>
        <v>5.8097395528957883</v>
      </c>
      <c r="G13" s="2">
        <f>SUM(G4,G7:G9)</f>
        <v>1.0000000000000004</v>
      </c>
    </row>
    <row r="14" spans="1:7" x14ac:dyDescent="0.25">
      <c r="A14" t="s">
        <v>52</v>
      </c>
      <c r="D14" s="2">
        <f>D6 + D9</f>
        <v>3.4217328732754071E-3</v>
      </c>
    </row>
  </sheetData>
  <mergeCells count="3">
    <mergeCell ref="B2:C2"/>
    <mergeCell ref="D2:E2"/>
    <mergeCell ref="A1:G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tabSelected="1" workbookViewId="0">
      <selection activeCell="J24" sqref="J24"/>
    </sheetView>
  </sheetViews>
  <sheetFormatPr defaultRowHeight="15" x14ac:dyDescent="0.25"/>
  <cols>
    <col min="1" max="1" width="11.7109375" bestFit="1" customWidth="1"/>
    <col min="2" max="2" width="19.7109375" style="20" bestFit="1" customWidth="1"/>
    <col min="3" max="3" width="23.42578125" style="20" bestFit="1" customWidth="1"/>
    <col min="4" max="4" width="13.28515625" style="27" bestFit="1" customWidth="1"/>
    <col min="5" max="5" width="15.42578125" style="2" bestFit="1" customWidth="1"/>
    <col min="6" max="6" width="19.140625" style="2" bestFit="1" customWidth="1"/>
  </cols>
  <sheetData>
    <row r="1" spans="1:6" x14ac:dyDescent="0.25">
      <c r="A1" s="23" t="s">
        <v>44</v>
      </c>
      <c r="B1" s="23"/>
      <c r="C1" s="23"/>
      <c r="D1" s="23"/>
      <c r="E1" s="23"/>
      <c r="F1" s="23"/>
    </row>
    <row r="2" spans="1:6" x14ac:dyDescent="0.25">
      <c r="A2" s="22"/>
      <c r="B2" s="24" t="s">
        <v>45</v>
      </c>
      <c r="C2" s="18"/>
      <c r="D2" s="26" t="s">
        <v>62</v>
      </c>
      <c r="E2" s="25" t="s">
        <v>63</v>
      </c>
      <c r="F2" s="10"/>
    </row>
    <row r="3" spans="1:6" x14ac:dyDescent="0.25">
      <c r="A3" s="1" t="s">
        <v>36</v>
      </c>
      <c r="B3" s="19" t="s">
        <v>24</v>
      </c>
      <c r="C3" s="19" t="s">
        <v>25</v>
      </c>
      <c r="D3" s="26"/>
      <c r="E3" s="3" t="s">
        <v>24</v>
      </c>
      <c r="F3" s="3" t="s">
        <v>25</v>
      </c>
    </row>
    <row r="4" spans="1:6" x14ac:dyDescent="0.25">
      <c r="A4" t="s">
        <v>37</v>
      </c>
      <c r="B4" s="20">
        <v>0.1640625</v>
      </c>
      <c r="C4" s="20">
        <v>326.38671875</v>
      </c>
      <c r="D4" s="27">
        <f>(C4-B4)/B4</f>
        <v>1988.4047619047619</v>
      </c>
      <c r="E4" s="2">
        <f>B4/B$7</f>
        <v>1.2607312241099838E-3</v>
      </c>
      <c r="F4" s="2">
        <f>C4/C$7</f>
        <v>1.2595095476906082E-3</v>
      </c>
    </row>
    <row r="5" spans="1:6" x14ac:dyDescent="0.25">
      <c r="A5" t="s">
        <v>38</v>
      </c>
      <c r="B5" s="20">
        <v>3.125E-2</v>
      </c>
      <c r="C5" s="20">
        <v>229.8759765625</v>
      </c>
      <c r="D5" s="27">
        <f t="shared" ref="D5:D7" si="0">(C5-B5)/B5</f>
        <v>7355.03125</v>
      </c>
      <c r="E5" s="2">
        <f t="shared" ref="E5:E7" si="1">B5/B$7</f>
        <v>2.4013928078285405E-4</v>
      </c>
      <c r="F5" s="2">
        <f t="shared" ref="F5:F7" si="2">C5/C$7</f>
        <v>8.8707956124569243E-4</v>
      </c>
    </row>
    <row r="6" spans="1:6" x14ac:dyDescent="0.25">
      <c r="A6" t="s">
        <v>39</v>
      </c>
      <c r="B6" s="20">
        <v>129.9375</v>
      </c>
      <c r="C6" s="20">
        <v>258581.6845703125</v>
      </c>
      <c r="D6" s="27">
        <f t="shared" si="0"/>
        <v>1989.0466344997594</v>
      </c>
      <c r="E6" s="2">
        <f t="shared" si="1"/>
        <v>0.99849912949510711</v>
      </c>
      <c r="F6" s="2">
        <f t="shared" si="2"/>
        <v>0.99785341089106372</v>
      </c>
    </row>
    <row r="7" spans="1:6" x14ac:dyDescent="0.25">
      <c r="A7" t="s">
        <v>60</v>
      </c>
      <c r="B7" s="20">
        <f>SUM(B4:B6)</f>
        <v>130.1328125</v>
      </c>
      <c r="C7" s="20">
        <f>SUM(C4:C6)</f>
        <v>259137.947265625</v>
      </c>
      <c r="D7" s="27">
        <f t="shared" si="0"/>
        <v>1990.3344089571951</v>
      </c>
      <c r="E7" s="2">
        <f t="shared" si="1"/>
        <v>1</v>
      </c>
      <c r="F7" s="2">
        <f>C7/C$7</f>
        <v>1</v>
      </c>
    </row>
    <row r="8" spans="1:6" x14ac:dyDescent="0.25">
      <c r="A8" t="s">
        <v>51</v>
      </c>
      <c r="E8" s="2">
        <f>SUM(E4:E5)</f>
        <v>1.5008705048928379E-3</v>
      </c>
      <c r="F8" s="2">
        <f>SUM(F4:F5)</f>
        <v>2.1465891089363005E-3</v>
      </c>
    </row>
    <row r="9" spans="1:6" x14ac:dyDescent="0.25">
      <c r="A9" s="23" t="s">
        <v>44</v>
      </c>
      <c r="B9" s="23"/>
      <c r="C9" s="23"/>
      <c r="D9" s="23"/>
      <c r="E9" s="23"/>
      <c r="F9" s="23"/>
    </row>
    <row r="10" spans="1:6" x14ac:dyDescent="0.25">
      <c r="A10" s="22"/>
      <c r="B10" s="17" t="s">
        <v>61</v>
      </c>
      <c r="C10" s="18"/>
      <c r="D10" s="26" t="s">
        <v>62</v>
      </c>
      <c r="E10" s="25" t="s">
        <v>63</v>
      </c>
      <c r="F10" s="10"/>
    </row>
    <row r="11" spans="1:6" x14ac:dyDescent="0.25">
      <c r="A11" s="1" t="s">
        <v>36</v>
      </c>
      <c r="B11" s="19" t="s">
        <v>24</v>
      </c>
      <c r="C11" s="19" t="s">
        <v>25</v>
      </c>
      <c r="D11" s="26"/>
      <c r="E11" s="3" t="s">
        <v>24</v>
      </c>
      <c r="F11" s="3" t="s">
        <v>25</v>
      </c>
    </row>
    <row r="12" spans="1:6" x14ac:dyDescent="0.25">
      <c r="A12" t="s">
        <v>37</v>
      </c>
      <c r="B12" s="20">
        <f>B4/1024</f>
        <v>1.6021728515625E-4</v>
      </c>
      <c r="C12" s="20">
        <f>C4/1024</f>
        <v>0.31873703002929688</v>
      </c>
      <c r="D12" s="27">
        <f>(C12-B12)/B12</f>
        <v>1988.4047619047619</v>
      </c>
      <c r="E12" s="2">
        <f>B12/B$15</f>
        <v>1.2607312241099838E-3</v>
      </c>
      <c r="F12" s="2">
        <f>C12/C$15</f>
        <v>1.2595095476906082E-3</v>
      </c>
    </row>
    <row r="13" spans="1:6" x14ac:dyDescent="0.25">
      <c r="A13" t="s">
        <v>38</v>
      </c>
      <c r="B13" s="20">
        <f t="shared" ref="B13:C13" si="3">B5/1024</f>
        <v>3.0517578125E-5</v>
      </c>
      <c r="C13" s="20">
        <f t="shared" si="3"/>
        <v>0.22448825836181641</v>
      </c>
      <c r="D13" s="27">
        <f t="shared" ref="D13:D15" si="4">(C13-B13)/B13</f>
        <v>7355.03125</v>
      </c>
      <c r="E13" s="2">
        <f t="shared" ref="E13:E15" si="5">B13/B$15</f>
        <v>2.4013928078285405E-4</v>
      </c>
      <c r="F13" s="2">
        <f t="shared" ref="F13:F15" si="6">C13/C$15</f>
        <v>8.8707956124569243E-4</v>
      </c>
    </row>
    <row r="14" spans="1:6" x14ac:dyDescent="0.25">
      <c r="A14" t="s">
        <v>39</v>
      </c>
      <c r="B14" s="20">
        <f t="shared" ref="B14:C14" si="7">B6/1024</f>
        <v>0.12689208984375</v>
      </c>
      <c r="C14" s="20">
        <f t="shared" si="7"/>
        <v>252.5211763381958</v>
      </c>
      <c r="D14" s="27">
        <f t="shared" si="4"/>
        <v>1989.0466344997594</v>
      </c>
      <c r="E14" s="2">
        <f t="shared" si="5"/>
        <v>0.99849912949510711</v>
      </c>
      <c r="F14" s="2">
        <f t="shared" si="6"/>
        <v>0.99785341089106372</v>
      </c>
    </row>
    <row r="15" spans="1:6" x14ac:dyDescent="0.25">
      <c r="A15" t="s">
        <v>60</v>
      </c>
      <c r="B15" s="20">
        <f>SUM(B12:B14)</f>
        <v>0.12708282470703125</v>
      </c>
      <c r="C15" s="20">
        <f>SUM(C12:C14)</f>
        <v>253.06440162658691</v>
      </c>
      <c r="D15" s="27">
        <f t="shared" si="4"/>
        <v>1990.3344089571951</v>
      </c>
      <c r="E15" s="2">
        <f t="shared" si="5"/>
        <v>1</v>
      </c>
      <c r="F15" s="2">
        <f t="shared" si="6"/>
        <v>1</v>
      </c>
    </row>
    <row r="16" spans="1:6" x14ac:dyDescent="0.25">
      <c r="A16" t="s">
        <v>51</v>
      </c>
      <c r="E16" s="2">
        <f>SUM(E12:E13)</f>
        <v>1.5008705048928379E-3</v>
      </c>
      <c r="F16" s="2">
        <f>SUM(F12:F13)</f>
        <v>2.1465891089363005E-3</v>
      </c>
    </row>
  </sheetData>
  <mergeCells count="6">
    <mergeCell ref="E2:F2"/>
    <mergeCell ref="A1:F1"/>
    <mergeCell ref="E10:F10"/>
    <mergeCell ref="A9:F9"/>
    <mergeCell ref="B2:C2"/>
    <mergeCell ref="B10:C1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Coefficients</vt:lpstr>
      <vt:lpstr>Performance Metrics</vt:lpstr>
      <vt:lpstr>Runtime Analysis</vt:lpstr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Morera</cp:lastModifiedBy>
  <dcterms:created xsi:type="dcterms:W3CDTF">2024-12-28T23:54:46Z</dcterms:created>
  <dcterms:modified xsi:type="dcterms:W3CDTF">2024-12-31T20:42:37Z</dcterms:modified>
</cp:coreProperties>
</file>