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Reports System\FILES\"/>
    </mc:Choice>
  </mc:AlternateContent>
  <xr:revisionPtr revIDLastSave="0" documentId="13_ncr:1_{1E45974D-C98A-4AB8-A8C7-E442563BE963}" xr6:coauthVersionLast="47" xr6:coauthVersionMax="47" xr10:uidLastSave="{00000000-0000-0000-0000-000000000000}"/>
  <bookViews>
    <workbookView xWindow="-120" yWindow="-120" windowWidth="20730" windowHeight="11760" firstSheet="7" activeTab="11" xr2:uid="{00000000-000D-0000-FFFF-FFFF00000000}"/>
  </bookViews>
  <sheets>
    <sheet name="SUMMARY" sheetId="1" r:id="rId1"/>
    <sheet name="COLL - JAN" sheetId="2" r:id="rId2"/>
    <sheet name="COLL - FEB" sheetId="3" r:id="rId3"/>
    <sheet name="COLL-MARCH" sheetId="4" r:id="rId4"/>
    <sheet name="COLL-APRIL" sheetId="5" r:id="rId5"/>
    <sheet name="COLL-MAY" sheetId="6" r:id="rId6"/>
    <sheet name="COLL-JUNE" sheetId="7" r:id="rId7"/>
    <sheet name="COLL-JULY" sheetId="8" r:id="rId8"/>
    <sheet name="COLL-AUG" sheetId="9" r:id="rId9"/>
    <sheet name="COLL-SEPT." sheetId="10" r:id="rId10"/>
    <sheet name="COLL-OCT" sheetId="11" r:id="rId11"/>
    <sheet name="COLL-NOV" sheetId="12" r:id="rId12"/>
    <sheet name="COLL -DEC" sheetId="13" r:id="rId13"/>
    <sheet name="EX - JAN" sheetId="14" r:id="rId14"/>
    <sheet name="EX - FEB" sheetId="15" r:id="rId15"/>
    <sheet name="EX-MARCH" sheetId="16" r:id="rId16"/>
    <sheet name="EX-APRIL" sheetId="17" r:id="rId17"/>
    <sheet name="EX-MAY" sheetId="18" r:id="rId18"/>
    <sheet name="EX-JUNE" sheetId="19" r:id="rId19"/>
    <sheet name="EX-JULY" sheetId="20" r:id="rId20"/>
    <sheet name="EX-AUG" sheetId="21" r:id="rId21"/>
    <sheet name="EX-SEPT" sheetId="22" r:id="rId22"/>
    <sheet name="EX -OCT" sheetId="23" r:id="rId23"/>
    <sheet name="EX-NOV" sheetId="24" r:id="rId24"/>
    <sheet name="EX-DEC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5" l="1"/>
  <c r="D26" i="25"/>
  <c r="D5" i="25"/>
  <c r="D28" i="25" s="1"/>
  <c r="D29" i="24"/>
  <c r="D28" i="24"/>
  <c r="D19" i="24"/>
  <c r="D30" i="24" s="1"/>
  <c r="D47" i="23"/>
  <c r="D46" i="23"/>
  <c r="D42" i="23"/>
  <c r="D48" i="23" s="1"/>
  <c r="D25" i="22"/>
  <c r="D24" i="22"/>
  <c r="D23" i="22"/>
  <c r="D36" i="21"/>
  <c r="D35" i="21"/>
  <c r="D20" i="21"/>
  <c r="D13" i="21"/>
  <c r="D37" i="21" s="1"/>
  <c r="D12" i="21"/>
  <c r="D23" i="20"/>
  <c r="D22" i="20"/>
  <c r="D24" i="20" s="1"/>
  <c r="C37" i="19"/>
  <c r="C36" i="19"/>
  <c r="C84" i="18"/>
  <c r="C63" i="17"/>
  <c r="C102" i="16"/>
  <c r="C40" i="16"/>
  <c r="C66" i="15"/>
  <c r="C65" i="14"/>
  <c r="C83" i="13"/>
  <c r="B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83" i="13" s="1"/>
  <c r="D46" i="13"/>
  <c r="C46" i="13"/>
  <c r="B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46" i="13" s="1"/>
  <c r="I8" i="13"/>
  <c r="H8" i="13"/>
  <c r="G8" i="13"/>
  <c r="F8" i="13"/>
  <c r="E8" i="13"/>
  <c r="D8" i="13"/>
  <c r="C8" i="13"/>
  <c r="B8" i="13"/>
  <c r="J45" i="12"/>
  <c r="I45" i="12"/>
  <c r="D45" i="12"/>
  <c r="C45" i="12"/>
  <c r="B45" i="12"/>
  <c r="F45" i="12" s="1"/>
  <c r="K43" i="12"/>
  <c r="F43" i="12"/>
  <c r="K42" i="12"/>
  <c r="F42" i="12"/>
  <c r="K41" i="12"/>
  <c r="F41" i="12"/>
  <c r="K40" i="12"/>
  <c r="F40" i="12"/>
  <c r="K39" i="12"/>
  <c r="F39" i="12"/>
  <c r="K38" i="12"/>
  <c r="F38" i="12"/>
  <c r="K37" i="12"/>
  <c r="F37" i="12"/>
  <c r="K36" i="12"/>
  <c r="F36" i="12"/>
  <c r="K35" i="12"/>
  <c r="F35" i="12"/>
  <c r="K34" i="12"/>
  <c r="F34" i="12"/>
  <c r="K33" i="12"/>
  <c r="F33" i="12"/>
  <c r="K32" i="12"/>
  <c r="F32" i="12"/>
  <c r="K31" i="12"/>
  <c r="F31" i="12"/>
  <c r="K30" i="12"/>
  <c r="F30" i="12"/>
  <c r="K29" i="12"/>
  <c r="F29" i="12"/>
  <c r="K28" i="12"/>
  <c r="F28" i="12"/>
  <c r="K27" i="12"/>
  <c r="F27" i="12"/>
  <c r="K26" i="12"/>
  <c r="F26" i="12"/>
  <c r="K25" i="12"/>
  <c r="F25" i="12"/>
  <c r="K24" i="12"/>
  <c r="F24" i="12"/>
  <c r="K23" i="12"/>
  <c r="F23" i="12"/>
  <c r="K22" i="12"/>
  <c r="F22" i="12"/>
  <c r="K21" i="12"/>
  <c r="F21" i="12"/>
  <c r="K20" i="12"/>
  <c r="F20" i="12"/>
  <c r="K19" i="12"/>
  <c r="F19" i="12"/>
  <c r="K18" i="12"/>
  <c r="F18" i="12"/>
  <c r="K17" i="12"/>
  <c r="F17" i="12"/>
  <c r="K16" i="12"/>
  <c r="F16" i="12"/>
  <c r="K15" i="12"/>
  <c r="F15" i="12"/>
  <c r="K14" i="12"/>
  <c r="K45" i="12" s="1"/>
  <c r="F14" i="12"/>
  <c r="I10" i="12"/>
  <c r="H10" i="12"/>
  <c r="G10" i="12"/>
  <c r="E10" i="12"/>
  <c r="D10" i="12"/>
  <c r="C10" i="12"/>
  <c r="F5" i="12"/>
  <c r="F10" i="12" s="1"/>
  <c r="F4" i="12"/>
  <c r="F3" i="12"/>
  <c r="C88" i="11"/>
  <c r="B88" i="11"/>
  <c r="D88" i="11" s="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2" i="11"/>
  <c r="C52" i="11"/>
  <c r="B52" i="11"/>
  <c r="E52" i="11" s="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J14" i="11"/>
  <c r="I14" i="11"/>
  <c r="H14" i="11"/>
  <c r="G14" i="11"/>
  <c r="F14" i="11"/>
  <c r="E14" i="11"/>
  <c r="D14" i="11"/>
  <c r="C14" i="11"/>
  <c r="F83" i="10"/>
  <c r="E83" i="10"/>
  <c r="D83" i="10"/>
  <c r="C83" i="10"/>
  <c r="B83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83" i="10" s="1"/>
  <c r="G54" i="10"/>
  <c r="G53" i="10"/>
  <c r="G52" i="10"/>
  <c r="E47" i="10"/>
  <c r="D47" i="10"/>
  <c r="C47" i="10"/>
  <c r="B47" i="10"/>
  <c r="F45" i="10"/>
  <c r="F44" i="10"/>
  <c r="F43" i="10"/>
  <c r="F42" i="10"/>
  <c r="F41" i="10"/>
  <c r="F40" i="10"/>
  <c r="F39" i="10"/>
  <c r="F38" i="10"/>
  <c r="F37" i="10"/>
  <c r="F36" i="10"/>
  <c r="F35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47" i="10" s="1"/>
  <c r="F18" i="10"/>
  <c r="F17" i="10"/>
  <c r="F16" i="10"/>
  <c r="I9" i="10"/>
  <c r="H9" i="10"/>
  <c r="G9" i="10"/>
  <c r="F9" i="10"/>
  <c r="E9" i="10"/>
  <c r="D9" i="10"/>
  <c r="C9" i="10"/>
  <c r="G129" i="9"/>
  <c r="F129" i="9"/>
  <c r="E129" i="9"/>
  <c r="D129" i="9"/>
  <c r="C129" i="9"/>
  <c r="B129" i="9"/>
  <c r="G93" i="9"/>
  <c r="F93" i="9"/>
  <c r="E93" i="9"/>
  <c r="D93" i="9"/>
  <c r="C93" i="9"/>
  <c r="B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93" i="9" s="1"/>
  <c r="H62" i="9"/>
  <c r="G56" i="9"/>
  <c r="F56" i="9"/>
  <c r="E56" i="9"/>
  <c r="D56" i="9"/>
  <c r="C56" i="9"/>
  <c r="B56" i="9"/>
  <c r="H56" i="9" s="1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J18" i="9"/>
  <c r="I18" i="9"/>
  <c r="H18" i="9"/>
  <c r="F18" i="9"/>
  <c r="E18" i="9"/>
  <c r="D18" i="9"/>
  <c r="C18" i="9"/>
  <c r="G13" i="9"/>
  <c r="G10" i="9"/>
  <c r="G8" i="9"/>
  <c r="G7" i="9"/>
  <c r="G18" i="9" s="1"/>
  <c r="G6" i="9"/>
  <c r="G5" i="9"/>
  <c r="G85" i="8"/>
  <c r="F85" i="8"/>
  <c r="E85" i="8"/>
  <c r="D85" i="8"/>
  <c r="C85" i="8"/>
  <c r="B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85" i="8" s="1"/>
  <c r="G48" i="8"/>
  <c r="F48" i="8"/>
  <c r="E48" i="8"/>
  <c r="D48" i="8"/>
  <c r="C48" i="8"/>
  <c r="B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48" i="8" s="1"/>
  <c r="H17" i="8"/>
  <c r="J10" i="8"/>
  <c r="I10" i="8"/>
  <c r="H10" i="8"/>
  <c r="F10" i="8"/>
  <c r="E10" i="8"/>
  <c r="D10" i="8"/>
  <c r="C10" i="8"/>
  <c r="G9" i="8"/>
  <c r="G8" i="8"/>
  <c r="G7" i="8"/>
  <c r="G4" i="8"/>
  <c r="G10" i="8" s="1"/>
  <c r="G100" i="7"/>
  <c r="F100" i="7"/>
  <c r="E100" i="7"/>
  <c r="D100" i="7"/>
  <c r="C100" i="7"/>
  <c r="B100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100" i="7" s="1"/>
  <c r="G64" i="7"/>
  <c r="F64" i="7"/>
  <c r="E64" i="7"/>
  <c r="D64" i="7"/>
  <c r="C64" i="7"/>
  <c r="B64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64" i="7" s="1"/>
  <c r="J26" i="7"/>
  <c r="I26" i="7"/>
  <c r="H26" i="7"/>
  <c r="F26" i="7"/>
  <c r="E26" i="7"/>
  <c r="D26" i="7"/>
  <c r="C26" i="7"/>
  <c r="G25" i="7"/>
  <c r="G24" i="7"/>
  <c r="G23" i="7"/>
  <c r="G4" i="7"/>
  <c r="G26" i="7" s="1"/>
  <c r="G3" i="7"/>
  <c r="G89" i="6"/>
  <c r="F89" i="6"/>
  <c r="E89" i="6"/>
  <c r="D89" i="6"/>
  <c r="C89" i="6"/>
  <c r="B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89" i="6" s="1"/>
  <c r="G53" i="6"/>
  <c r="F53" i="6"/>
  <c r="E53" i="6"/>
  <c r="D53" i="6"/>
  <c r="C53" i="6"/>
  <c r="B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53" i="6" s="1"/>
  <c r="H22" i="6"/>
  <c r="K15" i="6"/>
  <c r="J15" i="6"/>
  <c r="I15" i="6"/>
  <c r="G15" i="6"/>
  <c r="F15" i="6"/>
  <c r="E15" i="6"/>
  <c r="D15" i="6"/>
  <c r="C15" i="6"/>
  <c r="H11" i="6"/>
  <c r="H4" i="6"/>
  <c r="H3" i="6"/>
  <c r="H15" i="6" s="1"/>
  <c r="G94" i="5"/>
  <c r="F94" i="5"/>
  <c r="E94" i="5"/>
  <c r="D94" i="5"/>
  <c r="C94" i="5"/>
  <c r="B94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94" i="5" s="1"/>
  <c r="G57" i="5"/>
  <c r="F57" i="5"/>
  <c r="E57" i="5"/>
  <c r="D57" i="5"/>
  <c r="C57" i="5"/>
  <c r="B57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57" i="5" s="1"/>
  <c r="J18" i="5"/>
  <c r="I18" i="5"/>
  <c r="F18" i="5"/>
  <c r="E18" i="5"/>
  <c r="D18" i="5"/>
  <c r="C18" i="5"/>
  <c r="G17" i="5"/>
  <c r="G16" i="5"/>
  <c r="G15" i="5"/>
  <c r="G14" i="5"/>
  <c r="G13" i="5"/>
  <c r="G12" i="5"/>
  <c r="G11" i="5"/>
  <c r="H9" i="5"/>
  <c r="H18" i="5" s="1"/>
  <c r="G7" i="5"/>
  <c r="G6" i="5"/>
  <c r="G5" i="5"/>
  <c r="G4" i="5"/>
  <c r="G3" i="5"/>
  <c r="G18" i="5" s="1"/>
  <c r="G52" i="4"/>
  <c r="F52" i="4"/>
  <c r="E52" i="4"/>
  <c r="D52" i="4"/>
  <c r="H52" i="4" s="1"/>
  <c r="C52" i="4"/>
  <c r="B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J14" i="4"/>
  <c r="I14" i="4"/>
  <c r="H14" i="4"/>
  <c r="F14" i="4"/>
  <c r="E14" i="4"/>
  <c r="D14" i="4"/>
  <c r="C14" i="4"/>
  <c r="H12" i="4"/>
  <c r="G11" i="4"/>
  <c r="G10" i="4"/>
  <c r="G4" i="4"/>
  <c r="G14" i="4" s="1"/>
  <c r="F47" i="3"/>
  <c r="E47" i="3"/>
  <c r="D47" i="3"/>
  <c r="C47" i="3"/>
  <c r="B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47" i="3" s="1"/>
  <c r="J13" i="3"/>
  <c r="I13" i="3"/>
  <c r="H13" i="3"/>
  <c r="F13" i="3"/>
  <c r="E13" i="3"/>
  <c r="D13" i="3"/>
  <c r="C13" i="3"/>
  <c r="G11" i="3"/>
  <c r="G8" i="3"/>
  <c r="G7" i="3"/>
  <c r="G6" i="3"/>
  <c r="G13" i="3" s="1"/>
  <c r="G5" i="3"/>
  <c r="G4" i="3"/>
  <c r="F47" i="2"/>
  <c r="E47" i="2"/>
  <c r="D47" i="2"/>
  <c r="C47" i="2"/>
  <c r="B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47" i="2" s="1"/>
  <c r="J10" i="2"/>
  <c r="I10" i="2"/>
  <c r="H10" i="2"/>
  <c r="F10" i="2"/>
  <c r="E10" i="2"/>
  <c r="D10" i="2"/>
  <c r="C10" i="2"/>
  <c r="G9" i="2"/>
  <c r="G7" i="2"/>
  <c r="G6" i="2"/>
  <c r="G3" i="2"/>
  <c r="G10" i="2" s="1"/>
  <c r="M32" i="1"/>
  <c r="J28" i="1"/>
  <c r="L22" i="1"/>
  <c r="L28" i="1" s="1"/>
  <c r="J22" i="1"/>
  <c r="H22" i="1"/>
  <c r="H28" i="1" s="1"/>
  <c r="D22" i="1"/>
  <c r="D28" i="1" s="1"/>
  <c r="C22" i="1"/>
  <c r="C28" i="1" s="1"/>
  <c r="B22" i="1"/>
  <c r="B28" i="1" s="1"/>
  <c r="I10" i="1"/>
  <c r="I22" i="1" s="1"/>
  <c r="I28" i="1" s="1"/>
  <c r="M9" i="1"/>
  <c r="M22" i="1" s="1"/>
  <c r="M28" i="1" s="1"/>
  <c r="L9" i="1"/>
  <c r="K9" i="1"/>
  <c r="K22" i="1" s="1"/>
  <c r="K28" i="1" s="1"/>
  <c r="G9" i="1"/>
  <c r="F9" i="1"/>
  <c r="F22" i="1" s="1"/>
  <c r="F28" i="1" s="1"/>
  <c r="E9" i="1"/>
  <c r="G8" i="1"/>
  <c r="G22" i="1" s="1"/>
  <c r="G28" i="1" s="1"/>
  <c r="F8" i="1"/>
  <c r="E8" i="1"/>
  <c r="E6" i="1"/>
  <c r="E22" i="1" s="1"/>
  <c r="E28" i="1" s="1"/>
  <c r="D6" i="1"/>
  <c r="M31" i="1" l="1"/>
  <c r="M33" i="1" s="1"/>
</calcChain>
</file>

<file path=xl/sharedStrings.xml><?xml version="1.0" encoding="utf-8"?>
<sst xmlns="http://schemas.openxmlformats.org/spreadsheetml/2006/main" count="1172" uniqueCount="556">
  <si>
    <t>COOPERATIVE 2023</t>
  </si>
  <si>
    <t>COLLECTION</t>
  </si>
  <si>
    <t>ITEMS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</si>
  <si>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</si>
  <si>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</si>
  <si>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</si>
  <si>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</si>
  <si>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</si>
  <si>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</si>
  <si>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</si>
  <si>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</si>
  <si>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</si>
  <si>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</si>
  <si>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</si>
  <si>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</si>
  <si>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BOOKING FEE - EJEEP</t>
  </si>
  <si>
    <t>CHARGING FEE</t>
  </si>
  <si>
    <t>5% MANAGEMENT FEE - EJEEP</t>
  </si>
  <si>
    <t>5% MANAGEMENT FEE - TTS</t>
  </si>
  <si>
    <t>5% MANAGEMENT FEE - SCP</t>
  </si>
  <si>
    <t>5% MANAGEMENT FEE - UVE</t>
  </si>
  <si>
    <t>TRIP TICKET</t>
  </si>
  <si>
    <t>PROCESSING FEE</t>
  </si>
  <si>
    <t>PARKING FEE</t>
  </si>
  <si>
    <t>BOOKING - SOLANO TERMINAL</t>
  </si>
  <si>
    <t>BOOKING - BAYOMBONG</t>
  </si>
  <si>
    <t>BOOKING - BAMBANG</t>
  </si>
  <si>
    <t>BOOKING - BAGABAG</t>
  </si>
  <si>
    <t>BOOKING - SANTIAGO</t>
  </si>
  <si>
    <t>BOOKING - CORDON</t>
  </si>
  <si>
    <t>MEMBERSHIP FEE</t>
  </si>
  <si>
    <t>SHARE CAPITAL</t>
  </si>
  <si>
    <t>TOTAL COLLECTION</t>
  </si>
  <si>
    <t>EXPENSES</t>
  </si>
  <si>
    <t>BALANCE</t>
  </si>
  <si>
    <t>TOTAL EXPENSES</t>
  </si>
  <si>
    <t>``````````````````````</t>
  </si>
  <si>
    <t>DATE</t>
  </si>
  <si>
    <t>OR NO.</t>
  </si>
  <si>
    <t>BOOKING FEE</t>
  </si>
  <si>
    <t>MNGT FEE - TTS</t>
  </si>
  <si>
    <t>MNGT FEE - EJEEP</t>
  </si>
  <si>
    <t>BOOKING FEE - TERMINAL</t>
  </si>
  <si>
    <t>SOLANO</t>
  </si>
  <si>
    <t>BAYOMBONG</t>
  </si>
  <si>
    <t>BAMBANG</t>
  </si>
  <si>
    <t>BAGABAG</t>
  </si>
  <si>
    <t>SANTIAGO</t>
  </si>
  <si>
    <t>TOTAL</t>
  </si>
  <si>
    <t>RECIEPTS</t>
  </si>
  <si>
    <t>BLANK RECEIPT</t>
  </si>
  <si>
    <t xml:space="preserve"> </t>
  </si>
  <si>
    <t xml:space="preserve">   </t>
  </si>
  <si>
    <t>CORDON</t>
  </si>
  <si>
    <t>-</t>
  </si>
  <si>
    <t>5% MUVE/TUVE</t>
  </si>
  <si>
    <t>CANCELLED</t>
  </si>
  <si>
    <t>COOP</t>
  </si>
  <si>
    <t xml:space="preserve">                                                                                                         </t>
  </si>
  <si>
    <t>DESCRIPTION</t>
  </si>
  <si>
    <t>AMOUNT</t>
  </si>
  <si>
    <t>Snack w/ drinks (Weekly meeting w/ UVE drivers (Stgo-Bam))</t>
  </si>
  <si>
    <t>Office Supplies</t>
  </si>
  <si>
    <t>Snack w/ workers (grass cutting @ Bay Terminal)</t>
  </si>
  <si>
    <t>Meals (LTFRB-inspection of MPUJ Bam-Stgo route)</t>
  </si>
  <si>
    <t>Water refill @office</t>
  </si>
  <si>
    <t>Diesel for grass cutter @Bay Terminal</t>
  </si>
  <si>
    <t>Diese (Coop's Service-RCMPC(Runruno))</t>
  </si>
  <si>
    <t>Terminal Supplies</t>
  </si>
  <si>
    <t>Meals of visitors</t>
  </si>
  <si>
    <t>Change oil for Coop's Service</t>
  </si>
  <si>
    <t>Terminal Supplies for cleaning</t>
  </si>
  <si>
    <t>Anti-Gen test kit (for driver)</t>
  </si>
  <si>
    <t>Diesel (to Tuguegaro, pickup PPEs &amp; Sanitation from OTC &amp; LTFRB)</t>
  </si>
  <si>
    <t>Meals (to Tuguegaro, pickup PPEs &amp; Sanitation from OTC &amp; LTFRB)</t>
  </si>
  <si>
    <t>Driver's Fee (to Tuguegaro, pickup PPEs &amp; Sanitation from OTC &amp; LTFRB)</t>
  </si>
  <si>
    <t>Snacks (Meeting w/ drivers, dispatchers and staff)</t>
  </si>
  <si>
    <t>Aircon Office</t>
  </si>
  <si>
    <t>1 set Desktop Computer</t>
  </si>
  <si>
    <t>Terminal Rental Fee (Bagabag-June 2021)</t>
  </si>
  <si>
    <t>Diesel Coop's Service</t>
  </si>
  <si>
    <t>White Board &amp; Markers</t>
  </si>
  <si>
    <t>stand fan for office</t>
  </si>
  <si>
    <t>Diesel Coop's Service (Meeting @ LGU Bambang)</t>
  </si>
  <si>
    <t>Terminal Rental Fee (Bambang Nov-Dec)</t>
  </si>
  <si>
    <t>Bidder's Fee PAG-IBIG</t>
  </si>
  <si>
    <t>Diesel Coop's Service (Distribution of invitation for launching)</t>
  </si>
  <si>
    <t>PAG-IBIG ER Share (June-Sept)</t>
  </si>
  <si>
    <t>Electric Bill (Bambang Terminal)</t>
  </si>
  <si>
    <t>Electric Bill (Stall 1) Charging Station @Bambang</t>
  </si>
  <si>
    <t>Flat cord</t>
  </si>
  <si>
    <t>3pcs. Aircon plug 20A</t>
  </si>
  <si>
    <t>snacks for visitors (DA)</t>
  </si>
  <si>
    <t>photocopy</t>
  </si>
  <si>
    <t>Snacks (Weekly meeting- drivers, dispatchers, and staff)</t>
  </si>
  <si>
    <t>16pcs. Balloons (MPUJ Launching)</t>
  </si>
  <si>
    <t>Catering Services (Meals) MUVE Launching</t>
  </si>
  <si>
    <t>Meals (Dinner) for visitors- JAC &amp; LTRFB</t>
  </si>
  <si>
    <t>Bottled water (MPUJ Launching)</t>
  </si>
  <si>
    <t>Electric Bill (Office-Aug)</t>
  </si>
  <si>
    <t>Electric Bill (Cabungca (charging)-July)</t>
  </si>
  <si>
    <t>Electric Bill (Valencia (charging)-August)</t>
  </si>
  <si>
    <t>Diesel (Meeting @LGU Cordon re terminal)</t>
  </si>
  <si>
    <t>Meals (Meeting @LGU Cordon re terminal)</t>
  </si>
  <si>
    <t>Internet Bill</t>
  </si>
  <si>
    <t>Salary Bambang Terminal Personnel (Jan 1-15)</t>
  </si>
  <si>
    <t>Diesel (LTFRB R02, MUVE Confirmation &amp; 6 QR code)</t>
  </si>
  <si>
    <t>Meals (LTFRB R02, MUVE Confirmation &amp; 6 QR code)</t>
  </si>
  <si>
    <t>confirmation fee with penalty</t>
  </si>
  <si>
    <t>Snacks (Meeting w/ UVE drivers and Operators</t>
  </si>
  <si>
    <t>Cordon Terminal Rental Fee -3 months advance</t>
  </si>
  <si>
    <t>Diesel (Meeting @LGU Cordon)</t>
  </si>
  <si>
    <t>Meals (Meeting @LGU Cordon)</t>
  </si>
  <si>
    <t>Coop's Salary - 15th</t>
  </si>
  <si>
    <t>Coop's Salary 30th</t>
  </si>
  <si>
    <t>COOP Staff Salary ( December 30-31, 2021 )</t>
  </si>
  <si>
    <t>Terminal Supplies (STG. terminal)</t>
  </si>
  <si>
    <t>Load (STG. dispatcher)</t>
  </si>
  <si>
    <t>Diesel (to Santiago, @Fortune for Comprehensive Insurance of MUVE)</t>
  </si>
  <si>
    <t>Meeting @ LGU Solano and Bambang ( Sir Darlito Flores )</t>
  </si>
  <si>
    <t>Water bill (Office )</t>
  </si>
  <si>
    <t>Water bill (Solano Terminal )</t>
  </si>
  <si>
    <t>Salary Bambang Personnel (January 16-31,2022 )</t>
  </si>
  <si>
    <t>Snacks ( Installment of GPS )</t>
  </si>
  <si>
    <t>Electric Bill ( Charging Station @ Bambang Terminal )</t>
  </si>
  <si>
    <t>Electric Bill ( Stall @ Bambang Terminal )</t>
  </si>
  <si>
    <t>Meals ( Fixed and Cleaning the Terminal @ Cordon )</t>
  </si>
  <si>
    <t>Terminal Supplies ( Cordon Terminal )</t>
  </si>
  <si>
    <t>Business Clearance for Cordon Terminal</t>
  </si>
  <si>
    <t>Aircon (Feb 2022)</t>
  </si>
  <si>
    <t>Diesel (to Cordon Fixed and Clean the terminal)</t>
  </si>
  <si>
    <t>Snacks ( Meeting with DAP )</t>
  </si>
  <si>
    <t>Cedula B. ( for Mayor's Permit @ Cordon )</t>
  </si>
  <si>
    <t>Diesel (application of Mayor's permit @ Cordon )</t>
  </si>
  <si>
    <t>Meals ( application of Mayor's permit @ Cordon )</t>
  </si>
  <si>
    <t>Fire Extinguisher Refill</t>
  </si>
  <si>
    <t>Rental ( payment for July 2021 rental @ Bagabag terminal )</t>
  </si>
  <si>
    <t>Diesel (@ LTFRB R02  (meeting with different transport coop chairman)</t>
  </si>
  <si>
    <t>COOP Staff Salary ( February 1 - 15, 2022 )</t>
  </si>
  <si>
    <t>Labor and repair drill</t>
  </si>
  <si>
    <t>Mayor's permit ( Miscellanous fees)</t>
  </si>
  <si>
    <t>Brgy. Business Clearance</t>
  </si>
  <si>
    <t>Fare (COOP-LGU, LGU-BLGU Quirino, BLGU- COOP)</t>
  </si>
  <si>
    <t>Electric Bill (Sept.2021 and Oct. 2021)</t>
  </si>
  <si>
    <t>Electric Bill (August 2021)</t>
  </si>
  <si>
    <t xml:space="preserve">Office Supplies </t>
  </si>
  <si>
    <t xml:space="preserve">terminal Supplies </t>
  </si>
  <si>
    <t>Terminal Supplies ( Fixed the water hose @ Bay. Terminal )</t>
  </si>
  <si>
    <t>Diesel ( service to Bay. Terminal )</t>
  </si>
  <si>
    <t>Salary Bambang Personnel ( Feb. 1-15, 2022)</t>
  </si>
  <si>
    <t>Snacks (Fixed the water hose @ Bay. Terminal)</t>
  </si>
  <si>
    <t>Snacks and fare ( LTFRB )</t>
  </si>
  <si>
    <t>Terminal Supplies ( rags)</t>
  </si>
  <si>
    <t>Internet Fee (February 2022 )</t>
  </si>
  <si>
    <t>Snacks ( Meeting with DAP)</t>
  </si>
  <si>
    <t>Diesel ( @ LTO - registration of Ejeeps )</t>
  </si>
  <si>
    <t>Catering  - lunch @ Isabela Fed. (contribution)</t>
  </si>
  <si>
    <t>water refill</t>
  </si>
  <si>
    <t>powder &amp; garbage bag</t>
  </si>
  <si>
    <t>SSS contribution - employer share</t>
  </si>
  <si>
    <t>Bond Paper</t>
  </si>
  <si>
    <t xml:space="preserve">Fare </t>
  </si>
  <si>
    <t>Snacks ( meeting- drivers, UVE drivers, dispatchers, and staff)</t>
  </si>
  <si>
    <t>Snacks (application of Mayor's permit @ Cordon</t>
  </si>
  <si>
    <t>Assessment Fee ( LGU Cordon )</t>
  </si>
  <si>
    <t xml:space="preserve">PhilHealth - employer's share </t>
  </si>
  <si>
    <t>fare</t>
  </si>
  <si>
    <t>Coop's Staff Salary</t>
  </si>
  <si>
    <t>Coop's Salary 15th</t>
  </si>
  <si>
    <t>Fare ( office  - Philheath - Pag- ibig - office)</t>
  </si>
  <si>
    <t>Pag - ibig ( Coop's and employee's share )</t>
  </si>
  <si>
    <t>Diesel (@ LTFRB - certification of consolidation and franchise verification)</t>
  </si>
  <si>
    <t>Meals @ LTFRB Franchise Verification and Certification of consolidation</t>
  </si>
  <si>
    <t>Driver ( Kerubin Jay Cabungcal )</t>
  </si>
  <si>
    <t>Photo Copy + Fare (40)</t>
  </si>
  <si>
    <t>Office Materials + fare 40</t>
  </si>
  <si>
    <t>Photo Copy and print</t>
  </si>
  <si>
    <t>Diesel LGU Cordon Process Business Permit</t>
  </si>
  <si>
    <t>Meals Process Business permit @ LGU Cordon</t>
  </si>
  <si>
    <t>BFP Certificate (LGU Cordon for Business permit)</t>
  </si>
  <si>
    <t>fare (bought cleaning materials0</t>
  </si>
  <si>
    <t>Salary Bambang Personnel (Feb. 16-28,2022 )</t>
  </si>
  <si>
    <t>Salary Ma'am Roselle Tamani</t>
  </si>
  <si>
    <t>Meals @ LTFRB for Fuel Subsidy for libreng sakay</t>
  </si>
  <si>
    <t>Diesel @ LTFRB for fuel subsidy</t>
  </si>
  <si>
    <t xml:space="preserve"> Internet Fee (March 2022)</t>
  </si>
  <si>
    <t>professional fee</t>
  </si>
  <si>
    <t>office supplies</t>
  </si>
  <si>
    <t>Diesel service to LGU Cordon</t>
  </si>
  <si>
    <t>Zoning Certificate (lgu cordon)</t>
  </si>
  <si>
    <t>Photo copy + Fare (40)</t>
  </si>
  <si>
    <t>Repair of microphone ( Solano Terminal )</t>
  </si>
  <si>
    <t>Paint and Brush</t>
  </si>
  <si>
    <t>13th Month Pay ( Joselito Parungao )</t>
  </si>
  <si>
    <t>Screws and Drill bullet ( for chairs @ Cordon terminal )</t>
  </si>
  <si>
    <t>8 Bolts and 16 washer</t>
  </si>
  <si>
    <t>2 pcs Abar 1/8 x 1 1/2 - chairs for cordon terminal</t>
  </si>
  <si>
    <t>Snacks ( who fixed chairs for Cordon Terminal)</t>
  </si>
  <si>
    <t>2 sailun 225/55R17 Tire with Rotation Fee - coop's service</t>
  </si>
  <si>
    <t>3ft. s/s RB 3/4</t>
  </si>
  <si>
    <t xml:space="preserve"> FARE (office-LBP vise versa)</t>
  </si>
  <si>
    <t>Tarpaulin ( Cordon Terminal )</t>
  </si>
  <si>
    <t>cleaning matterials</t>
  </si>
  <si>
    <t>Aircon ( March 2022)</t>
  </si>
  <si>
    <t>5 pcs Led Bulb ( for Cordon terminal stall and comfort rooms )</t>
  </si>
  <si>
    <t>Courier fee Sending documents to DAP + fare</t>
  </si>
  <si>
    <t>Diesel ( Cordon Terminal )</t>
  </si>
  <si>
    <t>Salary Mars Cabungcal</t>
  </si>
  <si>
    <t>Salary Kenneath John Cabungcal</t>
  </si>
  <si>
    <t>Nuvelco ( Salas, Wilmer for the month of November 2021 )</t>
  </si>
  <si>
    <t>Nuvelco ( Valencia, Cora for the month of November 2021 )</t>
  </si>
  <si>
    <t>Nuvelco ( Cabungcal, Kenneath John for the month of Sept. and Oct. 2021 )</t>
  </si>
  <si>
    <t>Notarial Fee ( Affidavit of Undertaking Sep.2 - paid wages/ salaries of drivers</t>
  </si>
  <si>
    <t>Diesel ( Grass cutter at Bayombong terminal )</t>
  </si>
  <si>
    <t>Diesel ( @ LGU Cordon, pick-up Mayor's Permit / Business Permit</t>
  </si>
  <si>
    <t>Tarpaulin for the route and health protocols ( Cordon Terminal )</t>
  </si>
  <si>
    <t>Office Materials</t>
  </si>
  <si>
    <t>Partial Payment to sir Wilson Salas</t>
  </si>
  <si>
    <t>13th Month Pay ( Dexter Pepano )</t>
  </si>
  <si>
    <t xml:space="preserve"> terminal supplies ( whiteboard )</t>
  </si>
  <si>
    <t>Courier fee Sending documents to LTFRB + fare</t>
  </si>
  <si>
    <t>addiitional courrier fee</t>
  </si>
  <si>
    <t xml:space="preserve">padlock for storage room </t>
  </si>
  <si>
    <t>Diesel ( @ Santiago DOT seminar )</t>
  </si>
  <si>
    <t>Lunch   ( @ Santiago DOT seminar )</t>
  </si>
  <si>
    <t>Snacks and Drinks (Weekly meeting- drivers, dispatchers, and staff)</t>
  </si>
  <si>
    <t>13th Month Pay ( Jerson Avellano )</t>
  </si>
  <si>
    <t>Diesel ( Coop's service *R2TMC *Bambang terminal rental payment</t>
  </si>
  <si>
    <t>Full payment of stall rental at Bambang terminal ( Jan. - March )</t>
  </si>
  <si>
    <t>Photo copy</t>
  </si>
  <si>
    <t>Salary - Jenifer Abad ( March 1-15, 2022 )</t>
  </si>
  <si>
    <t>1 gal. Zic x 7i00.30 6L</t>
  </si>
  <si>
    <t>1 pc. Oil filter 034 ( Change oil starex ) coop's service</t>
  </si>
  <si>
    <t>Diesel ( Coop's service at Cordon terminal )</t>
  </si>
  <si>
    <t>2 gals. water refill</t>
  </si>
  <si>
    <t>Building rental for Cordon terminal ( Feb.15 - March 15 )</t>
  </si>
  <si>
    <t>Diesel ( Coop's service at Santiago terminal )</t>
  </si>
  <si>
    <t>Tire of starex</t>
  </si>
  <si>
    <t>Gina cloth for tables + Fare (40)</t>
  </si>
  <si>
    <t>12 gals. alcohol</t>
  </si>
  <si>
    <t>Diesel @ LTFRB R02 meeting and consultation f the new MC 2022-033 Additional units for conso Bambang-Santiago</t>
  </si>
  <si>
    <t>Driver's fee</t>
  </si>
  <si>
    <t>meals</t>
  </si>
  <si>
    <t>Publication of Legal Notice</t>
  </si>
  <si>
    <t>Representation</t>
  </si>
  <si>
    <t>Additional units (2) for consolidation</t>
  </si>
  <si>
    <t>13th Month Pay ( Joey Bajon )</t>
  </si>
  <si>
    <t>Snacks and Drinks ( seminar with DAP )</t>
  </si>
  <si>
    <t>Gina cloth for tables</t>
  </si>
  <si>
    <t>Bagabag Terminal Rental ( August 2021 )</t>
  </si>
  <si>
    <t>Lunch ( seminar with DAP )</t>
  </si>
  <si>
    <t>5 pcs USC Green - office monoblocks</t>
  </si>
  <si>
    <t>Load allowance (Jan. 1- March 30, 2022)</t>
  </si>
  <si>
    <t>Load allowance (November 24 - December 31, 2021)</t>
  </si>
  <si>
    <t>Bagabag Terminal Rental</t>
  </si>
  <si>
    <t>3/31/ 22</t>
  </si>
  <si>
    <t>Diesel *Meeting with complainant regarding SAFETRANSCO driver @ Sta Fe</t>
  </si>
  <si>
    <t>Water refill @ office</t>
  </si>
  <si>
    <t>Bambang Terminal Personnel salary</t>
  </si>
  <si>
    <t>Internet bill @ office</t>
  </si>
  <si>
    <t>Office Supplies fare</t>
  </si>
  <si>
    <t>Uniform for GA</t>
  </si>
  <si>
    <t>Tarpauline</t>
  </si>
  <si>
    <t>SSS June 2021</t>
  </si>
  <si>
    <t>SSS July 2021</t>
  </si>
  <si>
    <t>4 packs DTR white</t>
  </si>
  <si>
    <t>COOP service  STAREX MAINTENANCE</t>
  </si>
  <si>
    <t>internet connection fee</t>
  </si>
  <si>
    <t>Bagabag Terminal Rental Fee for the month of September 2021</t>
  </si>
  <si>
    <t>Diesel *Coop"s Service</t>
  </si>
  <si>
    <t>Drinks for General Assembly</t>
  </si>
  <si>
    <t>White Board</t>
  </si>
  <si>
    <t xml:space="preserve"> tarpaulin for GA</t>
  </si>
  <si>
    <t>Diesel @ LTFRB R02 Finalization of Programme for the CPC Awarding</t>
  </si>
  <si>
    <t>Meals @ LTFRB R02 Finalization of Programme for the CPC Awarding</t>
  </si>
  <si>
    <t>Water Bill @ Cordon</t>
  </si>
  <si>
    <t>Electric Bill @ Cordon</t>
  </si>
  <si>
    <t>SNACKS for weekly meeting</t>
  </si>
  <si>
    <t>SNACKS Board of Directors meeting</t>
  </si>
  <si>
    <t>notarial fee</t>
  </si>
  <si>
    <t xml:space="preserve">Coop service remittance of rental fee at Cordon </t>
  </si>
  <si>
    <t>Tarpauline Assembly meeting and Ma'am May ann</t>
  </si>
  <si>
    <t>Cordon Terminal Rental fee March 15 - April 15, 2022</t>
  </si>
  <si>
    <t>16pcs Balloons #yrd string for the Awarding of CPC</t>
  </si>
  <si>
    <t>Driver's Fee for the finalization of the programme for the awarding of CPC last April 18,22</t>
  </si>
  <si>
    <t>Drinks for the awarding of CPC @ Highlander Hotel</t>
  </si>
  <si>
    <t>Set Thermal Scanner with Battery</t>
  </si>
  <si>
    <t xml:space="preserve">Hotel Accomodation and Foods of LTFRB at La Princessa Hotel for the Awarding of CPC </t>
  </si>
  <si>
    <t>Electric Bill @ Cordon with P40.00 fare</t>
  </si>
  <si>
    <t>Salary - Bambang terminal personnel</t>
  </si>
  <si>
    <t>Diesel @ LTFRB R02</t>
  </si>
  <si>
    <t>Meals</t>
  </si>
  <si>
    <t>1 ps WD40 for Coop's Service</t>
  </si>
  <si>
    <t>Office Supply</t>
  </si>
  <si>
    <t>Notary Fee *Board Secretary Certificate and Undertaking for SCP lll</t>
  </si>
  <si>
    <t>Bagabag Terminal Rental Fee October 2021</t>
  </si>
  <si>
    <t>Bank Certification fro SCP 3</t>
  </si>
  <si>
    <t>4pcs Plug w/ Cord 3sets iyang c.o with cord and Ambo box</t>
  </si>
  <si>
    <t>Diesel @LTFRB R02 Signing the contract for the SCP lll for the route Solano-Bambang and Santiago-Solano</t>
  </si>
  <si>
    <t>Meals ( Breakfast, Lunch Dinner )</t>
  </si>
  <si>
    <t>Meals for Visitor</t>
  </si>
  <si>
    <t>Snacks with LTFRB</t>
  </si>
  <si>
    <t>Notarial Fee</t>
  </si>
  <si>
    <t>Awarding of CPC Function Hall and Meals</t>
  </si>
  <si>
    <t>tarpaulin</t>
  </si>
  <si>
    <t>20 pcs. Long White Ledger</t>
  </si>
  <si>
    <t>Snacks weekly meeting</t>
  </si>
  <si>
    <t>Diesel @LTFRB R02, Issues regarding SCP lll and Completion of requirements</t>
  </si>
  <si>
    <t>Driver's fee (Junar Rodriquez)</t>
  </si>
  <si>
    <t>Lunch with Visitors ( LTFRB R02 )</t>
  </si>
  <si>
    <t>Office Supplies with fare</t>
  </si>
  <si>
    <t>Electric Bill (Bernardin, ignacio) Aug, Nov. Dec</t>
  </si>
  <si>
    <t>impact drill &amp; nut setter</t>
  </si>
  <si>
    <t>Fare</t>
  </si>
  <si>
    <t>Diesel Coop's Service Monitoring of Terminal for Libreng Sakay</t>
  </si>
  <si>
    <t>Bagabag Terminal Rental Fee ( November and December 2021 )</t>
  </si>
  <si>
    <t>Snacks foe weekly meeting with drivers, UVEs and employees</t>
  </si>
  <si>
    <t>SSS August 2021</t>
  </si>
  <si>
    <t>SSS January 2021</t>
  </si>
  <si>
    <t>fare - office to ss &amp; vv</t>
  </si>
  <si>
    <t>Notarial Fee *Board Resolution (2)</t>
  </si>
  <si>
    <t>Office Suplies with fare</t>
  </si>
  <si>
    <t>Diesel @ Santiago City meeting with MSB Coop regarding Occupancy @ Cordon Terminal</t>
  </si>
  <si>
    <t>Snacks</t>
  </si>
  <si>
    <t>Notarial Fee *Tripartite agreement GPS provider for SCP lll</t>
  </si>
  <si>
    <t>Diesel @ LTFRB R02, Signing of Contract SCP lll, correction, follow-up additional routes recline PAS</t>
  </si>
  <si>
    <t>representation</t>
  </si>
  <si>
    <t>driver's fee</t>
  </si>
  <si>
    <t>SSS October 2021</t>
  </si>
  <si>
    <t>Water bill ( Office)</t>
  </si>
  <si>
    <t>consolidation-hearing - notarial fee</t>
  </si>
  <si>
    <t>consolidation-hearing - hearing fee</t>
  </si>
  <si>
    <t>consolidation-hearing - print &amp; photocopy</t>
  </si>
  <si>
    <t>consolidation-hearing - diesel</t>
  </si>
  <si>
    <t>consolidation-hearing - driver's fee</t>
  </si>
  <si>
    <t>Office Supply with fare</t>
  </si>
  <si>
    <t>Terminal Supplies with fare</t>
  </si>
  <si>
    <t>SSS November 2021</t>
  </si>
  <si>
    <t>Notarial Fee SCP 3</t>
  </si>
  <si>
    <t>Snacks *Overtime Monitoring trip of Libreng Sakay</t>
  </si>
  <si>
    <t>Electric bill - charging station bambang</t>
  </si>
  <si>
    <t>@ aglipay, meeting w/ various TC - diesel</t>
  </si>
  <si>
    <t>@ aglipay, meeting w/ various TC - meals</t>
  </si>
  <si>
    <t xml:space="preserve">Allowance for Seminar Workshop with DAP May 23-24, 22 </t>
  </si>
  <si>
    <t>Bagabag Terminal Rental Fee January 2022</t>
  </si>
  <si>
    <t>diesel - coop's service</t>
  </si>
  <si>
    <t>terminal supplies with fare</t>
  </si>
  <si>
    <t>Bank Certificate</t>
  </si>
  <si>
    <t>Notarial fee</t>
  </si>
  <si>
    <t>CheqBook request fee</t>
  </si>
  <si>
    <t>05/25-26</t>
  </si>
  <si>
    <t>accomodation</t>
  </si>
  <si>
    <t>diesel</t>
  </si>
  <si>
    <t>Meals with LTFRB</t>
  </si>
  <si>
    <t>Registration fee - CAIS</t>
  </si>
  <si>
    <t xml:space="preserve">Office Supply with fare </t>
  </si>
  <si>
    <t>Bottled water for visitors</t>
  </si>
  <si>
    <t>Office supply</t>
  </si>
  <si>
    <t>Snacks and Fare *visitors delivered battery</t>
  </si>
  <si>
    <t>Penalty for late payment SSS</t>
  </si>
  <si>
    <t>SSS February 2022</t>
  </si>
  <si>
    <t>SSS March 2022</t>
  </si>
  <si>
    <t>SSS April 2022</t>
  </si>
  <si>
    <t>Water refill</t>
  </si>
  <si>
    <t>Fare (SSS-LGU- Solano vv)</t>
  </si>
  <si>
    <t>BPLO Solicitation</t>
  </si>
  <si>
    <t>Snacks for visitors</t>
  </si>
  <si>
    <t>Gas and Food allowance *Chairman Mars Cabungcal LGU-Solano,N.V @nd MAc meeting operations and review for the month of April2022</t>
  </si>
  <si>
    <t>Gas and Food allowance *Sir Wilson Salas DWRV- Bayombong Radio Interview regarding Libreng Sakay concern and updates</t>
  </si>
  <si>
    <t>shipping fee of docs</t>
  </si>
  <si>
    <t>Bagabag Terminal Rental Fee</t>
  </si>
  <si>
    <t>Electric bill - bambang terminal</t>
  </si>
  <si>
    <t>prestone fluid - coop's service</t>
  </si>
  <si>
    <t>Internet</t>
  </si>
  <si>
    <t>snacks for emergency meeting</t>
  </si>
  <si>
    <t>Electric bill - charging station Bambang</t>
  </si>
  <si>
    <t>Meals *meeting @ITC Santiago City ( Chairman Mars, GM Aira, Sir Wilson and Madel)</t>
  </si>
  <si>
    <t>Diesel</t>
  </si>
  <si>
    <t>Weekly meeting of employees together with the UVE drivers</t>
  </si>
  <si>
    <t>6-10-22</t>
  </si>
  <si>
    <t>aircon plug</t>
  </si>
  <si>
    <t xml:space="preserve">Shipping fee * FNVTTC documents sent to DAP </t>
  </si>
  <si>
    <t>Fare FNVTTC office to LBC VV</t>
  </si>
  <si>
    <t>Water bill @ Cordon Terminal ( May and June )</t>
  </si>
  <si>
    <t>Diesel @ Aritao, discussion regarding the LPTRP of LGU Aritao w/ DOTR and LTFRB</t>
  </si>
  <si>
    <t>Diesel @Santiago to ferry LTFRB</t>
  </si>
  <si>
    <t>Meals *with LTFRB personell after the program regarding Libre-Sakay @ PLGU Nueva Vizcaya ,Bayombong</t>
  </si>
  <si>
    <t>Snacks for weekly meeting</t>
  </si>
  <si>
    <t>Loas Allowance *Santiago Terminal - Feb 10-March 1-23 &amp; June 4</t>
  </si>
  <si>
    <t>mouse for laptop</t>
  </si>
  <si>
    <t>Partail payment to LGU Solano applicable for the months of Dec.2020 to April 2021</t>
  </si>
  <si>
    <t>Municipal space rental ( Sept,2021 to April 2022 )</t>
  </si>
  <si>
    <t>Municipality Space Rental ( May to June 2022 )</t>
  </si>
  <si>
    <t>Rental fee - Cordon terminal</t>
  </si>
  <si>
    <t>Coop's Salary 15th &amp; 30th</t>
  </si>
  <si>
    <t>ITEM</t>
  </si>
  <si>
    <t xml:space="preserve">Emergency meeting </t>
  </si>
  <si>
    <t>snacks</t>
  </si>
  <si>
    <t>notebookd,folders.alcohol etc</t>
  </si>
  <si>
    <t>Bagabag Terminal</t>
  </si>
  <si>
    <t>Rental Fee (April)</t>
  </si>
  <si>
    <t>office Supply</t>
  </si>
  <si>
    <t>i case phoenix long band</t>
  </si>
  <si>
    <t>weekly meeting</t>
  </si>
  <si>
    <t>Rental fee (May)</t>
  </si>
  <si>
    <t>for visitors</t>
  </si>
  <si>
    <t>7-13 &amp; 14-23</t>
  </si>
  <si>
    <t>1. Transport Cooperatives Financial Forum (2DAYS)  2. MEeeting with transport cooperative re updates on CDA Registration of the Federation @ Tuguegarao City</t>
  </si>
  <si>
    <t>Accommodation</t>
  </si>
  <si>
    <t>Driver's Fee</t>
  </si>
  <si>
    <t>For Visitors</t>
  </si>
  <si>
    <t>Accomodation for LTFRB</t>
  </si>
  <si>
    <t>lunch</t>
  </si>
  <si>
    <t>MEETING - REGION 2 TRANSPORT COOPERATIVES FEDERATION @ TUGUEGARAO CITY</t>
  </si>
  <si>
    <t>Weekly meeting</t>
  </si>
  <si>
    <t>PPdo courtesy call lgu bay</t>
  </si>
  <si>
    <t>Weekly meeting for employees</t>
  </si>
  <si>
    <t>Fetch LTFRB personell @ Tuguegarao for the Livelihood program</t>
  </si>
  <si>
    <t>Disel</t>
  </si>
  <si>
    <t>Drop OTC, LTFRB &amp; DOLE personnel @ Tuguegarao City</t>
  </si>
  <si>
    <t>Meeting LGu bambang</t>
  </si>
  <si>
    <t>Motion for Reconsideration TTs franchise</t>
  </si>
  <si>
    <t>fee</t>
  </si>
  <si>
    <t>metered mail</t>
  </si>
  <si>
    <t>@ ltfrb central - filling of motion for reconsideration</t>
  </si>
  <si>
    <t>rental fee</t>
  </si>
  <si>
    <t>bagabag terminal - july</t>
  </si>
  <si>
    <t>Santa fe Board Meeting concern 2 unit under Fnvttc</t>
  </si>
  <si>
    <t xml:space="preserve">coke </t>
  </si>
  <si>
    <t>Terminal Rental Fee</t>
  </si>
  <si>
    <t>Cordon Terminal Rental Fee</t>
  </si>
  <si>
    <t>Clipboard w/ fare</t>
  </si>
  <si>
    <t>Water Bill</t>
  </si>
  <si>
    <t>Water Bill (office)</t>
  </si>
  <si>
    <t>Electric Bill - Cordon Terminal (may june july aug)</t>
  </si>
  <si>
    <t>Electrci Bill</t>
  </si>
  <si>
    <t>Dry Seal - office</t>
  </si>
  <si>
    <t>Dry Seal</t>
  </si>
  <si>
    <t>Meeting with Regional director</t>
  </si>
  <si>
    <t>Meals for visitors</t>
  </si>
  <si>
    <t>Cleaning Material</t>
  </si>
  <si>
    <t>garbage bag</t>
  </si>
  <si>
    <t>Office Supplies w/ fare</t>
  </si>
  <si>
    <t>Coops' Service - to Bambang, Agrizcaya, inquiire re cda training</t>
  </si>
  <si>
    <t>Electric bill charging area</t>
  </si>
  <si>
    <t>bills</t>
  </si>
  <si>
    <t>Ltfrb</t>
  </si>
  <si>
    <t xml:space="preserve"> mpuj permit</t>
  </si>
  <si>
    <t>AGRIZKAYA COOP Federation</t>
  </si>
  <si>
    <t>Share Capital</t>
  </si>
  <si>
    <t>Membership Fee</t>
  </si>
  <si>
    <t>CDA Manadatory Training</t>
  </si>
  <si>
    <t>Proffesional Fee</t>
  </si>
  <si>
    <t>Training Fee</t>
  </si>
  <si>
    <t>Function Hall</t>
  </si>
  <si>
    <t>Snacks &amp; Meals</t>
  </si>
  <si>
    <t>courier fee</t>
  </si>
  <si>
    <t>docs to ltfrb</t>
  </si>
  <si>
    <t>snacks for visitors</t>
  </si>
  <si>
    <t>Travel/food allowance for seminar</t>
  </si>
  <si>
    <t>Allowance</t>
  </si>
  <si>
    <t>coops service</t>
  </si>
  <si>
    <t>diesel - coop bank &amp; lgu bambag</t>
  </si>
  <si>
    <t>Weekly meeting w/ employees</t>
  </si>
  <si>
    <t>foods &amp; utensils</t>
  </si>
  <si>
    <t>coop's service</t>
  </si>
  <si>
    <t>diese</t>
  </si>
  <si>
    <t>Water bill @ Cordon Terminal</t>
  </si>
  <si>
    <t>diesel - lookimng for terminal @ bay</t>
  </si>
  <si>
    <t>cups &amp; utensils</t>
  </si>
  <si>
    <t>coop-aircon</t>
  </si>
  <si>
    <t>terminal rental fee</t>
  </si>
  <si>
    <t>cordon terminal</t>
  </si>
  <si>
    <t>internet bill for office</t>
  </si>
  <si>
    <r>
      <rPr>
        <sz val="14"/>
        <color theme="1"/>
        <rFont val="Arial"/>
      </rPr>
      <t>office</t>
    </r>
    <r>
      <rPr>
        <sz val="14"/>
        <color theme="1"/>
        <rFont val="Arial"/>
      </rPr>
      <t xml:space="preserve"> Supplies</t>
    </r>
  </si>
  <si>
    <t>ice maker plastic</t>
  </si>
  <si>
    <t>Coop Service Terminal Monitoring</t>
  </si>
  <si>
    <t xml:space="preserve">diesel </t>
  </si>
  <si>
    <t>office Supplies</t>
  </si>
  <si>
    <t>Electric Bill contricbution @ Bambang Terminal</t>
  </si>
  <si>
    <t xml:space="preserve">Electric Bill </t>
  </si>
  <si>
    <t>for grasscutter @ Bayombong terminal</t>
  </si>
  <si>
    <t>Re notice on unpaid water bill * solano*</t>
  </si>
  <si>
    <t xml:space="preserve"> Water bill from July 21 to Sept 21 </t>
  </si>
  <si>
    <t>water bill</t>
  </si>
  <si>
    <t>Water bill May to July ( solano)</t>
  </si>
  <si>
    <t>paidwater bill</t>
  </si>
  <si>
    <t>Bondpaper</t>
  </si>
  <si>
    <t>Notebook</t>
  </si>
  <si>
    <t>Attended the Launching of IPUTC and Transport Coops Financial Forum @ Ilagan City</t>
  </si>
  <si>
    <t>Weekly Meeting use</t>
  </si>
  <si>
    <t>disposables</t>
  </si>
  <si>
    <t>Cash Voucher</t>
  </si>
  <si>
    <t>for empoyees snacks</t>
  </si>
  <si>
    <t>Business Permit @ LGU Bayombong</t>
  </si>
  <si>
    <t>Occupational and BPLO Sticker</t>
  </si>
  <si>
    <t>CTC</t>
  </si>
  <si>
    <t>Business Permit</t>
  </si>
  <si>
    <t>BFP-FSI</t>
  </si>
  <si>
    <t>Terminal Supplies w/ fare</t>
  </si>
  <si>
    <t>for visitors and mechanics</t>
  </si>
  <si>
    <t>Weekly meeting of office staff, drivers &amp; dispatchers</t>
  </si>
  <si>
    <t>solano to lgu bay re bus. permit</t>
  </si>
  <si>
    <t>Envelope</t>
  </si>
  <si>
    <t>phoenix bond paper</t>
  </si>
  <si>
    <t>Changing ownership of Van</t>
  </si>
  <si>
    <t>1. meeting @PLGU Nueva Vizcaya re MOA Renewal for Bayombong Terminal   2. @Santiago City, updates on Financial Report and Prof Fee received by the Auditor             3. LGU Cordon meeting on Transport</t>
  </si>
  <si>
    <t>Parking fee</t>
  </si>
  <si>
    <t>Proffesional fee</t>
  </si>
  <si>
    <t>auditor salary</t>
  </si>
  <si>
    <t>Business Permit @ LGU Bay</t>
  </si>
  <si>
    <t>Docs Stamp</t>
  </si>
  <si>
    <t>@ office</t>
  </si>
  <si>
    <t>tire vulcanize</t>
  </si>
  <si>
    <t>ClipBoard</t>
  </si>
  <si>
    <t>Clipboard &amp; Binders</t>
  </si>
  <si>
    <t>Garage rental</t>
  </si>
  <si>
    <t>Rental Fee</t>
  </si>
  <si>
    <t>Sncaks</t>
  </si>
  <si>
    <t>w/ LGU Solano Managemnt after meeting</t>
  </si>
  <si>
    <t>Offce Supplies for Collection</t>
  </si>
  <si>
    <t>Plastic bag w/ fare</t>
  </si>
  <si>
    <t>Bondpare w/ fare</t>
  </si>
  <si>
    <t>Water Bill @ office</t>
  </si>
  <si>
    <t>cordon terminal - Sept 15-Oct 15</t>
  </si>
  <si>
    <t>Coop's Service - ITC Santiago City meeting</t>
  </si>
  <si>
    <t>Alcohol</t>
  </si>
  <si>
    <t xml:space="preserve">LTFRB r02, submitted and for evaluation of Expanded Equity Subsidy </t>
  </si>
  <si>
    <t>breakfast</t>
  </si>
  <si>
    <t>Folders w/ fare</t>
  </si>
  <si>
    <t>Electric bill</t>
  </si>
  <si>
    <t>CV- old house May 2022</t>
  </si>
  <si>
    <t>Printer ink w/ fare</t>
  </si>
  <si>
    <t>LTFRB R02, submitted lacking docs for Expanded Equity Subsidy</t>
  </si>
  <si>
    <t>weekly meeitng for employees</t>
  </si>
  <si>
    <t>Fastener</t>
  </si>
  <si>
    <t>Photo copy of Docs</t>
  </si>
  <si>
    <t>Bambang Charging Station</t>
  </si>
  <si>
    <t xml:space="preserve"> Electric Bill</t>
  </si>
  <si>
    <t>notebook/folder</t>
  </si>
  <si>
    <t>Yarn &amp; Whiteboard Pen</t>
  </si>
  <si>
    <t>coop's Service</t>
  </si>
  <si>
    <t>Launching of IPUTC</t>
  </si>
  <si>
    <t>Garage Rental ( old house Nov to July</t>
  </si>
  <si>
    <t>Eating utensils</t>
  </si>
  <si>
    <t>Electric bill (june 2022)</t>
  </si>
  <si>
    <t>Electric bill - charging (cabungcal)</t>
  </si>
  <si>
    <t>Charging Station - Solano</t>
  </si>
  <si>
    <t>Electric Bill</t>
  </si>
  <si>
    <t>for office</t>
  </si>
  <si>
    <t>Padlock</t>
  </si>
  <si>
    <t>Water bill</t>
  </si>
  <si>
    <t>Cordon Terminal</t>
  </si>
  <si>
    <t>Municipal Coop Development Souncil - Solano</t>
  </si>
  <si>
    <t>Registration Fee</t>
  </si>
  <si>
    <t>Annual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</si>
</sst>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"/>
    <numFmt numFmtId="165" formatCode="mm/dd"/>
    <numFmt numFmtId="166" formatCode="mm\-dd\-yy"/>
    <numFmt numFmtId="167" formatCode="m/d"/>
    <numFmt numFmtId="168" formatCode="m/d/yyyy"/>
    <numFmt numFmtId="169" formatCode="m\-d\-yy"/>
    <numFmt numFmtId="170" formatCode="m\-d"/>
    <numFmt numFmtId="171" formatCode="m&quot;/&quot;d"/>
  </numFmts>
  <fonts count="22" x14ac:knownFonts="1">
    <font>
      <sz val="10"/>
      <color rgb="FF000000"/>
      <name val="Arial"/>
      <scheme val="minor"/>
    </font>
    <font>
      <b/>
      <i/>
      <sz val="13"/>
      <color theme="1"/>
      <name val="Arial"/>
      <scheme val="minor"/>
    </font>
    <font>
      <b/>
      <i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  <scheme val="minor"/>
    </font>
    <font>
      <sz val="11"/>
      <color theme="1"/>
      <name val="Arial"/>
      <scheme val="minor"/>
    </font>
    <font>
      <b/>
      <sz val="10"/>
      <color theme="1"/>
      <name val="Merriweather"/>
    </font>
    <font>
      <sz val="10"/>
      <color rgb="FF990000"/>
      <name val="Arial"/>
      <scheme val="minor"/>
    </font>
    <font>
      <sz val="10"/>
      <color rgb="FF0000FF"/>
      <name val="Arial"/>
      <scheme val="minor"/>
    </font>
    <font>
      <sz val="10"/>
      <color theme="1"/>
      <name val="Arial"/>
      <scheme val="minor"/>
    </font>
    <font>
      <sz val="10"/>
      <color rgb="FF99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1"/>
      <color theme="1"/>
      <name val="Arial"/>
      <scheme val="minor"/>
    </font>
    <font>
      <sz val="11"/>
      <color rgb="FF000000"/>
      <name val="Calibri"/>
    </font>
    <font>
      <sz val="10"/>
      <color rgb="FF000000"/>
      <name val="Roboto"/>
    </font>
    <font>
      <sz val="14"/>
      <color theme="1"/>
      <name val="Arial"/>
      <scheme val="minor"/>
    </font>
    <font>
      <sz val="12"/>
      <color theme="1"/>
      <name val="Arial"/>
      <scheme val="minor"/>
    </font>
    <font>
      <b/>
      <sz val="13"/>
      <color theme="1"/>
      <name val="Arial"/>
      <scheme val="minor"/>
    </font>
    <font>
      <sz val="13"/>
      <color theme="1"/>
      <name val="Arial"/>
      <scheme val="minor"/>
    </font>
    <font>
      <sz val="14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/>
    <xf numFmtId="4" fontId="4" fillId="2" borderId="1" xfId="0" applyNumberFormat="1" applyFont="1" applyFill="1" applyBorder="1"/>
    <xf numFmtId="4" fontId="4" fillId="3" borderId="1" xfId="0" applyNumberFormat="1" applyFont="1" applyFill="1" applyBorder="1"/>
    <xf numFmtId="164" fontId="4" fillId="3" borderId="1" xfId="0" applyNumberFormat="1" applyFont="1" applyFill="1" applyBorder="1"/>
    <xf numFmtId="164" fontId="4" fillId="2" borderId="1" xfId="0" applyNumberFormat="1" applyFont="1" applyFill="1" applyBorder="1"/>
    <xf numFmtId="4" fontId="5" fillId="3" borderId="1" xfId="0" applyNumberFormat="1" applyFont="1" applyFill="1" applyBorder="1"/>
    <xf numFmtId="4" fontId="4" fillId="0" borderId="1" xfId="0" applyNumberFormat="1" applyFont="1" applyBorder="1"/>
    <xf numFmtId="164" fontId="4" fillId="0" borderId="1" xfId="0" applyNumberFormat="1" applyFont="1" applyBorder="1"/>
    <xf numFmtId="4" fontId="5" fillId="2" borderId="1" xfId="0" applyNumberFormat="1" applyFont="1" applyFill="1" applyBorder="1"/>
    <xf numFmtId="164" fontId="4" fillId="4" borderId="1" xfId="0" applyNumberFormat="1" applyFont="1" applyFill="1" applyBorder="1"/>
    <xf numFmtId="4" fontId="4" fillId="0" borderId="0" xfId="0" applyNumberFormat="1" applyFont="1"/>
    <xf numFmtId="0" fontId="6" fillId="0" borderId="2" xfId="0" applyFont="1" applyBorder="1"/>
    <xf numFmtId="4" fontId="4" fillId="0" borderId="2" xfId="0" applyNumberFormat="1" applyFont="1" applyBorder="1"/>
    <xf numFmtId="0" fontId="2" fillId="5" borderId="2" xfId="0" applyFont="1" applyFill="1" applyBorder="1"/>
    <xf numFmtId="4" fontId="4" fillId="5" borderId="2" xfId="0" applyNumberFormat="1" applyFont="1" applyFill="1" applyBorder="1"/>
    <xf numFmtId="0" fontId="3" fillId="0" borderId="0" xfId="0" applyFont="1"/>
    <xf numFmtId="0" fontId="2" fillId="0" borderId="3" xfId="0" applyFont="1" applyBorder="1"/>
    <xf numFmtId="4" fontId="4" fillId="0" borderId="3" xfId="0" applyNumberFormat="1" applyFont="1" applyBorder="1"/>
    <xf numFmtId="0" fontId="7" fillId="6" borderId="0" xfId="0" applyFont="1" applyFill="1"/>
    <xf numFmtId="4" fontId="7" fillId="6" borderId="0" xfId="0" applyNumberFormat="1" applyFont="1" applyFill="1"/>
    <xf numFmtId="4" fontId="7" fillId="6" borderId="3" xfId="0" applyNumberFormat="1" applyFont="1" applyFill="1" applyBorder="1"/>
    <xf numFmtId="0" fontId="8" fillId="0" borderId="0" xfId="0" applyFont="1"/>
    <xf numFmtId="0" fontId="3" fillId="0" borderId="1" xfId="0" applyFont="1" applyBorder="1" applyAlignment="1">
      <alignment horizontal="center" wrapText="1"/>
    </xf>
    <xf numFmtId="165" fontId="4" fillId="0" borderId="1" xfId="0" applyNumberFormat="1" applyFont="1" applyBorder="1"/>
    <xf numFmtId="0" fontId="9" fillId="0" borderId="0" xfId="0" applyFont="1"/>
    <xf numFmtId="166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3" borderId="1" xfId="0" applyFont="1" applyFill="1" applyBorder="1"/>
    <xf numFmtId="0" fontId="4" fillId="0" borderId="0" xfId="0" applyFont="1"/>
    <xf numFmtId="167" fontId="4" fillId="0" borderId="1" xfId="0" applyNumberFormat="1" applyFont="1" applyBorder="1"/>
    <xf numFmtId="167" fontId="10" fillId="2" borderId="1" xfId="0" applyNumberFormat="1" applyFont="1" applyFill="1" applyBorder="1"/>
    <xf numFmtId="0" fontId="10" fillId="2" borderId="1" xfId="0" applyFont="1" applyFill="1" applyBorder="1"/>
    <xf numFmtId="4" fontId="10" fillId="2" borderId="1" xfId="0" applyNumberFormat="1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4" fillId="0" borderId="4" xfId="0" applyNumberFormat="1" applyFont="1" applyBorder="1"/>
    <xf numFmtId="4" fontId="4" fillId="0" borderId="5" xfId="0" applyNumberFormat="1" applyFont="1" applyBorder="1"/>
    <xf numFmtId="166" fontId="4" fillId="0" borderId="5" xfId="0" applyNumberFormat="1" applyFont="1" applyBorder="1"/>
    <xf numFmtId="167" fontId="4" fillId="2" borderId="1" xfId="0" applyNumberFormat="1" applyFont="1" applyFill="1" applyBorder="1"/>
    <xf numFmtId="2" fontId="4" fillId="0" borderId="1" xfId="0" applyNumberFormat="1" applyFont="1" applyBorder="1"/>
    <xf numFmtId="0" fontId="11" fillId="0" borderId="0" xfId="0" applyFont="1"/>
    <xf numFmtId="167" fontId="4" fillId="0" borderId="1" xfId="0" applyNumberFormat="1" applyFont="1" applyBorder="1" applyAlignment="1">
      <alignment horizontal="right"/>
    </xf>
    <xf numFmtId="0" fontId="10" fillId="0" borderId="0" xfId="0" applyFont="1"/>
    <xf numFmtId="0" fontId="4" fillId="2" borderId="1" xfId="0" applyFont="1" applyFill="1" applyBorder="1"/>
    <xf numFmtId="1" fontId="4" fillId="0" borderId="1" xfId="0" applyNumberFormat="1" applyFont="1" applyBorder="1"/>
    <xf numFmtId="0" fontId="14" fillId="0" borderId="1" xfId="0" applyFont="1" applyBorder="1" applyAlignment="1">
      <alignment horizontal="center"/>
    </xf>
    <xf numFmtId="168" fontId="4" fillId="0" borderId="1" xfId="0" applyNumberFormat="1" applyFont="1" applyBorder="1"/>
    <xf numFmtId="168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" fontId="3" fillId="0" borderId="1" xfId="0" applyNumberFormat="1" applyFont="1" applyBorder="1"/>
    <xf numFmtId="168" fontId="4" fillId="0" borderId="0" xfId="0" applyNumberFormat="1" applyFont="1"/>
    <xf numFmtId="4" fontId="15" fillId="0" borderId="0" xfId="0" applyNumberFormat="1" applyFont="1"/>
    <xf numFmtId="0" fontId="16" fillId="7" borderId="1" xfId="0" applyFont="1" applyFill="1" applyBorder="1"/>
    <xf numFmtId="0" fontId="4" fillId="0" borderId="8" xfId="0" applyFont="1" applyBorder="1"/>
    <xf numFmtId="0" fontId="14" fillId="0" borderId="0" xfId="0" applyFont="1" applyAlignment="1">
      <alignment horizontal="center"/>
    </xf>
    <xf numFmtId="169" fontId="4" fillId="0" borderId="9" xfId="0" applyNumberFormat="1" applyFont="1" applyBorder="1"/>
    <xf numFmtId="0" fontId="4" fillId="0" borderId="9" xfId="0" applyFont="1" applyBorder="1" applyAlignment="1">
      <alignment horizontal="left"/>
    </xf>
    <xf numFmtId="4" fontId="4" fillId="0" borderId="9" xfId="0" applyNumberFormat="1" applyFont="1" applyBorder="1"/>
    <xf numFmtId="169" fontId="4" fillId="0" borderId="1" xfId="0" applyNumberFormat="1" applyFont="1" applyBorder="1"/>
    <xf numFmtId="0" fontId="3" fillId="0" borderId="1" xfId="0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9" fontId="4" fillId="2" borderId="1" xfId="0" applyNumberFormat="1" applyFont="1" applyFill="1" applyBorder="1"/>
    <xf numFmtId="0" fontId="4" fillId="0" borderId="1" xfId="0" applyFont="1" applyBorder="1" applyAlignment="1">
      <alignment horizontal="left" wrapText="1"/>
    </xf>
    <xf numFmtId="0" fontId="5" fillId="0" borderId="0" xfId="0" applyFont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8" fontId="5" fillId="0" borderId="9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/>
    </xf>
    <xf numFmtId="0" fontId="17" fillId="0" borderId="9" xfId="0" applyFont="1" applyBorder="1" applyAlignment="1">
      <alignment horizontal="center"/>
    </xf>
    <xf numFmtId="169" fontId="17" fillId="0" borderId="9" xfId="0" applyNumberFormat="1" applyFont="1" applyBorder="1"/>
    <xf numFmtId="4" fontId="17" fillId="0" borderId="9" xfId="0" applyNumberFormat="1" applyFont="1" applyBorder="1"/>
    <xf numFmtId="169" fontId="17" fillId="0" borderId="1" xfId="0" applyNumberFormat="1" applyFont="1" applyBorder="1"/>
    <xf numFmtId="0" fontId="17" fillId="0" borderId="1" xfId="0" applyFont="1" applyBorder="1" applyAlignment="1">
      <alignment horizontal="left"/>
    </xf>
    <xf numFmtId="4" fontId="17" fillId="0" borderId="1" xfId="0" applyNumberFormat="1" applyFont="1" applyBorder="1"/>
    <xf numFmtId="0" fontId="17" fillId="0" borderId="1" xfId="0" applyFont="1" applyBorder="1"/>
    <xf numFmtId="166" fontId="17" fillId="0" borderId="1" xfId="0" applyNumberFormat="1" applyFont="1" applyBorder="1"/>
    <xf numFmtId="0" fontId="5" fillId="0" borderId="1" xfId="0" applyFont="1" applyBorder="1" applyAlignment="1">
      <alignment horizontal="right"/>
    </xf>
    <xf numFmtId="4" fontId="5" fillId="0" borderId="1" xfId="0" applyNumberFormat="1" applyFont="1" applyBorder="1"/>
    <xf numFmtId="169" fontId="18" fillId="0" borderId="9" xfId="0" applyNumberFormat="1" applyFont="1" applyBorder="1"/>
    <xf numFmtId="0" fontId="18" fillId="0" borderId="9" xfId="0" applyFont="1" applyBorder="1" applyAlignment="1">
      <alignment horizontal="left"/>
    </xf>
    <xf numFmtId="4" fontId="18" fillId="0" borderId="9" xfId="0" applyNumberFormat="1" applyFont="1" applyBorder="1"/>
    <xf numFmtId="167" fontId="18" fillId="0" borderId="9" xfId="0" applyNumberFormat="1" applyFont="1" applyBorder="1" applyAlignment="1">
      <alignment horizontal="right" vertical="top"/>
    </xf>
    <xf numFmtId="0" fontId="18" fillId="0" borderId="9" xfId="0" applyFont="1" applyBorder="1" applyAlignment="1">
      <alignment horizontal="center" wrapText="1"/>
    </xf>
    <xf numFmtId="0" fontId="17" fillId="0" borderId="0" xfId="0" applyFont="1"/>
    <xf numFmtId="170" fontId="18" fillId="0" borderId="1" xfId="0" applyNumberFormat="1" applyFont="1" applyBorder="1" applyAlignment="1">
      <alignment horizontal="right" vertical="top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/>
    <xf numFmtId="4" fontId="18" fillId="0" borderId="1" xfId="0" applyNumberFormat="1" applyFont="1" applyBorder="1"/>
    <xf numFmtId="0" fontId="18" fillId="0" borderId="9" xfId="0" applyFont="1" applyBorder="1" applyAlignment="1">
      <alignment horizontal="right" vertical="top"/>
    </xf>
    <xf numFmtId="0" fontId="18" fillId="0" borderId="1" xfId="0" applyFont="1" applyBorder="1" applyAlignment="1">
      <alignment horizontal="left"/>
    </xf>
    <xf numFmtId="169" fontId="18" fillId="0" borderId="1" xfId="0" applyNumberFormat="1" applyFont="1" applyBorder="1" applyAlignment="1">
      <alignment horizontal="right" vertical="top"/>
    </xf>
    <xf numFmtId="168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4" fontId="12" fillId="0" borderId="1" xfId="0" applyNumberFormat="1" applyFont="1" applyBorder="1"/>
    <xf numFmtId="0" fontId="19" fillId="0" borderId="0" xfId="0" applyFont="1" applyAlignment="1">
      <alignment horizontal="center"/>
    </xf>
    <xf numFmtId="168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8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right"/>
    </xf>
    <xf numFmtId="171" fontId="20" fillId="0" borderId="1" xfId="0" applyNumberFormat="1" applyFont="1" applyBorder="1"/>
    <xf numFmtId="0" fontId="20" fillId="0" borderId="1" xfId="0" applyFont="1" applyBorder="1"/>
    <xf numFmtId="4" fontId="20" fillId="0" borderId="1" xfId="0" applyNumberFormat="1" applyFont="1" applyBorder="1"/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left" wrapText="1"/>
    </xf>
    <xf numFmtId="171" fontId="17" fillId="8" borderId="1" xfId="0" applyNumberFormat="1" applyFont="1" applyFill="1" applyBorder="1"/>
    <xf numFmtId="0" fontId="17" fillId="8" borderId="1" xfId="0" applyFont="1" applyFill="1" applyBorder="1" applyAlignment="1">
      <alignment horizontal="left" wrapText="1"/>
    </xf>
    <xf numFmtId="0" fontId="17" fillId="8" borderId="1" xfId="0" applyFont="1" applyFill="1" applyBorder="1"/>
    <xf numFmtId="4" fontId="17" fillId="8" borderId="1" xfId="0" applyNumberFormat="1" applyFont="1" applyFill="1" applyBorder="1"/>
    <xf numFmtId="171" fontId="17" fillId="0" borderId="1" xfId="0" applyNumberFormat="1" applyFont="1" applyBorder="1"/>
    <xf numFmtId="0" fontId="17" fillId="0" borderId="1" xfId="0" applyFont="1" applyBorder="1" applyAlignment="1">
      <alignment horizontal="right"/>
    </xf>
    <xf numFmtId="168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171" fontId="18" fillId="0" borderId="1" xfId="0" applyNumberFormat="1" applyFont="1" applyBorder="1"/>
    <xf numFmtId="0" fontId="18" fillId="0" borderId="12" xfId="0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167" fontId="18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9" fillId="0" borderId="0" xfId="0" applyFont="1"/>
    <xf numFmtId="4" fontId="12" fillId="2" borderId="4" xfId="0" applyNumberFormat="1" applyFont="1" applyFill="1" applyBorder="1" applyAlignment="1">
      <alignment horizontal="center"/>
    </xf>
    <xf numFmtId="0" fontId="13" fillId="0" borderId="6" xfId="0" applyFont="1" applyBorder="1"/>
    <xf numFmtId="0" fontId="13" fillId="0" borderId="7" xfId="0" applyFont="1" applyBorder="1"/>
    <xf numFmtId="4" fontId="12" fillId="0" borderId="4" xfId="0" applyNumberFormat="1" applyFont="1" applyBorder="1" applyAlignment="1">
      <alignment horizontal="center"/>
    </xf>
    <xf numFmtId="168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8" fillId="0" borderId="9" xfId="0" applyFont="1" applyBorder="1" applyAlignment="1">
      <alignment horizontal="right" vertical="top"/>
    </xf>
    <xf numFmtId="0" fontId="13" fillId="0" borderId="10" xfId="0" applyFont="1" applyBorder="1"/>
    <xf numFmtId="0" fontId="13" fillId="0" borderId="11" xfId="0" applyFont="1" applyBorder="1"/>
    <xf numFmtId="0" fontId="18" fillId="0" borderId="9" xfId="0" applyFont="1" applyBorder="1" applyAlignment="1">
      <alignment horizontal="center" wrapText="1"/>
    </xf>
    <xf numFmtId="167" fontId="18" fillId="0" borderId="9" xfId="0" applyNumberFormat="1" applyFont="1" applyBorder="1" applyAlignment="1">
      <alignment vertical="top"/>
    </xf>
    <xf numFmtId="0" fontId="18" fillId="0" borderId="9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0" borderId="9" xfId="0" applyFont="1" applyBorder="1" applyAlignment="1">
      <alignment wrapText="1"/>
    </xf>
    <xf numFmtId="0" fontId="20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7" fillId="0" borderId="9" xfId="0" applyFont="1" applyBorder="1"/>
    <xf numFmtId="0" fontId="17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3" fillId="0" borderId="12" xfId="0" applyFont="1" applyBorder="1"/>
    <xf numFmtId="0" fontId="17" fillId="0" borderId="8" xfId="0" applyFont="1" applyBorder="1" applyAlignment="1">
      <alignment horizontal="center" vertical="center" wrapText="1"/>
    </xf>
    <xf numFmtId="0" fontId="13" fillId="0" borderId="8" xfId="0" applyFont="1" applyBorder="1"/>
    <xf numFmtId="0" fontId="17" fillId="0" borderId="9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8" fillId="0" borderId="9" xfId="0" applyFont="1" applyBorder="1" applyAlignment="1">
      <alignment wrapText="1"/>
    </xf>
    <xf numFmtId="0" fontId="18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33"/>
  <sheetViews>
    <sheetView workbookViewId="0">
      <selection activeCell="A7" sqref="A7"/>
    </sheetView>
  </sheetViews>
  <sheetFormatPr defaultColWidth="12.5703125" defaultRowHeight="15.75" customHeight="1" x14ac:dyDescent="0.2"/>
  <cols>
    <col min="1" max="1" width="32.5703125" customWidth="1"/>
    <col min="3" max="3" width="14" customWidth="1"/>
    <col min="13" max="13" width="13.5703125" bestFit="1" customWidth="1"/>
  </cols>
  <sheetData>
    <row r="1" spans="1:33" ht="15.75" customHeight="1" x14ac:dyDescent="0.25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33" ht="12.75" x14ac:dyDescent="0.2">
      <c r="A2" s="1" t="s">
        <v>1</v>
      </c>
    </row>
    <row r="3" spans="1:33" ht="12.75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2.75" x14ac:dyDescent="0.2">
      <c r="A4" s="4" t="s">
        <v>15</v>
      </c>
      <c r="B4" s="5">
        <v>27600</v>
      </c>
      <c r="C4" s="5">
        <v>26200</v>
      </c>
      <c r="D4" s="5">
        <v>30800</v>
      </c>
      <c r="E4" s="5">
        <v>30900</v>
      </c>
      <c r="F4" s="6">
        <v>2200</v>
      </c>
      <c r="G4" s="6"/>
      <c r="H4" s="6"/>
      <c r="I4" s="7"/>
      <c r="J4" s="7"/>
      <c r="K4" s="7"/>
      <c r="L4" s="8">
        <v>32800</v>
      </c>
      <c r="M4" s="8">
        <v>34500</v>
      </c>
    </row>
    <row r="5" spans="1:33" ht="15.75" customHeight="1" x14ac:dyDescent="0.25">
      <c r="A5" s="4" t="s">
        <v>16</v>
      </c>
      <c r="B5" s="5">
        <v>110400</v>
      </c>
      <c r="C5" s="5">
        <v>104800</v>
      </c>
      <c r="D5" s="5">
        <v>123200</v>
      </c>
      <c r="E5" s="5">
        <v>123600</v>
      </c>
      <c r="F5" s="6">
        <v>8800</v>
      </c>
      <c r="G5" s="9"/>
      <c r="H5" s="6"/>
      <c r="I5" s="7"/>
      <c r="J5" s="7"/>
      <c r="K5" s="7"/>
      <c r="L5" s="8">
        <v>131200</v>
      </c>
      <c r="M5" s="8">
        <v>138000</v>
      </c>
    </row>
    <row r="6" spans="1:33" ht="12.75" x14ac:dyDescent="0.2">
      <c r="A6" s="4" t="s">
        <v>17</v>
      </c>
      <c r="B6" s="5">
        <v>18111.5</v>
      </c>
      <c r="C6" s="5">
        <v>18589.5</v>
      </c>
      <c r="D6" s="5">
        <f>4320+24791.75</f>
        <v>29111.75</v>
      </c>
      <c r="E6" s="5">
        <f>4140+22410.5</f>
        <v>26550.5</v>
      </c>
      <c r="F6" s="6">
        <v>1321.5</v>
      </c>
      <c r="G6" s="6"/>
      <c r="H6" s="6"/>
      <c r="I6" s="7"/>
      <c r="J6" s="7"/>
      <c r="K6" s="7"/>
      <c r="L6" s="8">
        <v>24770.45</v>
      </c>
      <c r="M6" s="8">
        <v>2600.6</v>
      </c>
    </row>
    <row r="7" spans="1:33" ht="12.75" x14ac:dyDescent="0.2">
      <c r="A7" s="4" t="s">
        <v>18</v>
      </c>
      <c r="B7" s="10">
        <v>14775</v>
      </c>
      <c r="C7" s="10">
        <v>7975</v>
      </c>
      <c r="D7" s="5">
        <v>1364</v>
      </c>
      <c r="E7" s="5">
        <v>28462.400000000001</v>
      </c>
      <c r="F7" s="5">
        <v>21900</v>
      </c>
      <c r="G7" s="5">
        <v>20775</v>
      </c>
      <c r="H7" s="5">
        <v>17045</v>
      </c>
      <c r="I7" s="11">
        <v>68200</v>
      </c>
      <c r="J7" s="7">
        <v>31200</v>
      </c>
      <c r="K7" s="7"/>
      <c r="L7" s="5">
        <v>50300</v>
      </c>
      <c r="M7" s="5">
        <v>66190</v>
      </c>
    </row>
    <row r="8" spans="1:33" ht="12.75" x14ac:dyDescent="0.2">
      <c r="A8" s="4" t="s">
        <v>19</v>
      </c>
      <c r="B8" s="10"/>
      <c r="C8" s="10"/>
      <c r="D8" s="10"/>
      <c r="E8" s="10">
        <f>54624.2*0.05</f>
        <v>2731.21</v>
      </c>
      <c r="F8" s="10">
        <f>1910557*0.05</f>
        <v>95527.85</v>
      </c>
      <c r="G8" s="10">
        <f>1666039.2*0.05</f>
        <v>83301.960000000006</v>
      </c>
      <c r="H8" s="10"/>
      <c r="I8" s="11"/>
      <c r="J8" s="7"/>
      <c r="K8" s="7"/>
      <c r="L8" s="11"/>
      <c r="M8" s="11"/>
    </row>
    <row r="9" spans="1:33" ht="12.75" x14ac:dyDescent="0.2">
      <c r="A9" s="4" t="s">
        <v>20</v>
      </c>
      <c r="B9" s="10"/>
      <c r="C9" s="10"/>
      <c r="D9" s="10"/>
      <c r="E9" s="10">
        <f>1532.5+55</f>
        <v>1587.5</v>
      </c>
      <c r="F9" s="10">
        <f>327+88+128+19+78</f>
        <v>640</v>
      </c>
      <c r="G9" s="10">
        <f>7209+114+322.25+2024</f>
        <v>9669.25</v>
      </c>
      <c r="H9" s="5"/>
      <c r="I9" s="11"/>
      <c r="J9" s="11"/>
      <c r="K9" s="11">
        <f>2725.73+3227.1</f>
        <v>5952.83</v>
      </c>
      <c r="L9" s="5">
        <f>2013.4+2932.87</f>
        <v>4946.2700000000004</v>
      </c>
      <c r="M9" s="5">
        <f>833.71+3028.65</f>
        <v>3862.36</v>
      </c>
    </row>
    <row r="10" spans="1:33" ht="15.75" customHeight="1" x14ac:dyDescent="0.25">
      <c r="A10" s="4" t="s">
        <v>21</v>
      </c>
      <c r="B10" s="10">
        <v>200</v>
      </c>
      <c r="C10" s="10"/>
      <c r="D10" s="10">
        <v>200</v>
      </c>
      <c r="E10" s="10">
        <v>100</v>
      </c>
      <c r="F10" s="10">
        <v>500</v>
      </c>
      <c r="G10" s="12"/>
      <c r="H10" s="5"/>
      <c r="I10" s="11">
        <f>1047+659+536.95</f>
        <v>2242.9499999999998</v>
      </c>
      <c r="J10" s="11"/>
      <c r="K10" s="11">
        <v>100</v>
      </c>
      <c r="L10" s="11"/>
      <c r="M10" s="5">
        <v>100</v>
      </c>
    </row>
    <row r="11" spans="1:33" ht="12.75" x14ac:dyDescent="0.2">
      <c r="A11" s="4" t="s">
        <v>22</v>
      </c>
      <c r="B11" s="10"/>
      <c r="C11" s="10"/>
      <c r="D11" s="10"/>
      <c r="E11" s="5"/>
      <c r="F11" s="5">
        <v>5000</v>
      </c>
      <c r="G11" s="5"/>
      <c r="H11" s="5"/>
      <c r="I11" s="11"/>
      <c r="J11" s="8"/>
      <c r="K11" s="11"/>
      <c r="L11" s="11"/>
      <c r="M11" s="11"/>
    </row>
    <row r="12" spans="1:33" ht="12.75" x14ac:dyDescent="0.2">
      <c r="A12" s="4" t="s">
        <v>23</v>
      </c>
      <c r="B12" s="10">
        <v>10400</v>
      </c>
      <c r="C12" s="10">
        <v>2500</v>
      </c>
      <c r="D12" s="10">
        <v>2500</v>
      </c>
      <c r="E12" s="5">
        <v>2500</v>
      </c>
      <c r="F12" s="5">
        <v>2500</v>
      </c>
      <c r="G12" s="5">
        <v>2500</v>
      </c>
      <c r="H12" s="5">
        <v>2500</v>
      </c>
      <c r="I12" s="11">
        <v>2500</v>
      </c>
      <c r="J12" s="8"/>
      <c r="K12" s="11"/>
      <c r="L12" s="11"/>
      <c r="M12" s="11"/>
    </row>
    <row r="13" spans="1:33" ht="12.75" x14ac:dyDescent="0.2">
      <c r="A13" s="4" t="s">
        <v>24</v>
      </c>
      <c r="B13" s="10">
        <v>75465</v>
      </c>
      <c r="C13" s="10">
        <v>79805</v>
      </c>
      <c r="D13" s="10">
        <v>101150</v>
      </c>
      <c r="E13" s="5">
        <v>104105</v>
      </c>
      <c r="F13" s="5">
        <v>84810</v>
      </c>
      <c r="G13" s="5">
        <v>126980</v>
      </c>
      <c r="H13" s="5">
        <v>131590</v>
      </c>
      <c r="I13" s="11">
        <v>3070</v>
      </c>
      <c r="K13" s="11"/>
      <c r="L13" s="11"/>
      <c r="M13" s="11"/>
    </row>
    <row r="14" spans="1:33" ht="12.75" x14ac:dyDescent="0.2">
      <c r="A14" s="4" t="s">
        <v>25</v>
      </c>
      <c r="B14" s="10">
        <v>2835</v>
      </c>
      <c r="C14" s="10">
        <v>4915</v>
      </c>
      <c r="D14" s="10">
        <v>10575</v>
      </c>
      <c r="E14" s="5">
        <v>7740</v>
      </c>
      <c r="F14" s="5">
        <v>5340</v>
      </c>
      <c r="G14" s="5">
        <v>12420</v>
      </c>
      <c r="H14" s="5">
        <v>20680</v>
      </c>
      <c r="I14" s="11">
        <v>59585</v>
      </c>
      <c r="J14" s="8">
        <v>63675</v>
      </c>
      <c r="K14" s="11">
        <v>46600</v>
      </c>
      <c r="L14" s="5">
        <v>33320</v>
      </c>
      <c r="M14" s="5">
        <v>29570</v>
      </c>
    </row>
    <row r="15" spans="1:33" ht="12.75" x14ac:dyDescent="0.2">
      <c r="A15" s="4" t="s">
        <v>26</v>
      </c>
      <c r="B15" s="10">
        <v>27895</v>
      </c>
      <c r="C15" s="10">
        <v>33455</v>
      </c>
      <c r="D15" s="10">
        <v>48430</v>
      </c>
      <c r="E15" s="5">
        <v>45530</v>
      </c>
      <c r="F15" s="5">
        <v>20960</v>
      </c>
      <c r="G15" s="5">
        <v>23215</v>
      </c>
      <c r="H15" s="5">
        <v>32430</v>
      </c>
      <c r="I15" s="11">
        <v>17420</v>
      </c>
      <c r="J15" s="8">
        <v>16425</v>
      </c>
      <c r="K15" s="11">
        <v>20200</v>
      </c>
      <c r="L15" s="5">
        <v>19480</v>
      </c>
      <c r="M15" s="5">
        <v>21595</v>
      </c>
    </row>
    <row r="16" spans="1:33" ht="12.75" x14ac:dyDescent="0.2">
      <c r="A16" s="4" t="s">
        <v>27</v>
      </c>
      <c r="B16" s="10">
        <v>960</v>
      </c>
      <c r="C16" s="10">
        <v>600</v>
      </c>
      <c r="D16" s="10">
        <v>3810</v>
      </c>
      <c r="E16" s="5">
        <v>3005</v>
      </c>
      <c r="F16" s="5">
        <v>3625</v>
      </c>
      <c r="G16" s="5">
        <v>3520</v>
      </c>
      <c r="H16" s="5">
        <v>3290</v>
      </c>
      <c r="I16" s="11">
        <v>2500</v>
      </c>
      <c r="J16" s="8">
        <v>0</v>
      </c>
      <c r="K16" s="11">
        <v>5710</v>
      </c>
      <c r="L16" s="11"/>
      <c r="M16" s="11"/>
    </row>
    <row r="17" spans="1:19" ht="12.75" x14ac:dyDescent="0.2">
      <c r="A17" s="4" t="s">
        <v>28</v>
      </c>
      <c r="B17" s="10">
        <v>32320</v>
      </c>
      <c r="C17" s="10">
        <v>25360</v>
      </c>
      <c r="D17" s="10">
        <v>35440</v>
      </c>
      <c r="E17" s="5">
        <v>41220</v>
      </c>
      <c r="F17" s="5">
        <v>19860</v>
      </c>
      <c r="G17" s="5">
        <v>21410</v>
      </c>
      <c r="H17" s="5">
        <v>20480</v>
      </c>
      <c r="I17" s="11">
        <v>10830</v>
      </c>
      <c r="J17" s="8">
        <v>1575</v>
      </c>
      <c r="K17" s="11"/>
      <c r="L17" s="11"/>
      <c r="M17" s="11"/>
    </row>
    <row r="18" spans="1:19" ht="12.75" x14ac:dyDescent="0.2">
      <c r="A18" s="4" t="s">
        <v>29</v>
      </c>
      <c r="B18" s="10"/>
      <c r="C18" s="10"/>
      <c r="D18" s="10">
        <v>3980</v>
      </c>
      <c r="E18" s="5">
        <v>9040</v>
      </c>
      <c r="F18" s="5">
        <v>1120</v>
      </c>
      <c r="G18" s="5">
        <v>3120</v>
      </c>
      <c r="H18" s="5">
        <v>3440</v>
      </c>
      <c r="I18" s="11">
        <v>3560</v>
      </c>
      <c r="J18" s="8">
        <v>2800</v>
      </c>
      <c r="K18" s="11"/>
      <c r="L18" s="5">
        <v>5485</v>
      </c>
      <c r="M18" s="5">
        <v>7420</v>
      </c>
    </row>
    <row r="19" spans="1:19" ht="15.75" customHeight="1" x14ac:dyDescent="0.25">
      <c r="A19" s="4" t="s">
        <v>30</v>
      </c>
      <c r="B19" s="10"/>
      <c r="C19" s="10">
        <v>5000</v>
      </c>
      <c r="D19" s="10">
        <v>10000</v>
      </c>
      <c r="E19" s="12"/>
      <c r="F19" s="10">
        <v>5000</v>
      </c>
      <c r="G19" s="12"/>
      <c r="H19" s="5">
        <v>5000</v>
      </c>
      <c r="I19" s="13">
        <v>5000</v>
      </c>
      <c r="J19" s="11"/>
      <c r="K19" s="11">
        <v>5000</v>
      </c>
      <c r="L19" s="11"/>
      <c r="M19" s="11"/>
    </row>
    <row r="20" spans="1:19" ht="12.75" x14ac:dyDescent="0.2">
      <c r="A20" s="4" t="s">
        <v>31</v>
      </c>
      <c r="B20" s="10"/>
      <c r="C20" s="10">
        <v>30000</v>
      </c>
      <c r="D20" s="10">
        <v>60000</v>
      </c>
      <c r="E20" s="5"/>
      <c r="F20" s="5">
        <v>25000</v>
      </c>
      <c r="G20" s="5"/>
      <c r="H20" s="5">
        <v>40000</v>
      </c>
      <c r="I20" s="13">
        <v>15000</v>
      </c>
      <c r="J20" s="11"/>
      <c r="K20" s="11"/>
      <c r="L20" s="11"/>
      <c r="M20" s="11"/>
    </row>
    <row r="21" spans="1:19" ht="12.75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9" ht="14.25" x14ac:dyDescent="0.2">
      <c r="A22" s="15" t="s">
        <v>32</v>
      </c>
      <c r="B22" s="16">
        <f t="shared" ref="B22:M22" si="0">SUM(B4:B20)</f>
        <v>320961.5</v>
      </c>
      <c r="C22" s="16">
        <f t="shared" si="0"/>
        <v>339199.5</v>
      </c>
      <c r="D22" s="16">
        <f t="shared" si="0"/>
        <v>460560.75</v>
      </c>
      <c r="E22" s="16">
        <f t="shared" si="0"/>
        <v>427071.61</v>
      </c>
      <c r="F22" s="16">
        <f t="shared" si="0"/>
        <v>304104.34999999998</v>
      </c>
      <c r="G22" s="16">
        <f t="shared" si="0"/>
        <v>306911.21000000002</v>
      </c>
      <c r="H22" s="16">
        <f t="shared" si="0"/>
        <v>276455</v>
      </c>
      <c r="I22" s="16">
        <f t="shared" si="0"/>
        <v>189907.95</v>
      </c>
      <c r="J22" s="16">
        <f t="shared" si="0"/>
        <v>115675</v>
      </c>
      <c r="K22" s="16">
        <f t="shared" si="0"/>
        <v>83562.83</v>
      </c>
      <c r="L22" s="16">
        <f t="shared" si="0"/>
        <v>302301.71999999997</v>
      </c>
      <c r="M22" s="16">
        <f t="shared" si="0"/>
        <v>303837.95999999996</v>
      </c>
    </row>
    <row r="23" spans="1:19" ht="12.75" x14ac:dyDescent="0.2">
      <c r="B23" s="14"/>
    </row>
    <row r="24" spans="1:19" ht="12.75" x14ac:dyDescent="0.2">
      <c r="B24" s="14"/>
    </row>
    <row r="25" spans="1:19" ht="12.75" x14ac:dyDescent="0.2">
      <c r="A25" s="17" t="s">
        <v>33</v>
      </c>
      <c r="B25" s="18">
        <v>341808.86</v>
      </c>
      <c r="C25" s="18">
        <v>504063.31</v>
      </c>
      <c r="D25" s="18">
        <v>474221.14</v>
      </c>
      <c r="E25" s="18">
        <v>296062.21000000002</v>
      </c>
      <c r="F25" s="18">
        <v>458287.76</v>
      </c>
      <c r="G25" s="18">
        <v>648543.64</v>
      </c>
      <c r="H25" s="18">
        <v>196786</v>
      </c>
      <c r="I25" s="18">
        <v>236644</v>
      </c>
      <c r="J25" s="18">
        <v>188601</v>
      </c>
      <c r="K25" s="18">
        <v>207593.5</v>
      </c>
      <c r="L25" s="18">
        <v>236798.75</v>
      </c>
      <c r="M25" s="18">
        <v>301654.95</v>
      </c>
    </row>
    <row r="26" spans="1:19" ht="12.75" x14ac:dyDescent="0.2">
      <c r="B26" s="14"/>
    </row>
    <row r="27" spans="1:19" ht="12.75" x14ac:dyDescent="0.2">
      <c r="B27" s="14"/>
      <c r="Q27" s="19"/>
      <c r="S27" s="14"/>
    </row>
    <row r="28" spans="1:19" ht="12.75" x14ac:dyDescent="0.2">
      <c r="A28" s="20" t="s">
        <v>34</v>
      </c>
      <c r="B28" s="21">
        <f t="shared" ref="B28:M28" si="1">B22-B25</f>
        <v>-20847.359999999986</v>
      </c>
      <c r="C28" s="21">
        <f t="shared" si="1"/>
        <v>-164863.81</v>
      </c>
      <c r="D28" s="21">
        <f t="shared" si="1"/>
        <v>-13660.390000000014</v>
      </c>
      <c r="E28" s="21">
        <f t="shared" si="1"/>
        <v>131009.39999999997</v>
      </c>
      <c r="F28" s="21">
        <f t="shared" si="1"/>
        <v>-154183.41000000003</v>
      </c>
      <c r="G28" s="21">
        <f t="shared" si="1"/>
        <v>-341632.43</v>
      </c>
      <c r="H28" s="21">
        <f t="shared" si="1"/>
        <v>79669</v>
      </c>
      <c r="I28" s="21">
        <f t="shared" si="1"/>
        <v>-46736.049999999988</v>
      </c>
      <c r="J28" s="21">
        <f t="shared" si="1"/>
        <v>-72926</v>
      </c>
      <c r="K28" s="21">
        <f t="shared" si="1"/>
        <v>-124030.67</v>
      </c>
      <c r="L28" s="21">
        <f t="shared" si="1"/>
        <v>65502.969999999972</v>
      </c>
      <c r="M28" s="21">
        <f t="shared" si="1"/>
        <v>2183.0099999999511</v>
      </c>
      <c r="Q28" s="19"/>
      <c r="S28" s="14"/>
    </row>
    <row r="29" spans="1:19" ht="12.75" x14ac:dyDescent="0.2">
      <c r="B29" s="14"/>
      <c r="J29" s="19"/>
      <c r="Q29" s="19"/>
      <c r="S29" s="14"/>
    </row>
    <row r="30" spans="1:19" ht="12.75" x14ac:dyDescent="0.2">
      <c r="B30" s="14"/>
    </row>
    <row r="31" spans="1:19" ht="15" x14ac:dyDescent="0.3">
      <c r="B31" s="14"/>
      <c r="K31" s="22" t="s">
        <v>32</v>
      </c>
      <c r="L31" s="22"/>
      <c r="M31" s="23">
        <f>SUM(B22:L22)</f>
        <v>3126711.42</v>
      </c>
    </row>
    <row r="32" spans="1:19" ht="15" x14ac:dyDescent="0.3">
      <c r="K32" s="22" t="s">
        <v>35</v>
      </c>
      <c r="L32" s="22"/>
      <c r="M32" s="24">
        <f>SUM(B25:M25)</f>
        <v>4091065.12</v>
      </c>
    </row>
    <row r="33" spans="11:13" ht="15" x14ac:dyDescent="0.3">
      <c r="K33" s="22" t="s">
        <v>34</v>
      </c>
      <c r="L33" s="22"/>
      <c r="M33" s="24">
        <f>M31-M32</f>
        <v>-964353.70000000019</v>
      </c>
    </row>
  </sheetData>
  <mergeCells count="1">
    <mergeCell ref="A1:M1"/>
  </mergeCells>
  <printOptions horizontalCentered="1" gridLines="1"/>
  <pageMargins left="0.25" right="0.25" top="0.75" bottom="0.75" header="0" footer="0"/>
  <pageSetup paperSize="14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Y83"/>
  <sheetViews>
    <sheetView workbookViewId="0"/>
  </sheetViews>
  <sheetFormatPr defaultColWidth="12.5703125" defaultRowHeight="15.75" customHeight="1" x14ac:dyDescent="0.2"/>
  <sheetData>
    <row r="1" spans="1:25" ht="12.75" x14ac:dyDescent="0.2">
      <c r="A1" s="25" t="s">
        <v>52</v>
      </c>
      <c r="B1" s="32"/>
      <c r="C1" s="32"/>
      <c r="D1" s="32"/>
      <c r="E1" s="32"/>
      <c r="F1" s="32"/>
      <c r="G1" s="32"/>
      <c r="H1" s="32"/>
      <c r="I1" s="32"/>
    </row>
    <row r="2" spans="1:25" ht="25.5" x14ac:dyDescent="0.2">
      <c r="A2" s="2" t="s">
        <v>37</v>
      </c>
      <c r="B2" s="2" t="s">
        <v>38</v>
      </c>
      <c r="C2" s="2" t="s">
        <v>39</v>
      </c>
      <c r="D2" s="2" t="s">
        <v>16</v>
      </c>
      <c r="E2" s="2" t="s">
        <v>21</v>
      </c>
      <c r="F2" s="26" t="s">
        <v>40</v>
      </c>
      <c r="G2" s="26" t="s">
        <v>41</v>
      </c>
      <c r="H2" s="26" t="s">
        <v>30</v>
      </c>
      <c r="I2" s="26" t="s">
        <v>31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s="33">
        <v>45171</v>
      </c>
      <c r="B3" s="4">
        <v>1507</v>
      </c>
      <c r="C3" s="10"/>
      <c r="D3" s="10"/>
      <c r="E3" s="10"/>
      <c r="F3" s="10">
        <v>470</v>
      </c>
      <c r="G3" s="10"/>
      <c r="H3" s="10"/>
      <c r="I3" s="10"/>
    </row>
    <row r="4" spans="1:25" ht="12.75" x14ac:dyDescent="0.2">
      <c r="A4" s="33">
        <v>45174</v>
      </c>
      <c r="B4" s="4">
        <v>1508</v>
      </c>
      <c r="C4" s="10"/>
      <c r="D4" s="10"/>
      <c r="E4" s="10"/>
      <c r="F4" s="10">
        <v>1000</v>
      </c>
      <c r="G4" s="10"/>
      <c r="H4" s="10"/>
      <c r="I4" s="10"/>
    </row>
    <row r="5" spans="1:25" ht="12.75" x14ac:dyDescent="0.2">
      <c r="A5" s="33">
        <v>44813</v>
      </c>
      <c r="B5" s="4">
        <v>1509</v>
      </c>
      <c r="C5" s="10"/>
      <c r="D5" s="10"/>
      <c r="E5" s="10"/>
      <c r="F5" s="10">
        <v>6350</v>
      </c>
      <c r="G5" s="10"/>
      <c r="H5" s="10"/>
      <c r="I5" s="10"/>
    </row>
    <row r="6" spans="1:25" ht="12.75" x14ac:dyDescent="0.2">
      <c r="A6" s="33">
        <v>44813</v>
      </c>
      <c r="B6" s="4">
        <v>1510</v>
      </c>
      <c r="C6" s="10"/>
      <c r="D6" s="10"/>
      <c r="E6" s="10"/>
      <c r="F6" s="10">
        <v>21950</v>
      </c>
      <c r="G6" s="10"/>
      <c r="H6" s="10"/>
      <c r="I6" s="10"/>
    </row>
    <row r="7" spans="1:25" ht="15.75" customHeight="1" x14ac:dyDescent="0.25">
      <c r="A7" s="42">
        <v>44813</v>
      </c>
      <c r="B7" s="47">
        <v>1511</v>
      </c>
      <c r="C7" s="132" t="s">
        <v>56</v>
      </c>
      <c r="D7" s="133"/>
      <c r="E7" s="133"/>
      <c r="F7" s="133"/>
      <c r="G7" s="133"/>
      <c r="H7" s="133"/>
      <c r="I7" s="134"/>
    </row>
    <row r="8" spans="1:25" ht="12.75" x14ac:dyDescent="0.2">
      <c r="A8" s="33">
        <v>44813</v>
      </c>
      <c r="B8" s="4">
        <v>1512</v>
      </c>
      <c r="C8" s="10"/>
      <c r="D8" s="10"/>
      <c r="E8" s="10"/>
      <c r="F8" s="10">
        <v>1450</v>
      </c>
      <c r="G8" s="10"/>
      <c r="H8" s="10"/>
      <c r="I8" s="10"/>
    </row>
    <row r="9" spans="1:25" ht="12.75" x14ac:dyDescent="0.2">
      <c r="A9" s="32"/>
      <c r="B9" s="14"/>
      <c r="C9" s="14">
        <f t="shared" ref="C9:I9" si="0">SUM(C3:C8)</f>
        <v>0</v>
      </c>
      <c r="D9" s="14">
        <f t="shared" si="0"/>
        <v>0</v>
      </c>
      <c r="E9" s="14">
        <f t="shared" si="0"/>
        <v>0</v>
      </c>
      <c r="F9" s="14">
        <f t="shared" si="0"/>
        <v>31220</v>
      </c>
      <c r="G9" s="14">
        <f t="shared" si="0"/>
        <v>0</v>
      </c>
      <c r="H9" s="14">
        <f t="shared" si="0"/>
        <v>0</v>
      </c>
      <c r="I9" s="14">
        <f t="shared" si="0"/>
        <v>0</v>
      </c>
    </row>
    <row r="10" spans="1:25" ht="12.75" x14ac:dyDescent="0.2">
      <c r="A10" s="28"/>
      <c r="B10" s="32"/>
      <c r="C10" s="32"/>
      <c r="D10" s="32"/>
      <c r="E10" s="32"/>
      <c r="F10" s="32"/>
      <c r="G10" s="32"/>
      <c r="H10" s="32"/>
      <c r="I10" s="32"/>
    </row>
    <row r="11" spans="1:25" ht="12.75" x14ac:dyDescent="0.2">
      <c r="A11" s="28"/>
    </row>
    <row r="12" spans="1:25" ht="12.75" x14ac:dyDescent="0.2">
      <c r="A12" s="28"/>
    </row>
    <row r="13" spans="1:25" ht="12.75" x14ac:dyDescent="0.2">
      <c r="A13" s="28"/>
    </row>
    <row r="14" spans="1:25" ht="12.75" x14ac:dyDescent="0.2">
      <c r="A14" s="28" t="s">
        <v>42</v>
      </c>
    </row>
    <row r="15" spans="1:25" ht="12.75" x14ac:dyDescent="0.2">
      <c r="A15" s="2" t="s">
        <v>37</v>
      </c>
      <c r="B15" s="2" t="s">
        <v>44</v>
      </c>
      <c r="C15" s="2" t="s">
        <v>45</v>
      </c>
      <c r="D15" s="2" t="s">
        <v>53</v>
      </c>
      <c r="E15" s="2" t="s">
        <v>47</v>
      </c>
      <c r="F15" s="2" t="s">
        <v>48</v>
      </c>
    </row>
    <row r="16" spans="1:25" ht="12.75" x14ac:dyDescent="0.2">
      <c r="A16" s="29">
        <v>44805</v>
      </c>
      <c r="B16" s="10">
        <v>2475</v>
      </c>
      <c r="C16" s="10">
        <v>440</v>
      </c>
      <c r="D16" s="10">
        <v>80</v>
      </c>
      <c r="E16" s="10">
        <v>760</v>
      </c>
      <c r="F16" s="10">
        <f t="shared" ref="F16:F31" si="1">SUM(B16:E16)</f>
        <v>3755</v>
      </c>
    </row>
    <row r="17" spans="1:6" ht="12.75" x14ac:dyDescent="0.2">
      <c r="A17" s="29">
        <v>44806</v>
      </c>
      <c r="B17" s="10">
        <v>2965</v>
      </c>
      <c r="C17" s="10">
        <v>440</v>
      </c>
      <c r="D17" s="10">
        <v>60</v>
      </c>
      <c r="E17" s="10"/>
      <c r="F17" s="10">
        <f t="shared" si="1"/>
        <v>3465</v>
      </c>
    </row>
    <row r="18" spans="1:6" ht="12.75" x14ac:dyDescent="0.2">
      <c r="A18" s="29">
        <v>44807</v>
      </c>
      <c r="B18" s="10">
        <v>1690</v>
      </c>
      <c r="C18" s="10">
        <v>305</v>
      </c>
      <c r="D18" s="10">
        <v>90</v>
      </c>
      <c r="E18" s="10">
        <v>290</v>
      </c>
      <c r="F18" s="10">
        <f t="shared" si="1"/>
        <v>2375</v>
      </c>
    </row>
    <row r="19" spans="1:6" ht="12.75" x14ac:dyDescent="0.2">
      <c r="A19" s="29">
        <v>44808</v>
      </c>
      <c r="B19" s="10">
        <v>760</v>
      </c>
      <c r="C19" s="10">
        <v>180</v>
      </c>
      <c r="D19" s="10">
        <v>220</v>
      </c>
      <c r="E19" s="10">
        <v>525</v>
      </c>
      <c r="F19" s="10">
        <f t="shared" si="1"/>
        <v>1685</v>
      </c>
    </row>
    <row r="20" spans="1:6" ht="12.75" x14ac:dyDescent="0.2">
      <c r="A20" s="29">
        <v>44809</v>
      </c>
      <c r="B20" s="10">
        <v>2705</v>
      </c>
      <c r="C20" s="10">
        <v>750</v>
      </c>
      <c r="D20" s="10">
        <v>140</v>
      </c>
      <c r="E20" s="10"/>
      <c r="F20" s="10">
        <f t="shared" si="1"/>
        <v>3595</v>
      </c>
    </row>
    <row r="21" spans="1:6" ht="12.75" x14ac:dyDescent="0.2">
      <c r="A21" s="29">
        <v>44810</v>
      </c>
      <c r="B21" s="10">
        <v>2465</v>
      </c>
      <c r="C21" s="10">
        <v>660</v>
      </c>
      <c r="D21" s="10">
        <v>120</v>
      </c>
      <c r="E21" s="10"/>
      <c r="F21" s="10">
        <f t="shared" si="1"/>
        <v>3245</v>
      </c>
    </row>
    <row r="22" spans="1:6" ht="12.75" x14ac:dyDescent="0.2">
      <c r="A22" s="29">
        <v>44811</v>
      </c>
      <c r="B22" s="10">
        <v>2110</v>
      </c>
      <c r="C22" s="10">
        <v>485</v>
      </c>
      <c r="D22" s="10">
        <v>80</v>
      </c>
      <c r="E22" s="10"/>
      <c r="F22" s="10">
        <f t="shared" si="1"/>
        <v>2675</v>
      </c>
    </row>
    <row r="23" spans="1:6" ht="12.75" x14ac:dyDescent="0.2">
      <c r="A23" s="29">
        <v>44812</v>
      </c>
      <c r="B23" s="10">
        <v>2300</v>
      </c>
      <c r="C23" s="10">
        <v>395</v>
      </c>
      <c r="D23" s="10">
        <v>70</v>
      </c>
      <c r="E23" s="10"/>
      <c r="F23" s="10">
        <f t="shared" si="1"/>
        <v>2765</v>
      </c>
    </row>
    <row r="24" spans="1:6" ht="12.75" x14ac:dyDescent="0.2">
      <c r="A24" s="29">
        <v>44813</v>
      </c>
      <c r="B24" s="10">
        <v>2600</v>
      </c>
      <c r="C24" s="10">
        <v>360</v>
      </c>
      <c r="D24" s="10" t="s">
        <v>54</v>
      </c>
      <c r="E24" s="10"/>
      <c r="F24" s="10">
        <f t="shared" si="1"/>
        <v>2960</v>
      </c>
    </row>
    <row r="25" spans="1:6" ht="12.75" x14ac:dyDescent="0.2">
      <c r="A25" s="29">
        <v>44814</v>
      </c>
      <c r="B25" s="10">
        <v>2265</v>
      </c>
      <c r="C25" s="10">
        <v>285</v>
      </c>
      <c r="D25" s="10">
        <v>50</v>
      </c>
      <c r="E25" s="10"/>
      <c r="F25" s="10">
        <f t="shared" si="1"/>
        <v>2600</v>
      </c>
    </row>
    <row r="26" spans="1:6" ht="12.75" x14ac:dyDescent="0.2">
      <c r="A26" s="29">
        <v>44815</v>
      </c>
      <c r="B26" s="10">
        <v>965</v>
      </c>
      <c r="C26" s="10">
        <v>495</v>
      </c>
      <c r="D26" s="10">
        <v>20</v>
      </c>
      <c r="E26" s="10"/>
      <c r="F26" s="10">
        <f t="shared" si="1"/>
        <v>1480</v>
      </c>
    </row>
    <row r="27" spans="1:6" ht="12.75" x14ac:dyDescent="0.2">
      <c r="A27" s="29">
        <v>44816</v>
      </c>
      <c r="B27" s="10">
        <v>1190</v>
      </c>
      <c r="C27" s="10">
        <v>885</v>
      </c>
      <c r="D27" s="10">
        <v>50</v>
      </c>
      <c r="E27" s="10"/>
      <c r="F27" s="10">
        <f t="shared" si="1"/>
        <v>2125</v>
      </c>
    </row>
    <row r="28" spans="1:6" ht="12.75" x14ac:dyDescent="0.2">
      <c r="A28" s="29">
        <v>44817</v>
      </c>
      <c r="B28" s="10">
        <v>2595</v>
      </c>
      <c r="C28" s="10">
        <v>575</v>
      </c>
      <c r="D28" s="10">
        <v>180</v>
      </c>
      <c r="E28" s="10"/>
      <c r="F28" s="10">
        <f t="shared" si="1"/>
        <v>3350</v>
      </c>
    </row>
    <row r="29" spans="1:6" ht="12.75" x14ac:dyDescent="0.2">
      <c r="A29" s="29">
        <v>44818</v>
      </c>
      <c r="B29" s="10">
        <v>2430</v>
      </c>
      <c r="C29" s="10">
        <v>620</v>
      </c>
      <c r="D29" s="10">
        <v>170</v>
      </c>
      <c r="E29" s="10"/>
      <c r="F29" s="10">
        <f t="shared" si="1"/>
        <v>3220</v>
      </c>
    </row>
    <row r="30" spans="1:6" ht="12.75" x14ac:dyDescent="0.2">
      <c r="A30" s="29">
        <v>44819</v>
      </c>
      <c r="B30" s="10">
        <v>2595</v>
      </c>
      <c r="C30" s="10">
        <v>730</v>
      </c>
      <c r="D30" s="10">
        <v>30</v>
      </c>
      <c r="E30" s="10"/>
      <c r="F30" s="10">
        <f t="shared" si="1"/>
        <v>3355</v>
      </c>
    </row>
    <row r="31" spans="1:6" ht="12.75" x14ac:dyDescent="0.2">
      <c r="A31" s="29">
        <v>44820</v>
      </c>
      <c r="B31" s="10">
        <v>2480</v>
      </c>
      <c r="C31" s="10">
        <v>530</v>
      </c>
      <c r="D31" s="10">
        <v>50</v>
      </c>
      <c r="E31" s="10"/>
      <c r="F31" s="10">
        <f t="shared" si="1"/>
        <v>3060</v>
      </c>
    </row>
    <row r="32" spans="1:6" ht="12.75" x14ac:dyDescent="0.2">
      <c r="A32" s="29">
        <v>44821</v>
      </c>
      <c r="B32" s="10">
        <v>2505</v>
      </c>
      <c r="C32" s="10">
        <v>395</v>
      </c>
      <c r="D32" s="10">
        <v>30</v>
      </c>
      <c r="E32" s="10"/>
      <c r="F32" s="10">
        <v>140</v>
      </c>
    </row>
    <row r="33" spans="1:6" ht="12.75" x14ac:dyDescent="0.2">
      <c r="A33" s="29">
        <v>44822</v>
      </c>
      <c r="B33" s="10">
        <v>975</v>
      </c>
      <c r="C33" s="10">
        <v>600</v>
      </c>
      <c r="D33" s="10">
        <v>390</v>
      </c>
      <c r="E33" s="10"/>
      <c r="F33" s="10">
        <v>1240</v>
      </c>
    </row>
    <row r="34" spans="1:6" ht="12.75" x14ac:dyDescent="0.2">
      <c r="A34" s="29">
        <v>44823</v>
      </c>
      <c r="B34" s="10">
        <v>890</v>
      </c>
      <c r="C34" s="10">
        <v>485</v>
      </c>
      <c r="D34" s="10">
        <v>160</v>
      </c>
      <c r="E34" s="10"/>
      <c r="F34" s="10">
        <v>760</v>
      </c>
    </row>
    <row r="35" spans="1:6" ht="12.75" x14ac:dyDescent="0.2">
      <c r="A35" s="29">
        <v>44824</v>
      </c>
      <c r="B35" s="10">
        <v>2330</v>
      </c>
      <c r="C35" s="10">
        <v>530</v>
      </c>
      <c r="D35" s="10">
        <v>120</v>
      </c>
      <c r="E35" s="10"/>
      <c r="F35" s="10">
        <f t="shared" ref="F35:F45" si="2">SUM(B35:E35)</f>
        <v>2980</v>
      </c>
    </row>
    <row r="36" spans="1:6" ht="12.75" x14ac:dyDescent="0.2">
      <c r="A36" s="29">
        <v>44825</v>
      </c>
      <c r="B36" s="10">
        <v>2465</v>
      </c>
      <c r="C36" s="10">
        <v>930</v>
      </c>
      <c r="D36" s="10">
        <v>0</v>
      </c>
      <c r="E36" s="10"/>
      <c r="F36" s="10">
        <f t="shared" si="2"/>
        <v>3395</v>
      </c>
    </row>
    <row r="37" spans="1:6" ht="12.75" x14ac:dyDescent="0.2">
      <c r="A37" s="29">
        <v>44826</v>
      </c>
      <c r="B37" s="10">
        <v>2865</v>
      </c>
      <c r="C37" s="10">
        <v>485</v>
      </c>
      <c r="D37" s="10">
        <v>0</v>
      </c>
      <c r="E37" s="10"/>
      <c r="F37" s="10">
        <f t="shared" si="2"/>
        <v>3350</v>
      </c>
    </row>
    <row r="38" spans="1:6" ht="12.75" x14ac:dyDescent="0.2">
      <c r="A38" s="29">
        <v>44827</v>
      </c>
      <c r="B38" s="10">
        <v>3575</v>
      </c>
      <c r="C38" s="10">
        <v>875</v>
      </c>
      <c r="D38" s="10">
        <v>380</v>
      </c>
      <c r="E38" s="10"/>
      <c r="F38" s="10">
        <f t="shared" si="2"/>
        <v>4830</v>
      </c>
    </row>
    <row r="39" spans="1:6" ht="12.75" x14ac:dyDescent="0.2">
      <c r="A39" s="29">
        <v>44828</v>
      </c>
      <c r="B39" s="10">
        <v>2605</v>
      </c>
      <c r="C39" s="10">
        <v>440</v>
      </c>
      <c r="D39" s="10">
        <v>60</v>
      </c>
      <c r="E39" s="10"/>
      <c r="F39" s="10">
        <f t="shared" si="2"/>
        <v>3105</v>
      </c>
    </row>
    <row r="40" spans="1:6" ht="12.75" x14ac:dyDescent="0.2">
      <c r="A40" s="29">
        <v>44829</v>
      </c>
      <c r="B40" s="10">
        <v>715</v>
      </c>
      <c r="C40" s="10">
        <v>690</v>
      </c>
      <c r="D40" s="10">
        <v>140</v>
      </c>
      <c r="E40" s="10"/>
      <c r="F40" s="10">
        <f t="shared" si="2"/>
        <v>1545</v>
      </c>
    </row>
    <row r="41" spans="1:6" ht="12.75" x14ac:dyDescent="0.2">
      <c r="A41" s="29">
        <v>44830</v>
      </c>
      <c r="B41" s="10">
        <v>630</v>
      </c>
      <c r="C41" s="10">
        <v>350</v>
      </c>
      <c r="D41" s="10">
        <v>40</v>
      </c>
      <c r="E41" s="10"/>
      <c r="F41" s="10">
        <f t="shared" si="2"/>
        <v>1020</v>
      </c>
    </row>
    <row r="42" spans="1:6" ht="12.75" x14ac:dyDescent="0.2">
      <c r="A42" s="29">
        <v>44831</v>
      </c>
      <c r="B42" s="10">
        <v>2705</v>
      </c>
      <c r="C42" s="10">
        <v>575</v>
      </c>
      <c r="D42" s="10">
        <v>10</v>
      </c>
      <c r="E42" s="10"/>
      <c r="F42" s="10">
        <f t="shared" si="2"/>
        <v>3290</v>
      </c>
    </row>
    <row r="43" spans="1:6" ht="12.75" x14ac:dyDescent="0.2">
      <c r="A43" s="29">
        <v>44832</v>
      </c>
      <c r="B43" s="10">
        <v>2140</v>
      </c>
      <c r="C43" s="10">
        <v>575</v>
      </c>
      <c r="D43" s="10">
        <v>40</v>
      </c>
      <c r="E43" s="10"/>
      <c r="F43" s="10">
        <f t="shared" si="2"/>
        <v>2755</v>
      </c>
    </row>
    <row r="44" spans="1:6" ht="12.75" x14ac:dyDescent="0.2">
      <c r="A44" s="29">
        <v>44833</v>
      </c>
      <c r="B44" s="10">
        <v>2185</v>
      </c>
      <c r="C44" s="10">
        <v>830</v>
      </c>
      <c r="D44" s="10">
        <v>20</v>
      </c>
      <c r="E44" s="10"/>
      <c r="F44" s="10">
        <f t="shared" si="2"/>
        <v>3035</v>
      </c>
    </row>
    <row r="45" spans="1:6" ht="12.75" x14ac:dyDescent="0.2">
      <c r="A45" s="29">
        <v>44834</v>
      </c>
      <c r="B45" s="10">
        <v>2500</v>
      </c>
      <c r="C45" s="10">
        <v>530</v>
      </c>
      <c r="D45" s="10">
        <v>0</v>
      </c>
      <c r="E45" s="10"/>
      <c r="F45" s="10">
        <f t="shared" si="2"/>
        <v>3030</v>
      </c>
    </row>
    <row r="46" spans="1:6" ht="12.75" x14ac:dyDescent="0.2">
      <c r="A46" s="29"/>
      <c r="B46" s="29"/>
      <c r="C46" s="29"/>
      <c r="D46" s="4" t="s">
        <v>54</v>
      </c>
      <c r="E46" s="29"/>
      <c r="F46" s="29"/>
    </row>
    <row r="47" spans="1:6" ht="12.75" x14ac:dyDescent="0.2">
      <c r="A47" s="30" t="s">
        <v>48</v>
      </c>
      <c r="B47" s="10">
        <f t="shared" ref="B47:C47" si="3">SUM(B16:B45)</f>
        <v>63675</v>
      </c>
      <c r="C47" s="10">
        <f t="shared" si="3"/>
        <v>16425</v>
      </c>
      <c r="D47" s="10">
        <f>SUM(D16:D46)</f>
        <v>2800</v>
      </c>
      <c r="E47" s="10">
        <f t="shared" ref="E47:F47" si="4">SUM(E16:E45)</f>
        <v>1575</v>
      </c>
      <c r="F47" s="10">
        <f t="shared" si="4"/>
        <v>80185</v>
      </c>
    </row>
    <row r="50" spans="1:7" ht="12.75" x14ac:dyDescent="0.2">
      <c r="A50" s="28" t="s">
        <v>55</v>
      </c>
    </row>
    <row r="51" spans="1:7" ht="12.75" x14ac:dyDescent="0.2">
      <c r="A51" s="2" t="s">
        <v>37</v>
      </c>
      <c r="B51" s="2" t="s">
        <v>44</v>
      </c>
      <c r="C51" s="2" t="s">
        <v>45</v>
      </c>
      <c r="D51" s="2" t="s">
        <v>46</v>
      </c>
      <c r="E51" s="2" t="s">
        <v>53</v>
      </c>
      <c r="F51" s="2" t="s">
        <v>47</v>
      </c>
      <c r="G51" s="2" t="s">
        <v>48</v>
      </c>
    </row>
    <row r="52" spans="1:7" ht="12.75" x14ac:dyDescent="0.2">
      <c r="A52" s="29">
        <v>44805</v>
      </c>
      <c r="B52" s="10">
        <v>42.36</v>
      </c>
      <c r="C52" s="10"/>
      <c r="D52" s="10"/>
      <c r="E52" s="10"/>
      <c r="F52" s="10"/>
      <c r="G52" s="10">
        <f t="shared" ref="G52:G81" si="5">SUM(B52:F52)</f>
        <v>42.36</v>
      </c>
    </row>
    <row r="53" spans="1:7" ht="12.75" x14ac:dyDescent="0.2">
      <c r="A53" s="29">
        <v>44806</v>
      </c>
      <c r="B53" s="10"/>
      <c r="C53" s="10"/>
      <c r="D53" s="10"/>
      <c r="E53" s="10"/>
      <c r="F53" s="10"/>
      <c r="G53" s="10">
        <f t="shared" si="5"/>
        <v>0</v>
      </c>
    </row>
    <row r="54" spans="1:7" ht="12.75" x14ac:dyDescent="0.2">
      <c r="A54" s="29">
        <v>44807</v>
      </c>
      <c r="B54" s="10">
        <v>83.05</v>
      </c>
      <c r="C54" s="10"/>
      <c r="D54" s="10"/>
      <c r="E54" s="10"/>
      <c r="F54" s="10"/>
      <c r="G54" s="10">
        <f t="shared" si="5"/>
        <v>83.05</v>
      </c>
    </row>
    <row r="55" spans="1:7" ht="12.75" x14ac:dyDescent="0.2">
      <c r="A55" s="29">
        <v>44808</v>
      </c>
      <c r="B55" s="10"/>
      <c r="C55" s="10"/>
      <c r="D55" s="10"/>
      <c r="E55" s="10"/>
      <c r="F55" s="10">
        <v>126.25</v>
      </c>
      <c r="G55" s="10">
        <f t="shared" si="5"/>
        <v>126.25</v>
      </c>
    </row>
    <row r="56" spans="1:7" ht="12.75" x14ac:dyDescent="0.2">
      <c r="A56" s="29">
        <v>44809</v>
      </c>
      <c r="B56" s="10"/>
      <c r="C56" s="10"/>
      <c r="D56" s="10"/>
      <c r="E56" s="10"/>
      <c r="F56" s="10"/>
      <c r="G56" s="10">
        <f t="shared" si="5"/>
        <v>0</v>
      </c>
    </row>
    <row r="57" spans="1:7" ht="12.75" x14ac:dyDescent="0.2">
      <c r="A57" s="29">
        <v>44810</v>
      </c>
      <c r="B57" s="10">
        <v>37.9</v>
      </c>
      <c r="C57" s="10">
        <v>221.45</v>
      </c>
      <c r="D57" s="10"/>
      <c r="E57" s="10"/>
      <c r="F57" s="10"/>
      <c r="G57" s="10">
        <f t="shared" si="5"/>
        <v>259.34999999999997</v>
      </c>
    </row>
    <row r="58" spans="1:7" ht="12.75" x14ac:dyDescent="0.2">
      <c r="A58" s="29">
        <v>44811</v>
      </c>
      <c r="B58" s="10">
        <v>32</v>
      </c>
      <c r="C58" s="10">
        <v>147</v>
      </c>
      <c r="D58" s="10"/>
      <c r="E58" s="10"/>
      <c r="F58" s="10"/>
      <c r="G58" s="10">
        <f t="shared" si="5"/>
        <v>179</v>
      </c>
    </row>
    <row r="59" spans="1:7" ht="12.75" x14ac:dyDescent="0.2">
      <c r="A59" s="29">
        <v>44812</v>
      </c>
      <c r="B59" s="10">
        <v>60.95</v>
      </c>
      <c r="C59" s="10"/>
      <c r="D59" s="10"/>
      <c r="E59" s="10"/>
      <c r="F59" s="10"/>
      <c r="G59" s="10">
        <f t="shared" si="5"/>
        <v>60.95</v>
      </c>
    </row>
    <row r="60" spans="1:7" ht="12.75" x14ac:dyDescent="0.2">
      <c r="A60" s="29">
        <v>44813</v>
      </c>
      <c r="B60" s="10">
        <v>90.05</v>
      </c>
      <c r="C60" s="10"/>
      <c r="D60" s="10"/>
      <c r="E60" s="10"/>
      <c r="F60" s="10"/>
      <c r="G60" s="10">
        <f t="shared" si="5"/>
        <v>90.05</v>
      </c>
    </row>
    <row r="61" spans="1:7" ht="12.75" x14ac:dyDescent="0.2">
      <c r="A61" s="29">
        <v>44814</v>
      </c>
      <c r="B61" s="10">
        <v>40.549999999999997</v>
      </c>
      <c r="C61" s="10"/>
      <c r="D61" s="10"/>
      <c r="E61" s="10"/>
      <c r="F61" s="10"/>
      <c r="G61" s="10">
        <f t="shared" si="5"/>
        <v>40.549999999999997</v>
      </c>
    </row>
    <row r="62" spans="1:7" ht="12.75" x14ac:dyDescent="0.2">
      <c r="A62" s="29">
        <v>44815</v>
      </c>
      <c r="B62" s="10">
        <v>35.5</v>
      </c>
      <c r="C62" s="10"/>
      <c r="D62" s="10"/>
      <c r="E62" s="10"/>
      <c r="F62" s="10"/>
      <c r="G62" s="10">
        <f t="shared" si="5"/>
        <v>35.5</v>
      </c>
    </row>
    <row r="63" spans="1:7" ht="12.75" x14ac:dyDescent="0.2">
      <c r="A63" s="29">
        <v>44816</v>
      </c>
      <c r="B63" s="10"/>
      <c r="C63" s="10"/>
      <c r="D63" s="10"/>
      <c r="E63" s="10"/>
      <c r="F63" s="10"/>
      <c r="G63" s="10">
        <f t="shared" si="5"/>
        <v>0</v>
      </c>
    </row>
    <row r="64" spans="1:7" ht="12.75" x14ac:dyDescent="0.2">
      <c r="A64" s="29">
        <v>44817</v>
      </c>
      <c r="B64" s="10">
        <v>174.65</v>
      </c>
      <c r="C64" s="10"/>
      <c r="D64" s="10"/>
      <c r="E64" s="10"/>
      <c r="F64" s="10"/>
      <c r="G64" s="10">
        <f t="shared" si="5"/>
        <v>174.65</v>
      </c>
    </row>
    <row r="65" spans="1:7" ht="12.75" x14ac:dyDescent="0.2">
      <c r="A65" s="29">
        <v>44818</v>
      </c>
      <c r="B65" s="10">
        <v>148.6</v>
      </c>
      <c r="C65" s="10"/>
      <c r="D65" s="10"/>
      <c r="E65" s="10"/>
      <c r="F65" s="10"/>
      <c r="G65" s="10">
        <f t="shared" si="5"/>
        <v>148.6</v>
      </c>
    </row>
    <row r="66" spans="1:7" ht="12.75" x14ac:dyDescent="0.2">
      <c r="A66" s="29">
        <v>44819</v>
      </c>
      <c r="B66" s="10">
        <v>95.7</v>
      </c>
      <c r="C66" s="10">
        <v>162.9</v>
      </c>
      <c r="D66" s="10"/>
      <c r="E66" s="10"/>
      <c r="F66" s="10"/>
      <c r="G66" s="10">
        <f t="shared" si="5"/>
        <v>258.60000000000002</v>
      </c>
    </row>
    <row r="67" spans="1:7" ht="12.75" x14ac:dyDescent="0.2">
      <c r="A67" s="29">
        <v>44820</v>
      </c>
      <c r="B67" s="10">
        <v>63</v>
      </c>
      <c r="C67" s="10"/>
      <c r="D67" s="10"/>
      <c r="E67" s="10"/>
      <c r="F67" s="10"/>
      <c r="G67" s="10">
        <f t="shared" si="5"/>
        <v>63</v>
      </c>
    </row>
    <row r="68" spans="1:7" ht="12.75" x14ac:dyDescent="0.2">
      <c r="A68" s="29">
        <v>44821</v>
      </c>
      <c r="B68" s="10">
        <v>27.05</v>
      </c>
      <c r="C68" s="10"/>
      <c r="D68" s="10"/>
      <c r="E68" s="10"/>
      <c r="F68" s="10"/>
      <c r="G68" s="10">
        <f t="shared" si="5"/>
        <v>27.05</v>
      </c>
    </row>
    <row r="69" spans="1:7" ht="12.75" x14ac:dyDescent="0.2">
      <c r="A69" s="29">
        <v>44822</v>
      </c>
      <c r="B69" s="10">
        <v>12</v>
      </c>
      <c r="C69" s="10"/>
      <c r="D69" s="10"/>
      <c r="E69" s="10"/>
      <c r="F69" s="10"/>
      <c r="G69" s="10">
        <f t="shared" si="5"/>
        <v>12</v>
      </c>
    </row>
    <row r="70" spans="1:7" ht="12.75" x14ac:dyDescent="0.2">
      <c r="A70" s="29">
        <v>44823</v>
      </c>
      <c r="B70" s="10"/>
      <c r="C70" s="10"/>
      <c r="D70" s="10"/>
      <c r="E70" s="10"/>
      <c r="F70" s="10"/>
      <c r="G70" s="10">
        <f t="shared" si="5"/>
        <v>0</v>
      </c>
    </row>
    <row r="71" spans="1:7" ht="12.75" x14ac:dyDescent="0.2">
      <c r="A71" s="29">
        <v>44824</v>
      </c>
      <c r="B71" s="10">
        <v>66.05</v>
      </c>
      <c r="C71" s="10"/>
      <c r="D71" s="10"/>
      <c r="E71" s="10"/>
      <c r="F71" s="10"/>
      <c r="G71" s="10">
        <f t="shared" si="5"/>
        <v>66.05</v>
      </c>
    </row>
    <row r="72" spans="1:7" ht="12.75" x14ac:dyDescent="0.2">
      <c r="A72" s="29">
        <v>44825</v>
      </c>
      <c r="B72" s="10">
        <v>119.41</v>
      </c>
      <c r="C72" s="10"/>
      <c r="D72" s="10"/>
      <c r="E72" s="10"/>
      <c r="F72" s="10"/>
      <c r="G72" s="10">
        <f t="shared" si="5"/>
        <v>119.41</v>
      </c>
    </row>
    <row r="73" spans="1:7" ht="12.75" x14ac:dyDescent="0.2">
      <c r="A73" s="29">
        <v>44826</v>
      </c>
      <c r="B73" s="10">
        <v>17.7</v>
      </c>
      <c r="C73" s="10"/>
      <c r="D73" s="10"/>
      <c r="E73" s="10"/>
      <c r="F73" s="10"/>
      <c r="G73" s="10">
        <f t="shared" si="5"/>
        <v>17.7</v>
      </c>
    </row>
    <row r="74" spans="1:7" ht="12.75" x14ac:dyDescent="0.2">
      <c r="A74" s="29">
        <v>44827</v>
      </c>
      <c r="B74" s="10"/>
      <c r="C74" s="10"/>
      <c r="D74" s="10"/>
      <c r="E74" s="10"/>
      <c r="F74" s="10"/>
      <c r="G74" s="10">
        <f t="shared" si="5"/>
        <v>0</v>
      </c>
    </row>
    <row r="75" spans="1:7" ht="12.75" x14ac:dyDescent="0.2">
      <c r="A75" s="29">
        <v>44828</v>
      </c>
      <c r="B75" s="10">
        <v>56.45</v>
      </c>
      <c r="C75" s="10"/>
      <c r="D75" s="10"/>
      <c r="E75" s="10"/>
      <c r="F75" s="10"/>
      <c r="G75" s="10">
        <f t="shared" si="5"/>
        <v>56.45</v>
      </c>
    </row>
    <row r="76" spans="1:7" ht="12.75" x14ac:dyDescent="0.2">
      <c r="A76" s="29">
        <v>44829</v>
      </c>
      <c r="B76" s="10">
        <v>51.8</v>
      </c>
      <c r="C76" s="10"/>
      <c r="D76" s="10"/>
      <c r="E76" s="10"/>
      <c r="F76" s="10"/>
      <c r="G76" s="10">
        <f t="shared" si="5"/>
        <v>51.8</v>
      </c>
    </row>
    <row r="77" spans="1:7" ht="12.75" x14ac:dyDescent="0.2">
      <c r="A77" s="29">
        <v>44830</v>
      </c>
      <c r="B77" s="10"/>
      <c r="C77" s="10"/>
      <c r="D77" s="10"/>
      <c r="E77" s="10"/>
      <c r="F77" s="10"/>
      <c r="G77" s="10">
        <f t="shared" si="5"/>
        <v>0</v>
      </c>
    </row>
    <row r="78" spans="1:7" ht="12.75" x14ac:dyDescent="0.2">
      <c r="A78" s="29">
        <v>44831</v>
      </c>
      <c r="B78" s="10">
        <v>86.8</v>
      </c>
      <c r="C78" s="10"/>
      <c r="D78" s="10"/>
      <c r="E78" s="10"/>
      <c r="F78" s="10"/>
      <c r="G78" s="10">
        <f t="shared" si="5"/>
        <v>86.8</v>
      </c>
    </row>
    <row r="79" spans="1:7" ht="12.75" x14ac:dyDescent="0.2">
      <c r="A79" s="29">
        <v>44832</v>
      </c>
      <c r="B79" s="10">
        <v>67.25</v>
      </c>
      <c r="C79" s="10">
        <v>120.05</v>
      </c>
      <c r="D79" s="10"/>
      <c r="E79" s="10"/>
      <c r="F79" s="10"/>
      <c r="G79" s="10">
        <f t="shared" si="5"/>
        <v>187.3</v>
      </c>
    </row>
    <row r="80" spans="1:7" ht="12.75" x14ac:dyDescent="0.2">
      <c r="A80" s="29">
        <v>44833</v>
      </c>
      <c r="B80" s="10">
        <v>107.4</v>
      </c>
      <c r="C80" s="10"/>
      <c r="D80" s="10"/>
      <c r="E80" s="10"/>
      <c r="F80" s="10"/>
      <c r="G80" s="10">
        <f t="shared" si="5"/>
        <v>107.4</v>
      </c>
    </row>
    <row r="81" spans="1:7" ht="12.75" x14ac:dyDescent="0.2">
      <c r="A81" s="29">
        <v>44834</v>
      </c>
      <c r="B81" s="10">
        <v>176.15</v>
      </c>
      <c r="C81" s="10">
        <v>78.849999999999994</v>
      </c>
      <c r="D81" s="10"/>
      <c r="E81" s="10"/>
      <c r="F81" s="10"/>
      <c r="G81" s="10">
        <f t="shared" si="5"/>
        <v>255</v>
      </c>
    </row>
    <row r="82" spans="1:7" ht="12.75" x14ac:dyDescent="0.2">
      <c r="A82" s="29"/>
      <c r="B82" s="10"/>
      <c r="C82" s="10"/>
      <c r="D82" s="10"/>
      <c r="E82" s="10"/>
      <c r="F82" s="10"/>
      <c r="G82" s="10"/>
    </row>
    <row r="83" spans="1:7" ht="12.75" x14ac:dyDescent="0.2">
      <c r="A83" s="30" t="s">
        <v>48</v>
      </c>
      <c r="B83" s="10">
        <f>SUM(B52:B81)</f>
        <v>1692.3700000000001</v>
      </c>
      <c r="C83" s="10">
        <f>SUM(C52:C82)</f>
        <v>730.25</v>
      </c>
      <c r="D83" s="10">
        <f>SUM(D52:D81)</f>
        <v>0</v>
      </c>
      <c r="E83" s="10">
        <f>SUM(E52:E82)</f>
        <v>0</v>
      </c>
      <c r="F83" s="10">
        <f t="shared" ref="F83:G83" si="6">SUM(F52:F81)</f>
        <v>126.25</v>
      </c>
      <c r="G83" s="10">
        <f t="shared" si="6"/>
        <v>2548.87</v>
      </c>
    </row>
  </sheetData>
  <mergeCells count="1">
    <mergeCell ref="C7:I7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Z88"/>
  <sheetViews>
    <sheetView workbookViewId="0"/>
  </sheetViews>
  <sheetFormatPr defaultColWidth="12.5703125" defaultRowHeight="15.75" customHeight="1" x14ac:dyDescent="0.2"/>
  <sheetData>
    <row r="1" spans="1:26" x14ac:dyDescent="0.2">
      <c r="A1" s="25" t="s">
        <v>52</v>
      </c>
      <c r="B1" s="32"/>
      <c r="C1" s="32"/>
      <c r="D1" s="32"/>
      <c r="E1" s="32"/>
      <c r="F1" s="32"/>
      <c r="G1" s="32"/>
      <c r="H1" s="32"/>
      <c r="I1" s="32"/>
      <c r="J1" s="32"/>
    </row>
    <row r="2" spans="1:26" x14ac:dyDescent="0.2">
      <c r="A2" s="2" t="s">
        <v>37</v>
      </c>
      <c r="B2" s="2" t="s">
        <v>38</v>
      </c>
      <c r="C2" s="2" t="s">
        <v>39</v>
      </c>
      <c r="D2" s="2" t="s">
        <v>16</v>
      </c>
      <c r="E2" s="2" t="s">
        <v>23</v>
      </c>
      <c r="F2" s="2" t="s">
        <v>21</v>
      </c>
      <c r="G2" s="26" t="s">
        <v>40</v>
      </c>
      <c r="H2" s="26" t="s">
        <v>41</v>
      </c>
      <c r="I2" s="26" t="s">
        <v>30</v>
      </c>
      <c r="J2" s="26" t="s">
        <v>31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3">
        <v>45202</v>
      </c>
      <c r="B3" s="48">
        <v>1513</v>
      </c>
      <c r="C3" s="10"/>
      <c r="D3" s="10"/>
      <c r="E3" s="10"/>
      <c r="F3" s="10"/>
      <c r="G3" s="10">
        <v>7800</v>
      </c>
      <c r="H3" s="10"/>
      <c r="I3" s="10"/>
      <c r="J3" s="10"/>
    </row>
    <row r="4" spans="1:26" x14ac:dyDescent="0.2">
      <c r="A4" s="33">
        <v>44838</v>
      </c>
      <c r="B4" s="48">
        <v>1514</v>
      </c>
      <c r="C4" s="10"/>
      <c r="D4" s="10"/>
      <c r="E4" s="10"/>
      <c r="F4" s="10"/>
      <c r="G4" s="10">
        <v>1250</v>
      </c>
      <c r="H4" s="10"/>
      <c r="I4" s="10"/>
      <c r="J4" s="10"/>
    </row>
    <row r="5" spans="1:26" x14ac:dyDescent="0.2">
      <c r="A5" s="33">
        <v>44838</v>
      </c>
      <c r="B5" s="48">
        <v>1515</v>
      </c>
      <c r="C5" s="10"/>
      <c r="D5" s="10"/>
      <c r="E5" s="10"/>
      <c r="F5" s="10"/>
      <c r="G5" s="10">
        <v>225</v>
      </c>
      <c r="H5" s="10"/>
      <c r="I5" s="10"/>
      <c r="J5" s="10"/>
    </row>
    <row r="6" spans="1:26" x14ac:dyDescent="0.2">
      <c r="A6" s="33">
        <v>44840</v>
      </c>
      <c r="B6" s="48">
        <v>1516</v>
      </c>
      <c r="C6" s="10"/>
      <c r="D6" s="10"/>
      <c r="E6" s="10"/>
      <c r="F6" s="10"/>
      <c r="G6" s="10">
        <v>6550</v>
      </c>
      <c r="H6" s="10"/>
      <c r="I6" s="10"/>
      <c r="J6" s="10"/>
    </row>
    <row r="7" spans="1:26" x14ac:dyDescent="0.2">
      <c r="A7" s="33">
        <v>45205</v>
      </c>
      <c r="B7" s="48">
        <v>1517</v>
      </c>
      <c r="C7" s="10"/>
      <c r="D7" s="10"/>
      <c r="E7" s="10"/>
      <c r="F7" s="10"/>
      <c r="G7" s="10">
        <v>31750</v>
      </c>
      <c r="H7" s="10"/>
      <c r="I7" s="10"/>
      <c r="J7" s="10"/>
    </row>
    <row r="8" spans="1:26" x14ac:dyDescent="0.2">
      <c r="A8" s="33">
        <v>45205</v>
      </c>
      <c r="B8" s="48">
        <v>1518</v>
      </c>
      <c r="C8" s="10"/>
      <c r="D8" s="10"/>
      <c r="E8" s="10"/>
      <c r="F8" s="10"/>
      <c r="G8" s="10">
        <v>10125</v>
      </c>
      <c r="H8" s="10"/>
      <c r="I8" s="10"/>
      <c r="J8" s="10"/>
    </row>
    <row r="9" spans="1:26" x14ac:dyDescent="0.2">
      <c r="A9" s="33">
        <v>44841</v>
      </c>
      <c r="B9" s="48">
        <v>1519</v>
      </c>
      <c r="C9" s="10"/>
      <c r="D9" s="10"/>
      <c r="E9" s="10"/>
      <c r="F9" s="10"/>
      <c r="G9" s="10">
        <v>1350</v>
      </c>
      <c r="H9" s="10"/>
      <c r="I9" s="10"/>
      <c r="J9" s="10"/>
    </row>
    <row r="10" spans="1:26" x14ac:dyDescent="0.2">
      <c r="A10" s="33">
        <v>44845</v>
      </c>
      <c r="B10" s="48">
        <v>1520</v>
      </c>
      <c r="C10" s="10"/>
      <c r="D10" s="10"/>
      <c r="E10" s="10"/>
      <c r="F10" s="10"/>
      <c r="G10" s="10"/>
      <c r="H10" s="10"/>
      <c r="I10" s="10">
        <v>5000</v>
      </c>
      <c r="J10" s="10"/>
    </row>
    <row r="11" spans="1:26" x14ac:dyDescent="0.2">
      <c r="A11" s="33">
        <v>44845</v>
      </c>
      <c r="B11" s="48">
        <v>1521</v>
      </c>
      <c r="C11" s="10"/>
      <c r="D11" s="10"/>
      <c r="E11" s="10"/>
      <c r="F11" s="10"/>
      <c r="G11" s="10"/>
      <c r="H11" s="10"/>
      <c r="I11" s="10"/>
      <c r="J11" s="10"/>
    </row>
    <row r="12" spans="1:26" x14ac:dyDescent="0.2">
      <c r="A12" s="33"/>
      <c r="B12" s="48"/>
      <c r="C12" s="10"/>
      <c r="D12" s="10"/>
      <c r="E12" s="10"/>
      <c r="F12" s="10"/>
      <c r="H12" s="10"/>
      <c r="I12" s="10"/>
      <c r="J12" s="10"/>
    </row>
    <row r="13" spans="1:26" x14ac:dyDescent="0.2">
      <c r="A13" s="33"/>
      <c r="B13" s="10"/>
      <c r="C13" s="10"/>
      <c r="D13" s="10"/>
      <c r="E13" s="10">
        <v>100</v>
      </c>
      <c r="F13" s="10">
        <v>100</v>
      </c>
      <c r="G13" s="10"/>
      <c r="H13" s="10"/>
      <c r="I13" s="10"/>
      <c r="J13" s="10"/>
    </row>
    <row r="14" spans="1:26" x14ac:dyDescent="0.2">
      <c r="A14" s="32"/>
      <c r="B14" s="14"/>
      <c r="C14" s="14">
        <f t="shared" ref="C14:J14" si="0">SUM(C3:C13)</f>
        <v>0</v>
      </c>
      <c r="D14" s="14">
        <f t="shared" si="0"/>
        <v>0</v>
      </c>
      <c r="E14" s="14">
        <f t="shared" si="0"/>
        <v>100</v>
      </c>
      <c r="F14" s="14">
        <f t="shared" si="0"/>
        <v>100</v>
      </c>
      <c r="G14" s="14">
        <f t="shared" si="0"/>
        <v>59050</v>
      </c>
      <c r="H14" s="14">
        <f t="shared" si="0"/>
        <v>0</v>
      </c>
      <c r="I14" s="14">
        <f t="shared" si="0"/>
        <v>5000</v>
      </c>
      <c r="J14" s="14">
        <f t="shared" si="0"/>
        <v>0</v>
      </c>
    </row>
    <row r="15" spans="1:26" x14ac:dyDescent="0.2">
      <c r="A15" s="28"/>
      <c r="B15" s="32"/>
      <c r="C15" s="32"/>
      <c r="D15" s="32"/>
      <c r="E15" s="32"/>
      <c r="F15" s="32"/>
      <c r="G15" s="32"/>
      <c r="H15" s="32"/>
      <c r="I15" s="32"/>
      <c r="J15" s="32"/>
    </row>
    <row r="16" spans="1:26" x14ac:dyDescent="0.2">
      <c r="A16" s="28"/>
    </row>
    <row r="17" spans="1:5" x14ac:dyDescent="0.2">
      <c r="A17" s="28"/>
    </row>
    <row r="18" spans="1:5" x14ac:dyDescent="0.2">
      <c r="A18" s="28"/>
    </row>
    <row r="19" spans="1:5" x14ac:dyDescent="0.2">
      <c r="A19" s="28" t="s">
        <v>42</v>
      </c>
    </row>
    <row r="20" spans="1:5" x14ac:dyDescent="0.2">
      <c r="A20" s="2" t="s">
        <v>37</v>
      </c>
      <c r="B20" s="2" t="s">
        <v>44</v>
      </c>
      <c r="C20" s="2" t="s">
        <v>45</v>
      </c>
      <c r="D20" s="2" t="s">
        <v>53</v>
      </c>
      <c r="E20" s="2" t="s">
        <v>48</v>
      </c>
    </row>
    <row r="21" spans="1:5" x14ac:dyDescent="0.2">
      <c r="A21" s="29">
        <v>44835</v>
      </c>
      <c r="B21" s="10">
        <v>2310</v>
      </c>
      <c r="C21" s="10">
        <v>655</v>
      </c>
      <c r="D21" s="10">
        <v>200</v>
      </c>
      <c r="E21" s="10">
        <f t="shared" ref="E21:E52" si="1">SUM(B21:D21)</f>
        <v>3165</v>
      </c>
    </row>
    <row r="22" spans="1:5" x14ac:dyDescent="0.2">
      <c r="A22" s="29">
        <v>44836</v>
      </c>
      <c r="B22" s="10">
        <v>770</v>
      </c>
      <c r="C22" s="10">
        <v>485</v>
      </c>
      <c r="D22" s="10">
        <v>160</v>
      </c>
      <c r="E22" s="10">
        <f t="shared" si="1"/>
        <v>1415</v>
      </c>
    </row>
    <row r="23" spans="1:5" x14ac:dyDescent="0.2">
      <c r="A23" s="29">
        <v>44837</v>
      </c>
      <c r="B23" s="10">
        <v>1845</v>
      </c>
      <c r="C23" s="10">
        <v>620</v>
      </c>
      <c r="D23" s="10">
        <v>150</v>
      </c>
      <c r="E23" s="10">
        <f t="shared" si="1"/>
        <v>2615</v>
      </c>
    </row>
    <row r="24" spans="1:5" x14ac:dyDescent="0.2">
      <c r="A24" s="29">
        <v>44838</v>
      </c>
      <c r="B24" s="10">
        <v>1650</v>
      </c>
      <c r="C24" s="10">
        <v>530</v>
      </c>
      <c r="D24" s="10">
        <v>70</v>
      </c>
      <c r="E24" s="10">
        <f t="shared" si="1"/>
        <v>2250</v>
      </c>
    </row>
    <row r="25" spans="1:5" x14ac:dyDescent="0.2">
      <c r="A25" s="29">
        <v>44839</v>
      </c>
      <c r="B25" s="10">
        <v>1890</v>
      </c>
      <c r="C25" s="10">
        <v>665</v>
      </c>
      <c r="D25" s="10">
        <v>0</v>
      </c>
      <c r="E25" s="10">
        <f t="shared" si="1"/>
        <v>2555</v>
      </c>
    </row>
    <row r="26" spans="1:5" x14ac:dyDescent="0.2">
      <c r="A26" s="29">
        <v>44840</v>
      </c>
      <c r="B26" s="10">
        <v>1885</v>
      </c>
      <c r="C26" s="10">
        <v>705</v>
      </c>
      <c r="D26" s="10">
        <v>350</v>
      </c>
      <c r="E26" s="10">
        <f t="shared" si="1"/>
        <v>2940</v>
      </c>
    </row>
    <row r="27" spans="1:5" x14ac:dyDescent="0.2">
      <c r="A27" s="29">
        <v>44841</v>
      </c>
      <c r="B27" s="10">
        <v>2400</v>
      </c>
      <c r="C27" s="10">
        <v>840</v>
      </c>
      <c r="D27" s="10">
        <v>180</v>
      </c>
      <c r="E27" s="10">
        <f t="shared" si="1"/>
        <v>3420</v>
      </c>
    </row>
    <row r="28" spans="1:5" x14ac:dyDescent="0.2">
      <c r="A28" s="29">
        <v>44842</v>
      </c>
      <c r="B28" s="10">
        <v>2320</v>
      </c>
      <c r="C28" s="10">
        <v>615</v>
      </c>
      <c r="D28" s="10">
        <v>250</v>
      </c>
      <c r="E28" s="10">
        <f t="shared" si="1"/>
        <v>3185</v>
      </c>
    </row>
    <row r="29" spans="1:5" x14ac:dyDescent="0.2">
      <c r="A29" s="29">
        <v>44843</v>
      </c>
      <c r="B29" s="10">
        <v>795</v>
      </c>
      <c r="C29" s="10">
        <v>495</v>
      </c>
      <c r="D29" s="10">
        <v>340</v>
      </c>
      <c r="E29" s="10">
        <f t="shared" si="1"/>
        <v>1630</v>
      </c>
    </row>
    <row r="30" spans="1:5" x14ac:dyDescent="0.2">
      <c r="A30" s="29">
        <v>44844</v>
      </c>
      <c r="B30" s="10">
        <v>1605</v>
      </c>
      <c r="C30" s="10">
        <v>640</v>
      </c>
      <c r="D30" s="10">
        <v>300</v>
      </c>
      <c r="E30" s="10">
        <f t="shared" si="1"/>
        <v>2545</v>
      </c>
    </row>
    <row r="31" spans="1:5" x14ac:dyDescent="0.2">
      <c r="A31" s="29">
        <v>44845</v>
      </c>
      <c r="B31" s="10">
        <v>1740</v>
      </c>
      <c r="C31" s="10">
        <v>640</v>
      </c>
      <c r="D31" s="10">
        <v>0</v>
      </c>
      <c r="E31" s="10">
        <f t="shared" si="1"/>
        <v>2380</v>
      </c>
    </row>
    <row r="32" spans="1:5" x14ac:dyDescent="0.2">
      <c r="A32" s="29">
        <v>44846</v>
      </c>
      <c r="B32" s="10">
        <v>1440</v>
      </c>
      <c r="C32" s="10">
        <v>785</v>
      </c>
      <c r="D32" s="10">
        <v>240</v>
      </c>
      <c r="E32" s="10">
        <f t="shared" si="1"/>
        <v>2465</v>
      </c>
    </row>
    <row r="33" spans="1:5" x14ac:dyDescent="0.2">
      <c r="A33" s="29">
        <v>44847</v>
      </c>
      <c r="B33" s="10">
        <v>1570</v>
      </c>
      <c r="C33" s="10">
        <v>570</v>
      </c>
      <c r="D33" s="10">
        <v>40</v>
      </c>
      <c r="E33" s="10">
        <f t="shared" si="1"/>
        <v>2180</v>
      </c>
    </row>
    <row r="34" spans="1:5" x14ac:dyDescent="0.2">
      <c r="A34" s="29">
        <v>44848</v>
      </c>
      <c r="B34" s="10">
        <v>1925</v>
      </c>
      <c r="C34" s="10">
        <v>875</v>
      </c>
      <c r="D34" s="10">
        <v>180</v>
      </c>
      <c r="E34" s="10">
        <f t="shared" si="1"/>
        <v>2980</v>
      </c>
    </row>
    <row r="35" spans="1:5" x14ac:dyDescent="0.2">
      <c r="A35" s="29">
        <v>44849</v>
      </c>
      <c r="B35" s="10">
        <v>1790</v>
      </c>
      <c r="C35" s="10">
        <v>700</v>
      </c>
      <c r="D35" s="10">
        <v>170</v>
      </c>
      <c r="E35" s="10">
        <f t="shared" si="1"/>
        <v>2660</v>
      </c>
    </row>
    <row r="36" spans="1:5" x14ac:dyDescent="0.2">
      <c r="A36" s="29">
        <v>44850</v>
      </c>
      <c r="B36" s="10">
        <v>650</v>
      </c>
      <c r="C36" s="10">
        <v>630</v>
      </c>
      <c r="D36" s="10">
        <v>440</v>
      </c>
      <c r="E36" s="10">
        <f t="shared" si="1"/>
        <v>1720</v>
      </c>
    </row>
    <row r="37" spans="1:5" x14ac:dyDescent="0.2">
      <c r="A37" s="29">
        <v>44851</v>
      </c>
      <c r="B37" s="10">
        <v>1425</v>
      </c>
      <c r="C37" s="10">
        <v>930</v>
      </c>
      <c r="D37" s="10">
        <v>300</v>
      </c>
      <c r="E37" s="10">
        <f t="shared" si="1"/>
        <v>2655</v>
      </c>
    </row>
    <row r="38" spans="1:5" x14ac:dyDescent="0.2">
      <c r="A38" s="29">
        <v>44852</v>
      </c>
      <c r="B38" s="10">
        <v>1480</v>
      </c>
      <c r="C38" s="10">
        <v>930</v>
      </c>
      <c r="D38" s="10">
        <v>240</v>
      </c>
      <c r="E38" s="10">
        <f t="shared" si="1"/>
        <v>2650</v>
      </c>
    </row>
    <row r="39" spans="1:5" x14ac:dyDescent="0.2">
      <c r="A39" s="29">
        <v>44853</v>
      </c>
      <c r="B39" s="10">
        <v>1598</v>
      </c>
      <c r="C39" s="10">
        <v>640</v>
      </c>
      <c r="D39" s="10">
        <v>300</v>
      </c>
      <c r="E39" s="10">
        <f t="shared" si="1"/>
        <v>2538</v>
      </c>
    </row>
    <row r="40" spans="1:5" x14ac:dyDescent="0.2">
      <c r="A40" s="29">
        <v>44854</v>
      </c>
      <c r="B40" s="10">
        <v>1285</v>
      </c>
      <c r="C40" s="10">
        <v>810</v>
      </c>
      <c r="D40" s="10">
        <v>170</v>
      </c>
      <c r="E40" s="10">
        <f t="shared" si="1"/>
        <v>2265</v>
      </c>
    </row>
    <row r="41" spans="1:5" x14ac:dyDescent="0.2">
      <c r="A41" s="29">
        <v>44855</v>
      </c>
      <c r="B41" s="10">
        <v>1765</v>
      </c>
      <c r="C41" s="10">
        <v>855</v>
      </c>
      <c r="D41" s="10">
        <v>150</v>
      </c>
      <c r="E41" s="10">
        <f t="shared" si="1"/>
        <v>2770</v>
      </c>
    </row>
    <row r="42" spans="1:5" x14ac:dyDescent="0.2">
      <c r="A42" s="29">
        <v>44856</v>
      </c>
      <c r="B42" s="10">
        <v>1720</v>
      </c>
      <c r="C42" s="10">
        <v>610</v>
      </c>
      <c r="D42" s="10">
        <v>480</v>
      </c>
      <c r="E42" s="10">
        <f t="shared" si="1"/>
        <v>2810</v>
      </c>
    </row>
    <row r="43" spans="1:5" x14ac:dyDescent="0.2">
      <c r="A43" s="29">
        <v>44857</v>
      </c>
      <c r="B43" s="10">
        <v>635</v>
      </c>
      <c r="C43" s="10">
        <v>570</v>
      </c>
      <c r="D43" s="10">
        <v>150</v>
      </c>
      <c r="E43" s="10">
        <f t="shared" si="1"/>
        <v>1355</v>
      </c>
    </row>
    <row r="44" spans="1:5" x14ac:dyDescent="0.2">
      <c r="A44" s="29">
        <v>44858</v>
      </c>
      <c r="B44" s="10">
        <v>1390</v>
      </c>
      <c r="C44" s="10">
        <v>530</v>
      </c>
      <c r="D44" s="10">
        <v>0</v>
      </c>
      <c r="E44" s="10">
        <f t="shared" si="1"/>
        <v>1920</v>
      </c>
    </row>
    <row r="45" spans="1:5" x14ac:dyDescent="0.2">
      <c r="A45" s="29">
        <v>44859</v>
      </c>
      <c r="B45" s="10">
        <v>1075</v>
      </c>
      <c r="C45" s="10">
        <v>735</v>
      </c>
      <c r="D45" s="10">
        <v>100</v>
      </c>
      <c r="E45" s="10">
        <f t="shared" si="1"/>
        <v>1910</v>
      </c>
    </row>
    <row r="46" spans="1:5" x14ac:dyDescent="0.2">
      <c r="A46" s="29">
        <v>44860</v>
      </c>
      <c r="B46" s="10">
        <v>1365</v>
      </c>
      <c r="C46" s="10">
        <v>715</v>
      </c>
      <c r="D46" s="10">
        <v>100</v>
      </c>
      <c r="E46" s="10">
        <f t="shared" si="1"/>
        <v>2180</v>
      </c>
    </row>
    <row r="47" spans="1:5" x14ac:dyDescent="0.2">
      <c r="A47" s="29">
        <v>44861</v>
      </c>
      <c r="B47" s="10">
        <v>1395</v>
      </c>
      <c r="C47" s="10">
        <v>620</v>
      </c>
      <c r="D47" s="10">
        <v>150</v>
      </c>
      <c r="E47" s="10">
        <f t="shared" si="1"/>
        <v>2165</v>
      </c>
    </row>
    <row r="48" spans="1:5" x14ac:dyDescent="0.2">
      <c r="A48" s="29">
        <v>44862</v>
      </c>
      <c r="B48" s="10">
        <v>1390</v>
      </c>
      <c r="C48" s="10">
        <v>850</v>
      </c>
      <c r="D48" s="10">
        <v>150</v>
      </c>
      <c r="E48" s="10">
        <f t="shared" si="1"/>
        <v>2390</v>
      </c>
    </row>
    <row r="49" spans="1:5" x14ac:dyDescent="0.2">
      <c r="A49" s="29">
        <v>44863</v>
      </c>
      <c r="B49" s="10">
        <v>1440</v>
      </c>
      <c r="C49" s="10">
        <v>265</v>
      </c>
      <c r="D49" s="10">
        <v>50</v>
      </c>
      <c r="E49" s="10">
        <f t="shared" si="1"/>
        <v>1755</v>
      </c>
    </row>
    <row r="50" spans="1:5" x14ac:dyDescent="0.2">
      <c r="A50" s="29">
        <v>44864</v>
      </c>
      <c r="B50" s="10">
        <v>435</v>
      </c>
      <c r="C50" s="10">
        <v>280</v>
      </c>
      <c r="D50" s="10">
        <v>150</v>
      </c>
      <c r="E50" s="10">
        <f t="shared" si="1"/>
        <v>865</v>
      </c>
    </row>
    <row r="51" spans="1:5" x14ac:dyDescent="0.2">
      <c r="A51" s="29">
        <v>44865</v>
      </c>
      <c r="B51" s="10">
        <v>495</v>
      </c>
      <c r="C51" s="43">
        <v>410</v>
      </c>
      <c r="D51" s="10">
        <v>150</v>
      </c>
      <c r="E51" s="10">
        <f t="shared" si="1"/>
        <v>1055</v>
      </c>
    </row>
    <row r="52" spans="1:5" x14ac:dyDescent="0.2">
      <c r="A52" s="30" t="s">
        <v>48</v>
      </c>
      <c r="B52" s="10">
        <f t="shared" ref="B52:C52" si="2">SUM(B21:B51)</f>
        <v>45478</v>
      </c>
      <c r="C52" s="10">
        <f t="shared" si="2"/>
        <v>20200</v>
      </c>
      <c r="D52" s="10">
        <f>SUM(D20:D51)</f>
        <v>5710</v>
      </c>
      <c r="E52" s="10">
        <f t="shared" si="1"/>
        <v>71388</v>
      </c>
    </row>
    <row r="55" spans="1:5" x14ac:dyDescent="0.2">
      <c r="A55" s="28" t="s">
        <v>55</v>
      </c>
    </row>
    <row r="56" spans="1:5" x14ac:dyDescent="0.2">
      <c r="A56" s="2" t="s">
        <v>37</v>
      </c>
      <c r="B56" s="2" t="s">
        <v>44</v>
      </c>
      <c r="C56" s="2" t="s">
        <v>45</v>
      </c>
      <c r="D56" s="2" t="s">
        <v>48</v>
      </c>
    </row>
    <row r="57" spans="1:5" x14ac:dyDescent="0.2">
      <c r="A57" s="29">
        <v>44835</v>
      </c>
      <c r="B57" s="10">
        <v>159.51</v>
      </c>
      <c r="C57" s="10"/>
      <c r="D57" s="10">
        <f t="shared" ref="D57:D88" si="3">SUM(B57:C57)</f>
        <v>159.51</v>
      </c>
    </row>
    <row r="58" spans="1:5" x14ac:dyDescent="0.2">
      <c r="A58" s="29">
        <v>44836</v>
      </c>
      <c r="B58" s="10">
        <v>71.3</v>
      </c>
      <c r="C58" s="10"/>
      <c r="D58" s="10">
        <f t="shared" si="3"/>
        <v>71.3</v>
      </c>
    </row>
    <row r="59" spans="1:5" x14ac:dyDescent="0.2">
      <c r="A59" s="29">
        <v>44837</v>
      </c>
      <c r="B59" s="10">
        <v>51.65</v>
      </c>
      <c r="C59" s="10"/>
      <c r="D59" s="10">
        <f t="shared" si="3"/>
        <v>51.65</v>
      </c>
    </row>
    <row r="60" spans="1:5" x14ac:dyDescent="0.2">
      <c r="A60" s="29">
        <v>44838</v>
      </c>
      <c r="B60" s="10">
        <v>83.35</v>
      </c>
      <c r="C60" s="10"/>
      <c r="D60" s="10">
        <f t="shared" si="3"/>
        <v>83.35</v>
      </c>
    </row>
    <row r="61" spans="1:5" x14ac:dyDescent="0.2">
      <c r="A61" s="29">
        <v>44839</v>
      </c>
      <c r="B61" s="10">
        <v>86.55</v>
      </c>
      <c r="C61" s="10"/>
      <c r="D61" s="10">
        <f t="shared" si="3"/>
        <v>86.55</v>
      </c>
    </row>
    <row r="62" spans="1:5" x14ac:dyDescent="0.2">
      <c r="A62" s="29">
        <v>44840</v>
      </c>
      <c r="B62" s="10">
        <v>123.3</v>
      </c>
      <c r="C62" s="10"/>
      <c r="D62" s="10">
        <f t="shared" si="3"/>
        <v>123.3</v>
      </c>
    </row>
    <row r="63" spans="1:5" x14ac:dyDescent="0.2">
      <c r="A63" s="29">
        <v>44841</v>
      </c>
      <c r="B63" s="10">
        <v>85.35</v>
      </c>
      <c r="C63" s="10">
        <v>105.65</v>
      </c>
      <c r="D63" s="10">
        <f t="shared" si="3"/>
        <v>191</v>
      </c>
    </row>
    <row r="64" spans="1:5" x14ac:dyDescent="0.2">
      <c r="A64" s="29">
        <v>44842</v>
      </c>
      <c r="B64" s="10">
        <v>109.1</v>
      </c>
      <c r="C64" s="10">
        <v>133.9</v>
      </c>
      <c r="D64" s="10">
        <f t="shared" si="3"/>
        <v>243</v>
      </c>
    </row>
    <row r="65" spans="1:4" x14ac:dyDescent="0.2">
      <c r="A65" s="29">
        <v>44843</v>
      </c>
      <c r="B65" s="10">
        <v>61.2</v>
      </c>
      <c r="C65" s="10">
        <v>159.6</v>
      </c>
      <c r="D65" s="10">
        <f t="shared" si="3"/>
        <v>220.8</v>
      </c>
    </row>
    <row r="66" spans="1:4" x14ac:dyDescent="0.2">
      <c r="A66" s="29">
        <v>44844</v>
      </c>
      <c r="B66" s="10">
        <v>63.75</v>
      </c>
      <c r="C66" s="10">
        <v>201.65</v>
      </c>
      <c r="D66" s="10">
        <f t="shared" si="3"/>
        <v>265.39999999999998</v>
      </c>
    </row>
    <row r="67" spans="1:4" x14ac:dyDescent="0.2">
      <c r="A67" s="29">
        <v>44845</v>
      </c>
      <c r="B67" s="10">
        <v>106.5</v>
      </c>
      <c r="C67" s="10">
        <v>214.3</v>
      </c>
      <c r="D67" s="10">
        <f t="shared" si="3"/>
        <v>320.8</v>
      </c>
    </row>
    <row r="68" spans="1:4" x14ac:dyDescent="0.2">
      <c r="A68" s="29">
        <v>44846</v>
      </c>
      <c r="B68" s="10">
        <v>93</v>
      </c>
      <c r="C68" s="10">
        <v>161.6</v>
      </c>
      <c r="D68" s="10">
        <f t="shared" si="3"/>
        <v>254.6</v>
      </c>
    </row>
    <row r="69" spans="1:4" x14ac:dyDescent="0.2">
      <c r="A69" s="29">
        <v>44847</v>
      </c>
      <c r="B69" s="10">
        <v>130</v>
      </c>
      <c r="C69" s="10">
        <v>130.15</v>
      </c>
      <c r="D69" s="10">
        <f t="shared" si="3"/>
        <v>260.14999999999998</v>
      </c>
    </row>
    <row r="70" spans="1:4" x14ac:dyDescent="0.2">
      <c r="A70" s="29">
        <v>44848</v>
      </c>
      <c r="B70" s="10">
        <v>90.42</v>
      </c>
      <c r="C70" s="10">
        <v>194.3</v>
      </c>
      <c r="D70" s="10">
        <f t="shared" si="3"/>
        <v>284.72000000000003</v>
      </c>
    </row>
    <row r="71" spans="1:4" x14ac:dyDescent="0.2">
      <c r="A71" s="29">
        <v>44849</v>
      </c>
      <c r="B71" s="10">
        <v>36.950000000000003</v>
      </c>
      <c r="C71" s="10">
        <v>185.75</v>
      </c>
      <c r="D71" s="10">
        <f t="shared" si="3"/>
        <v>222.7</v>
      </c>
    </row>
    <row r="72" spans="1:4" x14ac:dyDescent="0.2">
      <c r="A72" s="29">
        <v>44850</v>
      </c>
      <c r="B72" s="10">
        <v>86</v>
      </c>
      <c r="C72" s="10">
        <v>138.35</v>
      </c>
      <c r="D72" s="10">
        <f t="shared" si="3"/>
        <v>224.35</v>
      </c>
    </row>
    <row r="73" spans="1:4" x14ac:dyDescent="0.2">
      <c r="A73" s="29">
        <v>44851</v>
      </c>
      <c r="B73" s="10">
        <v>115</v>
      </c>
      <c r="C73" s="10">
        <v>172.85</v>
      </c>
      <c r="D73" s="10">
        <f t="shared" si="3"/>
        <v>287.85000000000002</v>
      </c>
    </row>
    <row r="74" spans="1:4" x14ac:dyDescent="0.2">
      <c r="A74" s="29">
        <v>44852</v>
      </c>
      <c r="B74" s="10">
        <v>130</v>
      </c>
      <c r="C74" s="10">
        <v>109.5</v>
      </c>
      <c r="D74" s="10">
        <f t="shared" si="3"/>
        <v>239.5</v>
      </c>
    </row>
    <row r="75" spans="1:4" x14ac:dyDescent="0.2">
      <c r="A75" s="29">
        <v>44853</v>
      </c>
      <c r="B75" s="10">
        <v>33</v>
      </c>
      <c r="C75" s="10">
        <v>123.3</v>
      </c>
      <c r="D75" s="10">
        <f t="shared" si="3"/>
        <v>156.30000000000001</v>
      </c>
    </row>
    <row r="76" spans="1:4" x14ac:dyDescent="0.2">
      <c r="A76" s="29">
        <v>44854</v>
      </c>
      <c r="B76" s="10">
        <v>101</v>
      </c>
      <c r="C76" s="10">
        <v>97.95</v>
      </c>
      <c r="D76" s="10">
        <f t="shared" si="3"/>
        <v>198.95</v>
      </c>
    </row>
    <row r="77" spans="1:4" x14ac:dyDescent="0.2">
      <c r="A77" s="29">
        <v>44855</v>
      </c>
      <c r="B77" s="10">
        <v>86.8</v>
      </c>
      <c r="C77" s="10">
        <v>191.85</v>
      </c>
      <c r="D77" s="10">
        <f t="shared" si="3"/>
        <v>278.64999999999998</v>
      </c>
    </row>
    <row r="78" spans="1:4" x14ac:dyDescent="0.2">
      <c r="A78" s="29">
        <v>44856</v>
      </c>
      <c r="B78" s="10">
        <v>71.400000000000006</v>
      </c>
      <c r="C78" s="10">
        <v>96.55</v>
      </c>
      <c r="D78" s="10">
        <f t="shared" si="3"/>
        <v>167.95</v>
      </c>
    </row>
    <row r="79" spans="1:4" x14ac:dyDescent="0.2">
      <c r="A79" s="29">
        <v>44857</v>
      </c>
      <c r="B79" s="10">
        <v>60.2</v>
      </c>
      <c r="C79" s="10">
        <v>116.95</v>
      </c>
      <c r="D79" s="10">
        <f t="shared" si="3"/>
        <v>177.15</v>
      </c>
    </row>
    <row r="80" spans="1:4" x14ac:dyDescent="0.2">
      <c r="A80" s="29">
        <v>44858</v>
      </c>
      <c r="B80" s="10">
        <v>122</v>
      </c>
      <c r="C80" s="10">
        <v>135.19999999999999</v>
      </c>
      <c r="D80" s="10">
        <f t="shared" si="3"/>
        <v>257.2</v>
      </c>
    </row>
    <row r="81" spans="1:4" x14ac:dyDescent="0.2">
      <c r="A81" s="29">
        <v>44859</v>
      </c>
      <c r="B81" s="10">
        <v>75</v>
      </c>
      <c r="C81" s="10">
        <v>76.55</v>
      </c>
      <c r="D81" s="10">
        <f t="shared" si="3"/>
        <v>151.55000000000001</v>
      </c>
    </row>
    <row r="82" spans="1:4" x14ac:dyDescent="0.2">
      <c r="A82" s="29">
        <v>44860</v>
      </c>
      <c r="B82" s="10">
        <v>174.05</v>
      </c>
      <c r="C82" s="10">
        <v>91.7</v>
      </c>
      <c r="D82" s="10">
        <f t="shared" si="3"/>
        <v>265.75</v>
      </c>
    </row>
    <row r="83" spans="1:4" x14ac:dyDescent="0.2">
      <c r="A83" s="29">
        <v>44861</v>
      </c>
      <c r="B83" s="10">
        <v>124.95</v>
      </c>
      <c r="C83" s="10">
        <v>123.3</v>
      </c>
      <c r="D83" s="10">
        <f t="shared" si="3"/>
        <v>248.25</v>
      </c>
    </row>
    <row r="84" spans="1:4" x14ac:dyDescent="0.2">
      <c r="A84" s="29">
        <v>44862</v>
      </c>
      <c r="B84" s="10">
        <v>101.3</v>
      </c>
      <c r="C84" s="10">
        <v>153.30000000000001</v>
      </c>
      <c r="D84" s="10">
        <f t="shared" si="3"/>
        <v>254.60000000000002</v>
      </c>
    </row>
    <row r="85" spans="1:4" x14ac:dyDescent="0.2">
      <c r="A85" s="29">
        <v>44863</v>
      </c>
      <c r="B85" s="10">
        <v>30.95</v>
      </c>
      <c r="C85" s="10">
        <v>0</v>
      </c>
      <c r="D85" s="10">
        <f t="shared" si="3"/>
        <v>30.95</v>
      </c>
    </row>
    <row r="86" spans="1:4" x14ac:dyDescent="0.2">
      <c r="A86" s="29">
        <v>44864</v>
      </c>
      <c r="B86" s="10">
        <v>20.149999999999999</v>
      </c>
      <c r="C86" s="10">
        <v>55</v>
      </c>
      <c r="D86" s="10">
        <f t="shared" si="3"/>
        <v>75.150000000000006</v>
      </c>
    </row>
    <row r="87" spans="1:4" x14ac:dyDescent="0.2">
      <c r="A87" s="29">
        <v>44865</v>
      </c>
      <c r="B87" s="10">
        <v>42</v>
      </c>
      <c r="C87" s="43">
        <v>57.85</v>
      </c>
      <c r="D87" s="10">
        <f t="shared" si="3"/>
        <v>99.85</v>
      </c>
    </row>
    <row r="88" spans="1:4" x14ac:dyDescent="0.2">
      <c r="A88" s="30" t="s">
        <v>48</v>
      </c>
      <c r="B88" s="10">
        <f t="shared" ref="B88:C88" si="4">SUM(B57:B87)</f>
        <v>2725.73</v>
      </c>
      <c r="C88" s="10">
        <f t="shared" si="4"/>
        <v>3227.0999999999995</v>
      </c>
      <c r="D88" s="10">
        <f t="shared" si="3"/>
        <v>5952.83</v>
      </c>
    </row>
  </sheetData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Y45"/>
  <sheetViews>
    <sheetView tabSelected="1" workbookViewId="0"/>
  </sheetViews>
  <sheetFormatPr defaultColWidth="12.5703125" defaultRowHeight="15.75" customHeight="1" x14ac:dyDescent="0.2"/>
  <cols>
    <col min="4" max="4" width="13.42578125" customWidth="1"/>
  </cols>
  <sheetData>
    <row r="1" spans="1:25" ht="12.75" x14ac:dyDescent="0.2">
      <c r="A1" s="25"/>
      <c r="B1" s="32"/>
      <c r="C1" s="32"/>
      <c r="D1" s="32"/>
      <c r="E1" s="32"/>
      <c r="F1" s="32"/>
      <c r="G1" s="32"/>
      <c r="H1" s="32"/>
      <c r="I1" s="32"/>
    </row>
    <row r="2" spans="1:25" ht="15.75" customHeight="1" x14ac:dyDescent="0.25">
      <c r="A2" s="2" t="s">
        <v>37</v>
      </c>
      <c r="B2" s="49" t="s">
        <v>38</v>
      </c>
      <c r="C2" s="2" t="s">
        <v>39</v>
      </c>
      <c r="D2" s="2" t="s">
        <v>16</v>
      </c>
      <c r="E2" s="26" t="s">
        <v>21</v>
      </c>
      <c r="F2" s="26" t="s">
        <v>40</v>
      </c>
      <c r="G2" s="26" t="s">
        <v>41</v>
      </c>
      <c r="H2" s="26" t="s">
        <v>30</v>
      </c>
      <c r="I2" s="26" t="s">
        <v>31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s="33">
        <v>45244</v>
      </c>
      <c r="B3" s="4">
        <v>1527</v>
      </c>
      <c r="C3" s="10"/>
      <c r="D3" s="10"/>
      <c r="E3" s="10"/>
      <c r="F3" s="10">
        <f>361000*0.05</f>
        <v>18050</v>
      </c>
      <c r="G3" s="10"/>
      <c r="H3" s="10"/>
      <c r="I3" s="10"/>
    </row>
    <row r="4" spans="1:25" ht="12.75" x14ac:dyDescent="0.2">
      <c r="A4" s="33"/>
      <c r="B4" s="4">
        <v>1528</v>
      </c>
      <c r="C4" s="10"/>
      <c r="D4" s="10"/>
      <c r="E4" s="10"/>
      <c r="F4" s="10">
        <f>34000*0.05</f>
        <v>1700</v>
      </c>
      <c r="G4" s="10"/>
      <c r="H4" s="10"/>
      <c r="I4" s="10"/>
    </row>
    <row r="5" spans="1:25" ht="12.75" x14ac:dyDescent="0.2">
      <c r="A5" s="33"/>
      <c r="B5" s="4">
        <v>1529</v>
      </c>
      <c r="C5" s="10"/>
      <c r="D5" s="10"/>
      <c r="E5" s="10"/>
      <c r="F5" s="10">
        <f>466000*0.05</f>
        <v>23300</v>
      </c>
      <c r="G5" s="10"/>
      <c r="H5" s="10"/>
      <c r="I5" s="10"/>
    </row>
    <row r="6" spans="1:25" ht="15.75" customHeight="1" x14ac:dyDescent="0.25">
      <c r="A6" s="4"/>
      <c r="B6" s="4">
        <v>1530</v>
      </c>
      <c r="C6" s="135" t="s">
        <v>56</v>
      </c>
      <c r="D6" s="133"/>
      <c r="E6" s="133"/>
      <c r="F6" s="133"/>
      <c r="G6" s="133"/>
      <c r="H6" s="133"/>
      <c r="I6" s="134"/>
    </row>
    <row r="7" spans="1:25" ht="12.75" x14ac:dyDescent="0.2">
      <c r="A7" s="33"/>
      <c r="B7" s="4">
        <v>1531</v>
      </c>
      <c r="C7" s="10"/>
      <c r="D7" s="10"/>
      <c r="E7" s="10"/>
      <c r="F7" s="10">
        <v>7250</v>
      </c>
      <c r="G7" s="10"/>
      <c r="H7" s="10"/>
      <c r="I7" s="10"/>
    </row>
    <row r="8" spans="1:25" ht="12.75" x14ac:dyDescent="0.2">
      <c r="A8" s="33">
        <v>45248</v>
      </c>
      <c r="B8" s="4">
        <v>1532</v>
      </c>
      <c r="C8" s="10"/>
      <c r="D8" s="10"/>
      <c r="E8" s="10">
        <v>100</v>
      </c>
      <c r="F8" s="10"/>
      <c r="G8" s="10"/>
      <c r="H8" s="10"/>
      <c r="I8" s="10"/>
    </row>
    <row r="9" spans="1:25" ht="12.75" x14ac:dyDescent="0.2">
      <c r="A9" s="33"/>
      <c r="B9" s="10"/>
      <c r="C9" s="10"/>
      <c r="D9" s="10"/>
      <c r="E9" s="10"/>
      <c r="F9" s="10"/>
      <c r="G9" s="10"/>
      <c r="H9" s="10"/>
      <c r="I9" s="10"/>
    </row>
    <row r="10" spans="1:25" ht="12.75" x14ac:dyDescent="0.2">
      <c r="A10" s="32"/>
      <c r="B10" s="14"/>
      <c r="C10" s="14">
        <f t="shared" ref="C10:I10" si="0">SUM(C3:C9)</f>
        <v>0</v>
      </c>
      <c r="D10" s="14">
        <f t="shared" si="0"/>
        <v>0</v>
      </c>
      <c r="E10" s="14">
        <f t="shared" si="0"/>
        <v>100</v>
      </c>
      <c r="F10" s="14">
        <f t="shared" si="0"/>
        <v>50300</v>
      </c>
      <c r="G10" s="14">
        <f t="shared" si="0"/>
        <v>0</v>
      </c>
      <c r="H10" s="14">
        <f t="shared" si="0"/>
        <v>0</v>
      </c>
      <c r="I10" s="14">
        <f t="shared" si="0"/>
        <v>0</v>
      </c>
    </row>
    <row r="11" spans="1:25" ht="12.75" x14ac:dyDescent="0.2">
      <c r="A11" s="28"/>
    </row>
    <row r="12" spans="1:25" ht="12.75" x14ac:dyDescent="0.2">
      <c r="A12" s="28" t="s">
        <v>42</v>
      </c>
      <c r="H12" s="28" t="s">
        <v>55</v>
      </c>
    </row>
    <row r="13" spans="1:25" ht="12.75" x14ac:dyDescent="0.2">
      <c r="A13" s="2" t="s">
        <v>37</v>
      </c>
      <c r="B13" s="2" t="s">
        <v>44</v>
      </c>
      <c r="C13" s="2" t="s">
        <v>45</v>
      </c>
      <c r="D13" s="2" t="s">
        <v>53</v>
      </c>
      <c r="E13" s="2"/>
      <c r="F13" s="2" t="s">
        <v>48</v>
      </c>
      <c r="H13" s="2" t="s">
        <v>37</v>
      </c>
      <c r="I13" s="2" t="s">
        <v>44</v>
      </c>
      <c r="J13" s="2" t="s">
        <v>45</v>
      </c>
      <c r="K13" s="2" t="s">
        <v>48</v>
      </c>
    </row>
    <row r="14" spans="1:25" ht="12.75" x14ac:dyDescent="0.2">
      <c r="A14" s="29">
        <v>44866</v>
      </c>
      <c r="B14" s="10">
        <v>180</v>
      </c>
      <c r="C14" s="10">
        <v>445</v>
      </c>
      <c r="D14" s="10">
        <v>150</v>
      </c>
      <c r="E14" s="10"/>
      <c r="F14" s="10">
        <f t="shared" ref="F14:F43" si="1">SUM(B14:D14)</f>
        <v>775</v>
      </c>
      <c r="H14" s="29">
        <v>44866</v>
      </c>
      <c r="I14" s="10">
        <v>11.45</v>
      </c>
      <c r="J14" s="10">
        <v>86.05</v>
      </c>
      <c r="K14" s="10">
        <f t="shared" ref="K14:K43" si="2">SUM(I14:J14)</f>
        <v>97.5</v>
      </c>
    </row>
    <row r="15" spans="1:25" ht="12.75" x14ac:dyDescent="0.2">
      <c r="A15" s="29">
        <v>44867</v>
      </c>
      <c r="B15" s="10">
        <v>575</v>
      </c>
      <c r="C15" s="10">
        <v>1080</v>
      </c>
      <c r="D15" s="10">
        <v>300</v>
      </c>
      <c r="E15" s="10"/>
      <c r="F15" s="10">
        <f t="shared" si="1"/>
        <v>1955</v>
      </c>
      <c r="H15" s="29">
        <v>44867</v>
      </c>
      <c r="I15" s="10">
        <v>183.35</v>
      </c>
      <c r="J15" s="10">
        <v>295.64999999999998</v>
      </c>
      <c r="K15" s="10">
        <f t="shared" si="2"/>
        <v>479</v>
      </c>
    </row>
    <row r="16" spans="1:25" ht="12.75" x14ac:dyDescent="0.2">
      <c r="A16" s="29">
        <v>44868</v>
      </c>
      <c r="B16" s="10">
        <v>1205</v>
      </c>
      <c r="C16" s="10">
        <v>685</v>
      </c>
      <c r="D16" s="10">
        <v>215</v>
      </c>
      <c r="E16" s="10"/>
      <c r="F16" s="10">
        <f t="shared" si="1"/>
        <v>2105</v>
      </c>
      <c r="H16" s="29">
        <v>44868</v>
      </c>
      <c r="I16" s="10">
        <v>123.5</v>
      </c>
      <c r="J16" s="10">
        <v>121.52</v>
      </c>
      <c r="K16" s="10">
        <f t="shared" si="2"/>
        <v>245.01999999999998</v>
      </c>
    </row>
    <row r="17" spans="1:11" ht="12.75" x14ac:dyDescent="0.2">
      <c r="A17" s="29">
        <v>44869</v>
      </c>
      <c r="B17" s="10">
        <v>1360</v>
      </c>
      <c r="C17" s="10">
        <v>575</v>
      </c>
      <c r="D17" s="10">
        <v>180</v>
      </c>
      <c r="E17" s="10"/>
      <c r="F17" s="10">
        <f t="shared" si="1"/>
        <v>2115</v>
      </c>
      <c r="H17" s="29">
        <v>44869</v>
      </c>
      <c r="I17" s="10">
        <v>102.95</v>
      </c>
      <c r="J17" s="10">
        <v>99.05</v>
      </c>
      <c r="K17" s="10">
        <f t="shared" si="2"/>
        <v>202</v>
      </c>
    </row>
    <row r="18" spans="1:11" ht="12.75" x14ac:dyDescent="0.2">
      <c r="A18" s="29">
        <v>44870</v>
      </c>
      <c r="B18" s="10">
        <v>1790</v>
      </c>
      <c r="C18" s="10">
        <v>485</v>
      </c>
      <c r="D18" s="10">
        <v>150</v>
      </c>
      <c r="E18" s="10"/>
      <c r="F18" s="10">
        <f t="shared" si="1"/>
        <v>2425</v>
      </c>
      <c r="H18" s="29">
        <v>44870</v>
      </c>
      <c r="I18" s="10">
        <v>64.150000000000006</v>
      </c>
      <c r="J18" s="10">
        <v>70.25</v>
      </c>
      <c r="K18" s="10">
        <f t="shared" si="2"/>
        <v>134.4</v>
      </c>
    </row>
    <row r="19" spans="1:11" ht="12.75" x14ac:dyDescent="0.2">
      <c r="A19" s="29">
        <v>44871</v>
      </c>
      <c r="B19" s="10">
        <v>585</v>
      </c>
      <c r="C19" s="10">
        <v>405</v>
      </c>
      <c r="D19" s="10">
        <v>450</v>
      </c>
      <c r="E19" s="10"/>
      <c r="F19" s="10">
        <f t="shared" si="1"/>
        <v>1440</v>
      </c>
      <c r="H19" s="29">
        <v>44871</v>
      </c>
      <c r="I19" s="10">
        <v>21.45</v>
      </c>
      <c r="J19" s="10">
        <v>62.1</v>
      </c>
      <c r="K19" s="10">
        <f t="shared" si="2"/>
        <v>83.55</v>
      </c>
    </row>
    <row r="20" spans="1:11" ht="12.75" x14ac:dyDescent="0.2">
      <c r="A20" s="29">
        <v>44872</v>
      </c>
      <c r="B20" s="10">
        <v>1395</v>
      </c>
      <c r="C20" s="10">
        <v>830</v>
      </c>
      <c r="D20" s="10">
        <v>300</v>
      </c>
      <c r="E20" s="10"/>
      <c r="F20" s="10">
        <f t="shared" si="1"/>
        <v>2525</v>
      </c>
      <c r="H20" s="29">
        <v>44872</v>
      </c>
      <c r="I20" s="10">
        <v>70</v>
      </c>
      <c r="J20" s="10">
        <v>84.2</v>
      </c>
      <c r="K20" s="10">
        <f t="shared" si="2"/>
        <v>154.19999999999999</v>
      </c>
    </row>
    <row r="21" spans="1:11" ht="12.75" x14ac:dyDescent="0.2">
      <c r="A21" s="29">
        <v>44873</v>
      </c>
      <c r="B21" s="10">
        <v>1250</v>
      </c>
      <c r="C21" s="10">
        <v>650</v>
      </c>
      <c r="D21" s="10">
        <v>50</v>
      </c>
      <c r="E21" s="10"/>
      <c r="F21" s="10">
        <f t="shared" si="1"/>
        <v>1950</v>
      </c>
      <c r="H21" s="29">
        <v>44873</v>
      </c>
      <c r="I21" s="10">
        <v>42.2</v>
      </c>
      <c r="J21" s="10">
        <v>114.9</v>
      </c>
      <c r="K21" s="10">
        <f t="shared" si="2"/>
        <v>157.10000000000002</v>
      </c>
    </row>
    <row r="22" spans="1:11" ht="12.75" x14ac:dyDescent="0.2">
      <c r="A22" s="29">
        <v>44874</v>
      </c>
      <c r="B22" s="10">
        <v>1205</v>
      </c>
      <c r="C22" s="10">
        <v>830</v>
      </c>
      <c r="D22" s="10">
        <v>50</v>
      </c>
      <c r="E22" s="10"/>
      <c r="F22" s="10">
        <f t="shared" si="1"/>
        <v>2085</v>
      </c>
      <c r="H22" s="29">
        <v>44874</v>
      </c>
      <c r="I22" s="10">
        <v>126.2</v>
      </c>
      <c r="J22" s="10">
        <v>79.3</v>
      </c>
      <c r="K22" s="10">
        <f t="shared" si="2"/>
        <v>205.5</v>
      </c>
    </row>
    <row r="23" spans="1:11" ht="12.75" x14ac:dyDescent="0.2">
      <c r="A23" s="29">
        <v>44875</v>
      </c>
      <c r="B23" s="10">
        <v>1265</v>
      </c>
      <c r="C23" s="10">
        <v>550</v>
      </c>
      <c r="D23" s="10">
        <v>200</v>
      </c>
      <c r="E23" s="10"/>
      <c r="F23" s="10">
        <f t="shared" si="1"/>
        <v>2015</v>
      </c>
      <c r="H23" s="29">
        <v>44875</v>
      </c>
      <c r="I23" s="10">
        <v>55.45</v>
      </c>
      <c r="J23" s="10">
        <v>96.4</v>
      </c>
      <c r="K23" s="10">
        <f t="shared" si="2"/>
        <v>151.85000000000002</v>
      </c>
    </row>
    <row r="24" spans="1:11" ht="12.75" x14ac:dyDescent="0.2">
      <c r="A24" s="29">
        <v>44876</v>
      </c>
      <c r="B24" s="10">
        <v>1625</v>
      </c>
      <c r="C24" s="10">
        <v>590</v>
      </c>
      <c r="D24" s="10">
        <v>40</v>
      </c>
      <c r="E24" s="10"/>
      <c r="F24" s="10">
        <f t="shared" si="1"/>
        <v>2255</v>
      </c>
      <c r="H24" s="29">
        <v>44876</v>
      </c>
      <c r="I24" s="10">
        <v>105</v>
      </c>
      <c r="J24" s="10">
        <v>76.099999999999994</v>
      </c>
      <c r="K24" s="10">
        <f t="shared" si="2"/>
        <v>181.1</v>
      </c>
    </row>
    <row r="25" spans="1:11" ht="12.75" x14ac:dyDescent="0.2">
      <c r="A25" s="29">
        <v>44877</v>
      </c>
      <c r="B25" s="10">
        <v>1280</v>
      </c>
      <c r="C25" s="10">
        <v>500</v>
      </c>
      <c r="D25" s="10">
        <v>140</v>
      </c>
      <c r="E25" s="10"/>
      <c r="F25" s="10">
        <f t="shared" si="1"/>
        <v>1920</v>
      </c>
      <c r="H25" s="29">
        <v>44877</v>
      </c>
      <c r="I25" s="10">
        <v>35.35</v>
      </c>
      <c r="J25" s="10">
        <v>56.7</v>
      </c>
      <c r="K25" s="10">
        <f t="shared" si="2"/>
        <v>92.050000000000011</v>
      </c>
    </row>
    <row r="26" spans="1:11" ht="12.75" x14ac:dyDescent="0.2">
      <c r="A26" s="29">
        <v>44878</v>
      </c>
      <c r="B26" s="10">
        <v>655</v>
      </c>
      <c r="C26" s="10">
        <v>240</v>
      </c>
      <c r="D26" s="10">
        <v>150</v>
      </c>
      <c r="E26" s="10"/>
      <c r="F26" s="10">
        <f t="shared" si="1"/>
        <v>1045</v>
      </c>
      <c r="H26" s="29">
        <v>44878</v>
      </c>
      <c r="I26" s="10">
        <v>13.35</v>
      </c>
      <c r="J26" s="10">
        <v>52.25</v>
      </c>
      <c r="K26" s="10">
        <f t="shared" si="2"/>
        <v>65.599999999999994</v>
      </c>
    </row>
    <row r="27" spans="1:11" ht="12.75" x14ac:dyDescent="0.2">
      <c r="A27" s="29">
        <v>44879</v>
      </c>
      <c r="B27" s="10">
        <v>1175</v>
      </c>
      <c r="C27" s="10">
        <v>810</v>
      </c>
      <c r="D27" s="10">
        <v>0</v>
      </c>
      <c r="E27" s="10"/>
      <c r="F27" s="10">
        <f t="shared" si="1"/>
        <v>1985</v>
      </c>
      <c r="H27" s="29">
        <v>44879</v>
      </c>
      <c r="I27" s="10">
        <v>72</v>
      </c>
      <c r="J27" s="10">
        <v>76.45</v>
      </c>
      <c r="K27" s="10">
        <f t="shared" si="2"/>
        <v>148.44999999999999</v>
      </c>
    </row>
    <row r="28" spans="1:11" ht="12.75" x14ac:dyDescent="0.2">
      <c r="A28" s="29">
        <v>44880</v>
      </c>
      <c r="B28" s="10">
        <v>990</v>
      </c>
      <c r="C28" s="10">
        <v>680</v>
      </c>
      <c r="D28" s="10">
        <v>250</v>
      </c>
      <c r="E28" s="10"/>
      <c r="F28" s="10">
        <f t="shared" si="1"/>
        <v>1920</v>
      </c>
      <c r="H28" s="29">
        <v>44880</v>
      </c>
      <c r="I28" s="10">
        <v>88.15</v>
      </c>
      <c r="J28" s="10">
        <v>91.2</v>
      </c>
      <c r="K28" s="10">
        <f t="shared" si="2"/>
        <v>179.35000000000002</v>
      </c>
    </row>
    <row r="29" spans="1:11" ht="12.75" x14ac:dyDescent="0.2">
      <c r="A29" s="29">
        <v>44881</v>
      </c>
      <c r="B29" s="10">
        <v>1250</v>
      </c>
      <c r="C29" s="10">
        <v>875</v>
      </c>
      <c r="D29" s="10">
        <v>50</v>
      </c>
      <c r="E29" s="10"/>
      <c r="F29" s="10">
        <f t="shared" si="1"/>
        <v>2175</v>
      </c>
      <c r="H29" s="29">
        <v>44881</v>
      </c>
      <c r="I29" s="10">
        <v>108.65</v>
      </c>
      <c r="J29" s="10">
        <v>164.8</v>
      </c>
      <c r="K29" s="10">
        <f t="shared" si="2"/>
        <v>273.45000000000005</v>
      </c>
    </row>
    <row r="30" spans="1:11" ht="12.75" x14ac:dyDescent="0.2">
      <c r="A30" s="29">
        <v>44882</v>
      </c>
      <c r="B30" s="10">
        <v>1300</v>
      </c>
      <c r="C30" s="10">
        <v>485</v>
      </c>
      <c r="D30" s="10">
        <v>170</v>
      </c>
      <c r="E30" s="10"/>
      <c r="F30" s="10">
        <f t="shared" si="1"/>
        <v>1955</v>
      </c>
      <c r="H30" s="29">
        <v>44882</v>
      </c>
      <c r="I30" s="10">
        <v>126.6</v>
      </c>
      <c r="J30" s="10">
        <v>66.5</v>
      </c>
      <c r="K30" s="10">
        <f t="shared" si="2"/>
        <v>193.1</v>
      </c>
    </row>
    <row r="31" spans="1:11" ht="12.75" x14ac:dyDescent="0.2">
      <c r="A31" s="29">
        <v>44883</v>
      </c>
      <c r="B31" s="10">
        <v>1320</v>
      </c>
      <c r="C31" s="10">
        <v>485</v>
      </c>
      <c r="D31" s="10">
        <v>140</v>
      </c>
      <c r="E31" s="10"/>
      <c r="F31" s="10">
        <f t="shared" si="1"/>
        <v>1945</v>
      </c>
      <c r="H31" s="29">
        <v>44883</v>
      </c>
      <c r="I31" s="10">
        <v>70.45</v>
      </c>
      <c r="J31" s="10">
        <v>89.35</v>
      </c>
      <c r="K31" s="10">
        <f t="shared" si="2"/>
        <v>159.80000000000001</v>
      </c>
    </row>
    <row r="32" spans="1:11" ht="12.75" x14ac:dyDescent="0.2">
      <c r="A32" s="29">
        <v>44884</v>
      </c>
      <c r="B32" s="10">
        <v>1550</v>
      </c>
      <c r="C32" s="10">
        <v>740</v>
      </c>
      <c r="D32" s="10">
        <v>80</v>
      </c>
      <c r="E32" s="10"/>
      <c r="F32" s="10">
        <f t="shared" si="1"/>
        <v>2370</v>
      </c>
      <c r="H32" s="29">
        <v>44884</v>
      </c>
      <c r="I32" s="10">
        <v>69.95</v>
      </c>
      <c r="J32" s="10">
        <v>69.900000000000006</v>
      </c>
      <c r="K32" s="10">
        <f t="shared" si="2"/>
        <v>139.85000000000002</v>
      </c>
    </row>
    <row r="33" spans="1:11" ht="12.75" x14ac:dyDescent="0.2">
      <c r="A33" s="29">
        <v>44885</v>
      </c>
      <c r="B33" s="10">
        <v>475</v>
      </c>
      <c r="C33" s="10">
        <v>720</v>
      </c>
      <c r="D33" s="10">
        <v>600</v>
      </c>
      <c r="E33" s="10"/>
      <c r="F33" s="10">
        <f t="shared" si="1"/>
        <v>1795</v>
      </c>
      <c r="H33" s="29">
        <v>44885</v>
      </c>
      <c r="I33" s="10">
        <v>0</v>
      </c>
      <c r="J33" s="10">
        <v>74.400000000000006</v>
      </c>
      <c r="K33" s="10">
        <f t="shared" si="2"/>
        <v>74.400000000000006</v>
      </c>
    </row>
    <row r="34" spans="1:11" ht="12.75" x14ac:dyDescent="0.2">
      <c r="A34" s="29">
        <v>44886</v>
      </c>
      <c r="B34" s="10">
        <v>1070</v>
      </c>
      <c r="C34" s="10">
        <v>810</v>
      </c>
      <c r="D34" s="10">
        <v>250</v>
      </c>
      <c r="E34" s="10"/>
      <c r="F34" s="10">
        <f t="shared" si="1"/>
        <v>2130</v>
      </c>
      <c r="H34" s="29">
        <v>44886</v>
      </c>
      <c r="I34" s="10">
        <v>84.4</v>
      </c>
      <c r="J34" s="10">
        <v>97.85</v>
      </c>
      <c r="K34" s="10">
        <f t="shared" si="2"/>
        <v>182.25</v>
      </c>
    </row>
    <row r="35" spans="1:11" ht="12.75" x14ac:dyDescent="0.2">
      <c r="A35" s="29">
        <v>44887</v>
      </c>
      <c r="B35" s="10">
        <v>1115</v>
      </c>
      <c r="C35" s="10">
        <v>875</v>
      </c>
      <c r="D35" s="10">
        <v>150</v>
      </c>
      <c r="E35" s="10"/>
      <c r="F35" s="10">
        <f t="shared" si="1"/>
        <v>2140</v>
      </c>
      <c r="H35" s="29">
        <v>44887</v>
      </c>
      <c r="I35" s="10">
        <v>53</v>
      </c>
      <c r="J35" s="10">
        <v>97.5</v>
      </c>
      <c r="K35" s="10">
        <f t="shared" si="2"/>
        <v>150.5</v>
      </c>
    </row>
    <row r="36" spans="1:11" ht="12.75" x14ac:dyDescent="0.2">
      <c r="A36" s="29">
        <v>44888</v>
      </c>
      <c r="B36" s="10">
        <v>1080</v>
      </c>
      <c r="C36" s="10">
        <v>995</v>
      </c>
      <c r="D36" s="10">
        <v>120</v>
      </c>
      <c r="E36" s="10"/>
      <c r="F36" s="10">
        <f t="shared" si="1"/>
        <v>2195</v>
      </c>
      <c r="H36" s="29">
        <v>44888</v>
      </c>
      <c r="I36" s="10">
        <v>59.2</v>
      </c>
      <c r="J36" s="10">
        <v>242.5</v>
      </c>
      <c r="K36" s="10">
        <f t="shared" si="2"/>
        <v>301.7</v>
      </c>
    </row>
    <row r="37" spans="1:11" ht="12.75" x14ac:dyDescent="0.2">
      <c r="A37" s="29">
        <v>44889</v>
      </c>
      <c r="B37" s="10">
        <v>890</v>
      </c>
      <c r="C37" s="10">
        <v>680</v>
      </c>
      <c r="D37" s="10">
        <v>140</v>
      </c>
      <c r="E37" s="10"/>
      <c r="F37" s="10">
        <f t="shared" si="1"/>
        <v>1710</v>
      </c>
      <c r="H37" s="29">
        <v>44889</v>
      </c>
      <c r="I37" s="10">
        <v>67</v>
      </c>
      <c r="J37" s="10">
        <v>138.25</v>
      </c>
      <c r="K37" s="10">
        <f t="shared" si="2"/>
        <v>205.25</v>
      </c>
    </row>
    <row r="38" spans="1:11" ht="12.75" x14ac:dyDescent="0.2">
      <c r="A38" s="29">
        <v>44890</v>
      </c>
      <c r="B38" s="10">
        <v>1670</v>
      </c>
      <c r="C38" s="10">
        <v>750</v>
      </c>
      <c r="D38" s="10">
        <v>180</v>
      </c>
      <c r="E38" s="10"/>
      <c r="F38" s="10">
        <f t="shared" si="1"/>
        <v>2600</v>
      </c>
      <c r="H38" s="29">
        <v>44890</v>
      </c>
      <c r="I38" s="10">
        <v>97.85</v>
      </c>
      <c r="J38" s="10">
        <v>112.75</v>
      </c>
      <c r="K38" s="10">
        <f t="shared" si="2"/>
        <v>210.6</v>
      </c>
    </row>
    <row r="39" spans="1:11" ht="12.75" x14ac:dyDescent="0.2">
      <c r="A39" s="29">
        <v>44891</v>
      </c>
      <c r="B39" s="10">
        <v>1525</v>
      </c>
      <c r="C39" s="10">
        <v>785</v>
      </c>
      <c r="D39" s="10">
        <v>60</v>
      </c>
      <c r="E39" s="10"/>
      <c r="F39" s="10">
        <f t="shared" si="1"/>
        <v>2370</v>
      </c>
      <c r="H39" s="29">
        <v>44891</v>
      </c>
      <c r="I39" s="10">
        <v>20</v>
      </c>
      <c r="J39" s="10">
        <v>66.7</v>
      </c>
      <c r="K39" s="10">
        <f t="shared" si="2"/>
        <v>86.7</v>
      </c>
    </row>
    <row r="40" spans="1:11" ht="12.75" x14ac:dyDescent="0.2">
      <c r="A40" s="29">
        <v>44892</v>
      </c>
      <c r="B40" s="10">
        <v>430</v>
      </c>
      <c r="C40" s="10">
        <v>550</v>
      </c>
      <c r="D40" s="10">
        <v>450</v>
      </c>
      <c r="E40" s="10"/>
      <c r="F40" s="10">
        <f t="shared" si="1"/>
        <v>1430</v>
      </c>
      <c r="H40" s="29">
        <v>44892</v>
      </c>
      <c r="I40" s="10">
        <v>23.75</v>
      </c>
      <c r="J40" s="10">
        <v>38.1</v>
      </c>
      <c r="K40" s="10">
        <f t="shared" si="2"/>
        <v>61.85</v>
      </c>
    </row>
    <row r="41" spans="1:11" ht="12.75" x14ac:dyDescent="0.2">
      <c r="A41" s="29">
        <v>44893</v>
      </c>
      <c r="B41" s="10">
        <v>970</v>
      </c>
      <c r="C41" s="10">
        <v>530</v>
      </c>
      <c r="D41" s="10">
        <v>200</v>
      </c>
      <c r="E41" s="10"/>
      <c r="F41" s="10">
        <f t="shared" si="1"/>
        <v>1700</v>
      </c>
      <c r="H41" s="29">
        <v>44893</v>
      </c>
      <c r="I41" s="10">
        <v>19.55</v>
      </c>
      <c r="J41" s="10">
        <v>118.35</v>
      </c>
      <c r="K41" s="10">
        <f t="shared" si="2"/>
        <v>137.9</v>
      </c>
    </row>
    <row r="42" spans="1:11" ht="12.75" x14ac:dyDescent="0.2">
      <c r="A42" s="29">
        <v>44894</v>
      </c>
      <c r="B42" s="10">
        <v>1290</v>
      </c>
      <c r="C42" s="10">
        <v>530</v>
      </c>
      <c r="D42" s="10">
        <v>30</v>
      </c>
      <c r="E42" s="10"/>
      <c r="F42" s="10">
        <f t="shared" si="1"/>
        <v>1850</v>
      </c>
      <c r="H42" s="29">
        <v>44894</v>
      </c>
      <c r="I42" s="10">
        <v>66</v>
      </c>
      <c r="J42" s="10">
        <v>66.75</v>
      </c>
      <c r="K42" s="10">
        <f t="shared" si="2"/>
        <v>132.75</v>
      </c>
    </row>
    <row r="43" spans="1:11" ht="12.75" x14ac:dyDescent="0.2">
      <c r="A43" s="29">
        <v>44895</v>
      </c>
      <c r="B43" s="10">
        <v>850</v>
      </c>
      <c r="C43" s="10">
        <v>315</v>
      </c>
      <c r="D43" s="10">
        <v>390</v>
      </c>
      <c r="E43" s="10"/>
      <c r="F43" s="10">
        <f t="shared" si="1"/>
        <v>1555</v>
      </c>
      <c r="H43" s="29">
        <v>44895</v>
      </c>
      <c r="I43" s="10">
        <v>32.450000000000003</v>
      </c>
      <c r="J43" s="10">
        <v>27.05</v>
      </c>
      <c r="K43" s="10">
        <f t="shared" si="2"/>
        <v>59.5</v>
      </c>
    </row>
    <row r="44" spans="1:11" ht="12.75" x14ac:dyDescent="0.2">
      <c r="A44" s="29"/>
      <c r="B44" s="10"/>
      <c r="C44" s="10"/>
      <c r="D44" s="29"/>
      <c r="E44" s="10"/>
      <c r="F44" s="10"/>
      <c r="H44" s="29"/>
      <c r="I44" s="29"/>
      <c r="J44" s="29"/>
      <c r="K44" s="29"/>
    </row>
    <row r="45" spans="1:11" ht="12.75" x14ac:dyDescent="0.2">
      <c r="A45" s="30" t="s">
        <v>48</v>
      </c>
      <c r="B45" s="10">
        <f t="shared" ref="B45:D45" si="3">SUM(B14:B43)</f>
        <v>33320</v>
      </c>
      <c r="C45" s="10">
        <f t="shared" si="3"/>
        <v>19480</v>
      </c>
      <c r="D45" s="10">
        <f t="shared" si="3"/>
        <v>5635</v>
      </c>
      <c r="E45" s="10"/>
      <c r="F45" s="10">
        <f>SUM(B45:D45)</f>
        <v>58435</v>
      </c>
      <c r="H45" s="30" t="s">
        <v>48</v>
      </c>
      <c r="I45" s="10">
        <f t="shared" ref="I45:K45" si="4">SUM(I14:I43)</f>
        <v>2013.4000000000003</v>
      </c>
      <c r="J45" s="10">
        <f t="shared" si="4"/>
        <v>2932.87</v>
      </c>
      <c r="K45" s="10">
        <f t="shared" si="4"/>
        <v>4946.2699999999995</v>
      </c>
    </row>
  </sheetData>
  <mergeCells count="1">
    <mergeCell ref="C6:I6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Y83"/>
  <sheetViews>
    <sheetView topLeftCell="A34" workbookViewId="0">
      <selection activeCell="F2" sqref="F2"/>
    </sheetView>
  </sheetViews>
  <sheetFormatPr defaultColWidth="12.5703125" defaultRowHeight="15.75" customHeight="1" x14ac:dyDescent="0.2"/>
  <cols>
    <col min="5" max="5" width="13.7109375" customWidth="1"/>
  </cols>
  <sheetData>
    <row r="1" spans="1:25" x14ac:dyDescent="0.2">
      <c r="A1" s="25"/>
      <c r="B1" s="32"/>
      <c r="C1" s="32"/>
      <c r="D1" s="32"/>
      <c r="E1" s="32"/>
      <c r="F1" s="32"/>
      <c r="G1" s="32"/>
    </row>
    <row r="2" spans="1:25" x14ac:dyDescent="0.2">
      <c r="A2" s="2" t="s">
        <v>37</v>
      </c>
      <c r="B2" s="2" t="s">
        <v>38</v>
      </c>
      <c r="C2" s="2" t="s">
        <v>39</v>
      </c>
      <c r="D2" s="2" t="s">
        <v>16</v>
      </c>
      <c r="E2" s="2" t="s">
        <v>21</v>
      </c>
      <c r="F2" s="26" t="s">
        <v>40</v>
      </c>
      <c r="G2" s="26" t="s">
        <v>41</v>
      </c>
      <c r="H2" s="26" t="s">
        <v>30</v>
      </c>
      <c r="I2" s="26" t="s">
        <v>31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 s="33">
        <v>44903</v>
      </c>
      <c r="B3" s="4">
        <v>1533</v>
      </c>
      <c r="C3" s="10"/>
      <c r="D3" s="10"/>
      <c r="E3" s="10"/>
      <c r="F3" s="10">
        <v>27550</v>
      </c>
      <c r="G3" s="10"/>
      <c r="H3" s="10"/>
      <c r="I3" s="10"/>
    </row>
    <row r="4" spans="1:25" x14ac:dyDescent="0.2">
      <c r="A4" s="33">
        <v>44903</v>
      </c>
      <c r="B4" s="4">
        <v>1534</v>
      </c>
      <c r="C4" s="10"/>
      <c r="D4" s="10"/>
      <c r="E4" s="10"/>
      <c r="F4" s="10">
        <v>22450</v>
      </c>
      <c r="G4" s="10"/>
      <c r="H4" s="10"/>
      <c r="I4" s="10"/>
    </row>
    <row r="5" spans="1:25" x14ac:dyDescent="0.2">
      <c r="A5" s="33">
        <v>44903</v>
      </c>
      <c r="B5" s="4">
        <v>1535</v>
      </c>
      <c r="C5" s="10"/>
      <c r="D5" s="10"/>
      <c r="E5" s="10"/>
      <c r="F5" s="10">
        <v>14075</v>
      </c>
      <c r="G5" s="10"/>
      <c r="H5" s="10"/>
      <c r="I5" s="10"/>
    </row>
    <row r="6" spans="1:25" x14ac:dyDescent="0.2">
      <c r="A6" s="33">
        <v>44903</v>
      </c>
      <c r="B6" s="4">
        <v>1536</v>
      </c>
      <c r="C6" s="10"/>
      <c r="D6" s="10"/>
      <c r="E6" s="10">
        <v>100</v>
      </c>
      <c r="F6" s="10"/>
      <c r="G6" s="10"/>
      <c r="H6" s="10"/>
      <c r="I6" s="10"/>
    </row>
    <row r="7" spans="1:25" x14ac:dyDescent="0.2">
      <c r="A7" s="33">
        <v>44917</v>
      </c>
      <c r="B7" s="4">
        <v>1537</v>
      </c>
      <c r="C7" s="10"/>
      <c r="D7" s="10"/>
      <c r="E7" s="10"/>
      <c r="F7" s="10">
        <v>2115</v>
      </c>
      <c r="G7" s="10"/>
      <c r="H7" s="10"/>
      <c r="I7" s="10"/>
    </row>
    <row r="8" spans="1:25" x14ac:dyDescent="0.2">
      <c r="A8" s="32"/>
      <c r="B8" s="14">
        <f t="shared" ref="B8:C8" si="0">SUM(C3:C7)</f>
        <v>0</v>
      </c>
      <c r="C8" s="14">
        <f t="shared" si="0"/>
        <v>0</v>
      </c>
      <c r="D8" s="14">
        <f t="shared" ref="D8:F8" si="1">SUM(D3:D7)</f>
        <v>0</v>
      </c>
      <c r="E8" s="14">
        <f t="shared" si="1"/>
        <v>100</v>
      </c>
      <c r="F8" s="14">
        <f t="shared" si="1"/>
        <v>66190</v>
      </c>
      <c r="G8" s="14">
        <f>SUM(I3:I7)</f>
        <v>0</v>
      </c>
      <c r="H8" s="14">
        <f>SUM(H3:H7)</f>
        <v>0</v>
      </c>
      <c r="I8" s="14">
        <f>SUM(K3:K7)</f>
        <v>0</v>
      </c>
    </row>
    <row r="9" spans="1:25" x14ac:dyDescent="0.2">
      <c r="A9" s="28"/>
      <c r="B9" s="32"/>
      <c r="C9" s="32"/>
      <c r="D9" s="32"/>
      <c r="E9" s="32"/>
      <c r="F9" s="32"/>
      <c r="G9" s="32"/>
    </row>
    <row r="10" spans="1:25" x14ac:dyDescent="0.2">
      <c r="A10" s="28"/>
    </row>
    <row r="11" spans="1:25" x14ac:dyDescent="0.2">
      <c r="A11" s="28"/>
    </row>
    <row r="12" spans="1:25" x14ac:dyDescent="0.2">
      <c r="A12" s="28"/>
    </row>
    <row r="13" spans="1:25" x14ac:dyDescent="0.2">
      <c r="A13" s="28" t="s">
        <v>42</v>
      </c>
    </row>
    <row r="14" spans="1:25" x14ac:dyDescent="0.2">
      <c r="A14" s="2" t="s">
        <v>37</v>
      </c>
      <c r="B14" s="2" t="s">
        <v>44</v>
      </c>
      <c r="C14" s="2" t="s">
        <v>45</v>
      </c>
      <c r="D14" s="2" t="s">
        <v>53</v>
      </c>
      <c r="E14" s="2" t="s">
        <v>48</v>
      </c>
    </row>
    <row r="15" spans="1:25" x14ac:dyDescent="0.2">
      <c r="A15" s="29">
        <v>44896</v>
      </c>
      <c r="B15" s="10">
        <v>1035</v>
      </c>
      <c r="C15" s="10">
        <v>515</v>
      </c>
      <c r="D15" s="10">
        <v>60</v>
      </c>
      <c r="E15" s="10">
        <f t="shared" ref="E15:E45" si="2">SUM(B15:D15)</f>
        <v>1610</v>
      </c>
    </row>
    <row r="16" spans="1:25" x14ac:dyDescent="0.2">
      <c r="A16" s="29">
        <v>44897</v>
      </c>
      <c r="B16" s="10">
        <v>1375</v>
      </c>
      <c r="C16" s="10">
        <v>575</v>
      </c>
      <c r="D16" s="10">
        <v>100</v>
      </c>
      <c r="E16" s="10">
        <f t="shared" si="2"/>
        <v>2050</v>
      </c>
    </row>
    <row r="17" spans="1:5" x14ac:dyDescent="0.2">
      <c r="A17" s="29">
        <v>44898</v>
      </c>
      <c r="B17" s="10">
        <v>1230</v>
      </c>
      <c r="C17" s="10">
        <v>570</v>
      </c>
      <c r="D17" s="10">
        <v>60</v>
      </c>
      <c r="E17" s="10">
        <f t="shared" si="2"/>
        <v>1860</v>
      </c>
    </row>
    <row r="18" spans="1:5" x14ac:dyDescent="0.2">
      <c r="A18" s="29">
        <v>44899</v>
      </c>
      <c r="B18" s="10">
        <v>610</v>
      </c>
      <c r="C18" s="10">
        <v>495</v>
      </c>
      <c r="D18" s="10">
        <v>530</v>
      </c>
      <c r="E18" s="10">
        <f t="shared" si="2"/>
        <v>1635</v>
      </c>
    </row>
    <row r="19" spans="1:5" x14ac:dyDescent="0.2">
      <c r="A19" s="29">
        <v>44900</v>
      </c>
      <c r="B19" s="10">
        <v>1165</v>
      </c>
      <c r="C19" s="10">
        <v>840</v>
      </c>
      <c r="D19" s="10">
        <v>100</v>
      </c>
      <c r="E19" s="10">
        <f t="shared" si="2"/>
        <v>2105</v>
      </c>
    </row>
    <row r="20" spans="1:5" x14ac:dyDescent="0.2">
      <c r="A20" s="29">
        <v>44901</v>
      </c>
      <c r="B20" s="10">
        <v>1155</v>
      </c>
      <c r="C20" s="10">
        <v>530</v>
      </c>
      <c r="D20" s="10">
        <v>80</v>
      </c>
      <c r="E20" s="10">
        <f t="shared" si="2"/>
        <v>1765</v>
      </c>
    </row>
    <row r="21" spans="1:5" x14ac:dyDescent="0.2">
      <c r="A21" s="29">
        <v>44902</v>
      </c>
      <c r="B21" s="10">
        <v>1160</v>
      </c>
      <c r="C21" s="10">
        <v>655</v>
      </c>
      <c r="D21" s="10">
        <v>100</v>
      </c>
      <c r="E21" s="10">
        <f t="shared" si="2"/>
        <v>1915</v>
      </c>
    </row>
    <row r="22" spans="1:5" x14ac:dyDescent="0.2">
      <c r="A22" s="29">
        <v>44903</v>
      </c>
      <c r="B22" s="10">
        <v>1105</v>
      </c>
      <c r="C22" s="10">
        <v>480</v>
      </c>
      <c r="D22" s="10">
        <v>80</v>
      </c>
      <c r="E22" s="10">
        <f t="shared" si="2"/>
        <v>1665</v>
      </c>
    </row>
    <row r="23" spans="1:5" x14ac:dyDescent="0.2">
      <c r="A23" s="29">
        <v>44904</v>
      </c>
      <c r="B23" s="10">
        <v>1270</v>
      </c>
      <c r="C23" s="10">
        <v>725</v>
      </c>
      <c r="D23" s="10">
        <v>100</v>
      </c>
      <c r="E23" s="10">
        <f t="shared" si="2"/>
        <v>2095</v>
      </c>
    </row>
    <row r="24" spans="1:5" x14ac:dyDescent="0.2">
      <c r="A24" s="29">
        <v>44905</v>
      </c>
      <c r="B24" s="10">
        <v>1067</v>
      </c>
      <c r="C24" s="10">
        <v>750</v>
      </c>
      <c r="D24" s="10">
        <v>280</v>
      </c>
      <c r="E24" s="10">
        <f t="shared" si="2"/>
        <v>2097</v>
      </c>
    </row>
    <row r="25" spans="1:5" x14ac:dyDescent="0.2">
      <c r="A25" s="29">
        <v>44906</v>
      </c>
      <c r="B25" s="10">
        <v>485</v>
      </c>
      <c r="C25" s="10">
        <v>710</v>
      </c>
      <c r="D25" s="10">
        <v>560</v>
      </c>
      <c r="E25" s="10">
        <f t="shared" si="2"/>
        <v>1755</v>
      </c>
    </row>
    <row r="26" spans="1:5" x14ac:dyDescent="0.2">
      <c r="A26" s="29">
        <v>44907</v>
      </c>
      <c r="B26" s="10">
        <v>1250</v>
      </c>
      <c r="C26" s="10">
        <v>800</v>
      </c>
      <c r="D26" s="10">
        <v>210</v>
      </c>
      <c r="E26" s="10">
        <f t="shared" si="2"/>
        <v>2260</v>
      </c>
    </row>
    <row r="27" spans="1:5" x14ac:dyDescent="0.2">
      <c r="A27" s="29">
        <v>44908</v>
      </c>
      <c r="B27" s="10">
        <v>1010</v>
      </c>
      <c r="C27" s="10">
        <v>485</v>
      </c>
      <c r="D27" s="10">
        <v>100</v>
      </c>
      <c r="E27" s="10">
        <f t="shared" si="2"/>
        <v>1595</v>
      </c>
    </row>
    <row r="28" spans="1:5" x14ac:dyDescent="0.2">
      <c r="A28" s="29">
        <v>44909</v>
      </c>
      <c r="B28" s="10">
        <v>1180</v>
      </c>
      <c r="C28" s="10">
        <v>620</v>
      </c>
      <c r="D28" s="10">
        <v>110</v>
      </c>
      <c r="E28" s="10">
        <f t="shared" si="2"/>
        <v>1910</v>
      </c>
    </row>
    <row r="29" spans="1:5" x14ac:dyDescent="0.2">
      <c r="A29" s="29">
        <v>44910</v>
      </c>
      <c r="B29" s="10">
        <v>1240</v>
      </c>
      <c r="C29" s="10">
        <v>835</v>
      </c>
      <c r="D29" s="10">
        <v>100</v>
      </c>
      <c r="E29" s="10">
        <f t="shared" si="2"/>
        <v>2175</v>
      </c>
    </row>
    <row r="30" spans="1:5" x14ac:dyDescent="0.2">
      <c r="A30" s="29">
        <v>44911</v>
      </c>
      <c r="B30" s="10">
        <v>995</v>
      </c>
      <c r="C30" s="10">
        <v>750</v>
      </c>
      <c r="D30" s="10">
        <v>100</v>
      </c>
      <c r="E30" s="10">
        <f t="shared" si="2"/>
        <v>1845</v>
      </c>
    </row>
    <row r="31" spans="1:5" x14ac:dyDescent="0.2">
      <c r="A31" s="29">
        <v>44912</v>
      </c>
      <c r="B31" s="10">
        <v>1375</v>
      </c>
      <c r="C31" s="10">
        <v>705</v>
      </c>
      <c r="D31" s="10">
        <v>160</v>
      </c>
      <c r="E31" s="10">
        <f t="shared" si="2"/>
        <v>2240</v>
      </c>
    </row>
    <row r="32" spans="1:5" x14ac:dyDescent="0.2">
      <c r="A32" s="29">
        <v>44913</v>
      </c>
      <c r="B32" s="10">
        <v>445</v>
      </c>
      <c r="C32" s="10">
        <v>535</v>
      </c>
      <c r="D32" s="10">
        <v>410</v>
      </c>
      <c r="E32" s="10">
        <f t="shared" si="2"/>
        <v>1390</v>
      </c>
    </row>
    <row r="33" spans="1:5" x14ac:dyDescent="0.2">
      <c r="A33" s="29">
        <v>44914</v>
      </c>
      <c r="B33" s="10">
        <v>1230</v>
      </c>
      <c r="C33" s="10">
        <v>970</v>
      </c>
      <c r="D33" s="10">
        <v>240</v>
      </c>
      <c r="E33" s="10">
        <f t="shared" si="2"/>
        <v>2440</v>
      </c>
    </row>
    <row r="34" spans="1:5" x14ac:dyDescent="0.2">
      <c r="A34" s="29">
        <v>44915</v>
      </c>
      <c r="B34" s="10">
        <v>1085</v>
      </c>
      <c r="C34" s="10">
        <v>75</v>
      </c>
      <c r="D34" s="10">
        <v>230</v>
      </c>
      <c r="E34" s="10">
        <f t="shared" si="2"/>
        <v>1390</v>
      </c>
    </row>
    <row r="35" spans="1:5" x14ac:dyDescent="0.2">
      <c r="A35" s="29">
        <v>44916</v>
      </c>
      <c r="B35" s="10">
        <v>1175</v>
      </c>
      <c r="C35" s="10">
        <v>705</v>
      </c>
      <c r="D35" s="10">
        <v>130</v>
      </c>
      <c r="E35" s="10">
        <f t="shared" si="2"/>
        <v>2010</v>
      </c>
    </row>
    <row r="36" spans="1:5" x14ac:dyDescent="0.2">
      <c r="A36" s="29">
        <v>44917</v>
      </c>
      <c r="B36" s="10">
        <v>815</v>
      </c>
      <c r="C36" s="10">
        <v>615</v>
      </c>
      <c r="D36" s="10">
        <v>320</v>
      </c>
      <c r="E36" s="10">
        <f t="shared" si="2"/>
        <v>1750</v>
      </c>
    </row>
    <row r="37" spans="1:5" x14ac:dyDescent="0.2">
      <c r="A37" s="29">
        <v>44918</v>
      </c>
      <c r="B37" s="10">
        <v>1130</v>
      </c>
      <c r="C37" s="10">
        <v>1320</v>
      </c>
      <c r="D37" s="10">
        <v>330</v>
      </c>
      <c r="E37" s="10">
        <f t="shared" si="2"/>
        <v>2780</v>
      </c>
    </row>
    <row r="38" spans="1:5" x14ac:dyDescent="0.2">
      <c r="A38" s="29">
        <v>44919</v>
      </c>
      <c r="B38" s="10">
        <v>490</v>
      </c>
      <c r="C38" s="10">
        <v>795</v>
      </c>
      <c r="D38" s="10">
        <v>110</v>
      </c>
      <c r="E38" s="10">
        <f t="shared" si="2"/>
        <v>1395</v>
      </c>
    </row>
    <row r="39" spans="1:5" x14ac:dyDescent="0.2">
      <c r="A39" s="29">
        <v>44920</v>
      </c>
      <c r="B39" s="10">
        <v>180</v>
      </c>
      <c r="C39" s="10">
        <v>225</v>
      </c>
      <c r="D39" s="10">
        <v>190</v>
      </c>
      <c r="E39" s="10">
        <f t="shared" si="2"/>
        <v>595</v>
      </c>
    </row>
    <row r="40" spans="1:5" x14ac:dyDescent="0.2">
      <c r="A40" s="29">
        <v>44921</v>
      </c>
      <c r="B40" s="10">
        <v>540</v>
      </c>
      <c r="C40" s="10">
        <v>1140</v>
      </c>
      <c r="D40" s="10">
        <v>390</v>
      </c>
      <c r="E40" s="10">
        <f t="shared" si="2"/>
        <v>2070</v>
      </c>
    </row>
    <row r="41" spans="1:5" x14ac:dyDescent="0.2">
      <c r="A41" s="29">
        <v>44922</v>
      </c>
      <c r="B41" s="10">
        <v>786</v>
      </c>
      <c r="C41" s="10">
        <v>880</v>
      </c>
      <c r="D41" s="10">
        <v>540</v>
      </c>
      <c r="E41" s="10">
        <f t="shared" si="2"/>
        <v>2206</v>
      </c>
    </row>
    <row r="42" spans="1:5" x14ac:dyDescent="0.2">
      <c r="A42" s="29">
        <v>44923</v>
      </c>
      <c r="B42" s="10">
        <v>865</v>
      </c>
      <c r="C42" s="10">
        <v>820</v>
      </c>
      <c r="D42" s="10">
        <v>170</v>
      </c>
      <c r="E42" s="10">
        <f t="shared" si="2"/>
        <v>1855</v>
      </c>
    </row>
    <row r="43" spans="1:5" x14ac:dyDescent="0.2">
      <c r="A43" s="29">
        <v>44924</v>
      </c>
      <c r="B43" s="10">
        <v>985</v>
      </c>
      <c r="C43" s="10">
        <v>1195</v>
      </c>
      <c r="D43" s="10">
        <v>670</v>
      </c>
      <c r="E43" s="10">
        <f t="shared" si="2"/>
        <v>2850</v>
      </c>
    </row>
    <row r="44" spans="1:5" x14ac:dyDescent="0.2">
      <c r="A44" s="29">
        <v>44925</v>
      </c>
      <c r="B44" s="10">
        <v>550</v>
      </c>
      <c r="C44" s="10">
        <v>660</v>
      </c>
      <c r="D44" s="10">
        <v>670</v>
      </c>
      <c r="E44" s="10">
        <f t="shared" si="2"/>
        <v>1880</v>
      </c>
    </row>
    <row r="45" spans="1:5" x14ac:dyDescent="0.2">
      <c r="A45" s="29">
        <v>44926</v>
      </c>
      <c r="B45" s="10">
        <v>590</v>
      </c>
      <c r="C45" s="10">
        <v>620</v>
      </c>
      <c r="D45" s="10">
        <v>190</v>
      </c>
      <c r="E45" s="10">
        <f t="shared" si="2"/>
        <v>1400</v>
      </c>
    </row>
    <row r="46" spans="1:5" x14ac:dyDescent="0.2">
      <c r="A46" s="30" t="s">
        <v>48</v>
      </c>
      <c r="B46" s="10">
        <f t="shared" ref="B46:E46" si="3">SUM(B14:B45)</f>
        <v>29573</v>
      </c>
      <c r="C46" s="10">
        <f t="shared" si="3"/>
        <v>21595</v>
      </c>
      <c r="D46" s="10">
        <f t="shared" si="3"/>
        <v>7420</v>
      </c>
      <c r="E46" s="10">
        <f t="shared" si="3"/>
        <v>58588</v>
      </c>
    </row>
    <row r="50" spans="1:4" x14ac:dyDescent="0.2">
      <c r="A50" s="28" t="s">
        <v>55</v>
      </c>
    </row>
    <row r="51" spans="1:4" x14ac:dyDescent="0.2">
      <c r="A51" s="2" t="s">
        <v>37</v>
      </c>
      <c r="B51" s="2" t="s">
        <v>44</v>
      </c>
      <c r="C51" s="2" t="s">
        <v>45</v>
      </c>
      <c r="D51" s="2" t="s">
        <v>48</v>
      </c>
    </row>
    <row r="52" spans="1:4" x14ac:dyDescent="0.2">
      <c r="A52" s="29">
        <v>44896</v>
      </c>
      <c r="B52" s="10">
        <v>55</v>
      </c>
      <c r="C52" s="10">
        <v>69.900000000000006</v>
      </c>
      <c r="D52" s="10">
        <f t="shared" ref="D52:D82" si="4">SUM(B52:C52)</f>
        <v>124.9</v>
      </c>
    </row>
    <row r="53" spans="1:4" x14ac:dyDescent="0.2">
      <c r="A53" s="29">
        <v>44897</v>
      </c>
      <c r="B53" s="10">
        <v>53.45</v>
      </c>
      <c r="C53" s="10">
        <v>103.35</v>
      </c>
      <c r="D53" s="10">
        <f t="shared" si="4"/>
        <v>156.80000000000001</v>
      </c>
    </row>
    <row r="54" spans="1:4" x14ac:dyDescent="0.2">
      <c r="A54" s="29">
        <v>44898</v>
      </c>
      <c r="B54" s="10">
        <v>37</v>
      </c>
      <c r="C54" s="10">
        <v>58.9</v>
      </c>
      <c r="D54" s="10">
        <f t="shared" si="4"/>
        <v>95.9</v>
      </c>
    </row>
    <row r="55" spans="1:4" x14ac:dyDescent="0.2">
      <c r="A55" s="29">
        <v>44899</v>
      </c>
      <c r="B55" s="10">
        <v>17.350000000000001</v>
      </c>
      <c r="C55" s="10">
        <v>110.8</v>
      </c>
      <c r="D55" s="10">
        <f t="shared" si="4"/>
        <v>128.15</v>
      </c>
    </row>
    <row r="56" spans="1:4" x14ac:dyDescent="0.2">
      <c r="A56" s="29">
        <v>44900</v>
      </c>
      <c r="B56" s="10">
        <v>76.75</v>
      </c>
      <c r="C56" s="10">
        <v>131.80000000000001</v>
      </c>
      <c r="D56" s="10">
        <f t="shared" si="4"/>
        <v>208.55</v>
      </c>
    </row>
    <row r="57" spans="1:4" x14ac:dyDescent="0.2">
      <c r="A57" s="29">
        <v>44901</v>
      </c>
      <c r="B57" s="10">
        <v>55</v>
      </c>
      <c r="C57" s="10">
        <v>118.7</v>
      </c>
      <c r="D57" s="10">
        <f t="shared" si="4"/>
        <v>173.7</v>
      </c>
    </row>
    <row r="58" spans="1:4" x14ac:dyDescent="0.2">
      <c r="A58" s="29">
        <v>44902</v>
      </c>
      <c r="B58" s="10">
        <v>61.25</v>
      </c>
      <c r="C58" s="10">
        <v>165.35</v>
      </c>
      <c r="D58" s="10">
        <f t="shared" si="4"/>
        <v>226.6</v>
      </c>
    </row>
    <row r="59" spans="1:4" x14ac:dyDescent="0.2">
      <c r="A59" s="29">
        <v>44903</v>
      </c>
      <c r="B59" s="10">
        <v>7.6</v>
      </c>
      <c r="C59" s="10">
        <v>53.5</v>
      </c>
      <c r="D59" s="10">
        <f t="shared" si="4"/>
        <v>61.1</v>
      </c>
    </row>
    <row r="60" spans="1:4" x14ac:dyDescent="0.2">
      <c r="A60" s="29">
        <v>44904</v>
      </c>
      <c r="B60" s="10">
        <v>39.950000000000003</v>
      </c>
      <c r="C60" s="10">
        <v>99.35</v>
      </c>
      <c r="D60" s="10">
        <f t="shared" si="4"/>
        <v>139.30000000000001</v>
      </c>
    </row>
    <row r="61" spans="1:4" x14ac:dyDescent="0.2">
      <c r="A61" s="29">
        <v>44905</v>
      </c>
      <c r="B61" s="10">
        <v>35</v>
      </c>
      <c r="C61" s="10">
        <v>79.45</v>
      </c>
      <c r="D61" s="10">
        <f t="shared" si="4"/>
        <v>114.45</v>
      </c>
    </row>
    <row r="62" spans="1:4" x14ac:dyDescent="0.2">
      <c r="A62" s="29">
        <v>44906</v>
      </c>
      <c r="B62" s="10">
        <v>0</v>
      </c>
      <c r="C62" s="10">
        <v>84.45</v>
      </c>
      <c r="D62" s="10">
        <f t="shared" si="4"/>
        <v>84.45</v>
      </c>
    </row>
    <row r="63" spans="1:4" x14ac:dyDescent="0.2">
      <c r="A63" s="29">
        <v>44907</v>
      </c>
      <c r="B63" s="10">
        <v>62.06</v>
      </c>
      <c r="C63" s="10">
        <v>149.35</v>
      </c>
      <c r="D63" s="10">
        <f t="shared" si="4"/>
        <v>211.41</v>
      </c>
    </row>
    <row r="64" spans="1:4" x14ac:dyDescent="0.2">
      <c r="A64" s="29">
        <v>44908</v>
      </c>
      <c r="B64" s="10">
        <v>38</v>
      </c>
      <c r="C64" s="10">
        <v>49.15</v>
      </c>
      <c r="D64" s="10">
        <f t="shared" si="4"/>
        <v>87.15</v>
      </c>
    </row>
    <row r="65" spans="1:4" x14ac:dyDescent="0.2">
      <c r="A65" s="29">
        <v>44909</v>
      </c>
      <c r="B65" s="10">
        <v>79.3</v>
      </c>
      <c r="C65" s="10">
        <v>108.15</v>
      </c>
      <c r="D65" s="10">
        <f t="shared" si="4"/>
        <v>187.45</v>
      </c>
    </row>
    <row r="66" spans="1:4" x14ac:dyDescent="0.2">
      <c r="A66" s="29">
        <v>44910</v>
      </c>
      <c r="B66" s="10">
        <v>81.05</v>
      </c>
      <c r="C66" s="10">
        <v>139.94999999999999</v>
      </c>
      <c r="D66" s="10">
        <f t="shared" si="4"/>
        <v>221</v>
      </c>
    </row>
    <row r="67" spans="1:4" x14ac:dyDescent="0.2">
      <c r="A67" s="29">
        <v>44911</v>
      </c>
      <c r="B67" s="10">
        <v>40.549999999999997</v>
      </c>
      <c r="C67" s="10">
        <v>87.25</v>
      </c>
      <c r="D67" s="10">
        <f t="shared" si="4"/>
        <v>127.8</v>
      </c>
    </row>
    <row r="68" spans="1:4" x14ac:dyDescent="0.2">
      <c r="A68" s="29">
        <v>44912</v>
      </c>
      <c r="B68" s="10">
        <v>33</v>
      </c>
      <c r="C68" s="10">
        <v>79.3</v>
      </c>
      <c r="D68" s="10">
        <f t="shared" si="4"/>
        <v>112.3</v>
      </c>
    </row>
    <row r="69" spans="1:4" x14ac:dyDescent="0.2">
      <c r="A69" s="29">
        <v>44913</v>
      </c>
      <c r="B69" s="10">
        <v>13.55</v>
      </c>
      <c r="C69" s="10">
        <v>86.2</v>
      </c>
      <c r="D69" s="10">
        <f t="shared" si="4"/>
        <v>99.75</v>
      </c>
    </row>
    <row r="70" spans="1:4" x14ac:dyDescent="0.2">
      <c r="A70" s="29">
        <v>44914</v>
      </c>
      <c r="B70" s="10">
        <v>81.599999999999994</v>
      </c>
      <c r="C70" s="10">
        <v>217.45</v>
      </c>
      <c r="D70" s="10">
        <f t="shared" si="4"/>
        <v>299.04999999999995</v>
      </c>
    </row>
    <row r="71" spans="1:4" x14ac:dyDescent="0.2">
      <c r="A71" s="29">
        <v>44915</v>
      </c>
      <c r="B71" s="10">
        <v>9</v>
      </c>
      <c r="C71" s="10">
        <v>126.05</v>
      </c>
      <c r="D71" s="10">
        <f t="shared" si="4"/>
        <v>135.05000000000001</v>
      </c>
    </row>
    <row r="72" spans="1:4" x14ac:dyDescent="0.2">
      <c r="A72" s="29">
        <v>44916</v>
      </c>
      <c r="B72" s="10">
        <v>0</v>
      </c>
      <c r="C72" s="10">
        <v>51.25</v>
      </c>
      <c r="D72" s="10">
        <f t="shared" si="4"/>
        <v>51.25</v>
      </c>
    </row>
    <row r="73" spans="1:4" x14ac:dyDescent="0.2">
      <c r="A73" s="29">
        <v>44917</v>
      </c>
      <c r="B73" s="10">
        <v>0</v>
      </c>
      <c r="C73" s="10">
        <v>0</v>
      </c>
      <c r="D73" s="10">
        <f t="shared" si="4"/>
        <v>0</v>
      </c>
    </row>
    <row r="74" spans="1:4" x14ac:dyDescent="0.2">
      <c r="A74" s="29">
        <v>44918</v>
      </c>
      <c r="B74" s="10">
        <v>7.25</v>
      </c>
      <c r="C74" s="10">
        <v>287.25</v>
      </c>
      <c r="D74" s="10">
        <f t="shared" si="4"/>
        <v>294.5</v>
      </c>
    </row>
    <row r="75" spans="1:4" x14ac:dyDescent="0.2">
      <c r="A75" s="29">
        <v>44919</v>
      </c>
      <c r="B75" s="10">
        <v>0</v>
      </c>
      <c r="C75" s="10">
        <v>97</v>
      </c>
      <c r="D75" s="10">
        <f t="shared" si="4"/>
        <v>97</v>
      </c>
    </row>
    <row r="76" spans="1:4" x14ac:dyDescent="0.2">
      <c r="A76" s="29">
        <v>44920</v>
      </c>
      <c r="B76" s="10">
        <v>0</v>
      </c>
      <c r="C76" s="10">
        <v>19</v>
      </c>
      <c r="D76" s="10">
        <f t="shared" si="4"/>
        <v>19</v>
      </c>
    </row>
    <row r="77" spans="1:4" x14ac:dyDescent="0.2">
      <c r="A77" s="29">
        <v>44921</v>
      </c>
      <c r="B77" s="10">
        <v>0</v>
      </c>
      <c r="C77" s="10">
        <v>0</v>
      </c>
      <c r="D77" s="10">
        <f t="shared" si="4"/>
        <v>0</v>
      </c>
    </row>
    <row r="78" spans="1:4" x14ac:dyDescent="0.2">
      <c r="A78" s="29">
        <v>44922</v>
      </c>
      <c r="B78" s="10">
        <v>0</v>
      </c>
      <c r="C78" s="10">
        <v>176</v>
      </c>
      <c r="D78" s="10">
        <f t="shared" si="4"/>
        <v>176</v>
      </c>
    </row>
    <row r="79" spans="1:4" x14ac:dyDescent="0.2">
      <c r="A79" s="29">
        <v>44923</v>
      </c>
      <c r="B79" s="10">
        <v>0</v>
      </c>
      <c r="C79" s="10">
        <v>0</v>
      </c>
      <c r="D79" s="10">
        <f t="shared" si="4"/>
        <v>0</v>
      </c>
    </row>
    <row r="80" spans="1:4" x14ac:dyDescent="0.2">
      <c r="A80" s="29">
        <v>44924</v>
      </c>
      <c r="B80" s="10">
        <v>0</v>
      </c>
      <c r="C80" s="10">
        <v>279.75</v>
      </c>
      <c r="D80" s="10">
        <f t="shared" si="4"/>
        <v>279.75</v>
      </c>
    </row>
    <row r="81" spans="1:4" x14ac:dyDescent="0.2">
      <c r="A81" s="29">
        <v>44925</v>
      </c>
      <c r="B81" s="10">
        <v>0</v>
      </c>
      <c r="C81" s="10">
        <v>0</v>
      </c>
      <c r="D81" s="10">
        <f t="shared" si="4"/>
        <v>0</v>
      </c>
    </row>
    <row r="82" spans="1:4" x14ac:dyDescent="0.2">
      <c r="A82" s="29">
        <v>44926</v>
      </c>
      <c r="B82" s="4">
        <v>0</v>
      </c>
      <c r="C82" s="4">
        <v>0</v>
      </c>
      <c r="D82" s="10">
        <f t="shared" si="4"/>
        <v>0</v>
      </c>
    </row>
    <row r="83" spans="1:4" x14ac:dyDescent="0.2">
      <c r="A83" s="30" t="s">
        <v>48</v>
      </c>
      <c r="B83" s="10">
        <f t="shared" ref="B83:D83" si="5">SUM(B52:B82)</f>
        <v>883.70999999999981</v>
      </c>
      <c r="C83" s="10">
        <f t="shared" si="5"/>
        <v>3028.6500000000005</v>
      </c>
      <c r="D83" s="10">
        <f t="shared" si="5"/>
        <v>3912.3600000000006</v>
      </c>
    </row>
  </sheetData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Z1056"/>
  <sheetViews>
    <sheetView topLeftCell="A54" workbookViewId="0"/>
  </sheetViews>
  <sheetFormatPr defaultColWidth="12.5703125" defaultRowHeight="15.75" customHeight="1" x14ac:dyDescent="0.2"/>
  <cols>
    <col min="1" max="1" width="17.28515625" customWidth="1"/>
    <col min="2" max="2" width="65.5703125" customWidth="1"/>
    <col min="3" max="3" width="19.140625" customWidth="1"/>
  </cols>
  <sheetData>
    <row r="1" spans="1:26" x14ac:dyDescent="0.2">
      <c r="A1" s="3" t="s">
        <v>57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2" t="s">
        <v>58</v>
      </c>
      <c r="B2" s="2" t="s">
        <v>59</v>
      </c>
      <c r="C2" s="2" t="s">
        <v>60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0">
        <v>44564</v>
      </c>
      <c r="B3" s="4" t="s">
        <v>61</v>
      </c>
      <c r="C3" s="10">
        <v>2119</v>
      </c>
    </row>
    <row r="4" spans="1:26" x14ac:dyDescent="0.2">
      <c r="A4" s="50"/>
      <c r="B4" s="4" t="s">
        <v>62</v>
      </c>
      <c r="C4" s="10">
        <v>2070</v>
      </c>
    </row>
    <row r="5" spans="1:26" x14ac:dyDescent="0.2">
      <c r="A5" s="50">
        <v>44565</v>
      </c>
      <c r="B5" s="4" t="s">
        <v>63</v>
      </c>
      <c r="C5" s="10">
        <v>150</v>
      </c>
    </row>
    <row r="6" spans="1:26" x14ac:dyDescent="0.2">
      <c r="A6" s="50"/>
      <c r="B6" s="4" t="s">
        <v>62</v>
      </c>
      <c r="C6" s="10">
        <v>112</v>
      </c>
    </row>
    <row r="7" spans="1:26" x14ac:dyDescent="0.2">
      <c r="A7" s="50"/>
      <c r="B7" s="4" t="s">
        <v>64</v>
      </c>
      <c r="C7" s="10">
        <v>1840</v>
      </c>
    </row>
    <row r="8" spans="1:26" x14ac:dyDescent="0.2">
      <c r="A8" s="50"/>
      <c r="B8" s="4" t="s">
        <v>65</v>
      </c>
      <c r="C8" s="10">
        <v>25</v>
      </c>
    </row>
    <row r="9" spans="1:26" x14ac:dyDescent="0.2">
      <c r="A9" s="50"/>
      <c r="B9" s="4" t="s">
        <v>66</v>
      </c>
      <c r="C9" s="10">
        <v>590</v>
      </c>
    </row>
    <row r="10" spans="1:26" x14ac:dyDescent="0.2">
      <c r="A10" s="50">
        <v>44566</v>
      </c>
      <c r="B10" s="4" t="s">
        <v>67</v>
      </c>
      <c r="C10" s="10">
        <v>1000</v>
      </c>
    </row>
    <row r="11" spans="1:26" x14ac:dyDescent="0.2">
      <c r="A11" s="50"/>
      <c r="B11" s="4" t="s">
        <v>68</v>
      </c>
      <c r="C11" s="10">
        <v>870</v>
      </c>
    </row>
    <row r="12" spans="1:26" x14ac:dyDescent="0.2">
      <c r="A12" s="50"/>
      <c r="B12" s="4" t="s">
        <v>69</v>
      </c>
      <c r="C12" s="10">
        <v>2395</v>
      </c>
    </row>
    <row r="13" spans="1:26" x14ac:dyDescent="0.2">
      <c r="A13" s="50">
        <v>44569</v>
      </c>
      <c r="B13" s="4" t="s">
        <v>70</v>
      </c>
      <c r="C13" s="10">
        <v>2390</v>
      </c>
    </row>
    <row r="14" spans="1:26" x14ac:dyDescent="0.2">
      <c r="A14" s="50"/>
      <c r="B14" s="4" t="s">
        <v>62</v>
      </c>
      <c r="C14" s="10">
        <v>1185</v>
      </c>
    </row>
    <row r="15" spans="1:26" x14ac:dyDescent="0.2">
      <c r="A15" s="50"/>
      <c r="B15" s="4" t="s">
        <v>71</v>
      </c>
      <c r="C15" s="10">
        <v>380</v>
      </c>
    </row>
    <row r="16" spans="1:26" x14ac:dyDescent="0.2">
      <c r="A16" s="50">
        <v>44570</v>
      </c>
      <c r="B16" s="4" t="s">
        <v>72</v>
      </c>
      <c r="C16" s="10">
        <v>1200</v>
      </c>
    </row>
    <row r="17" spans="1:3" x14ac:dyDescent="0.2">
      <c r="A17" s="50"/>
      <c r="B17" s="4" t="s">
        <v>73</v>
      </c>
      <c r="C17" s="10">
        <v>2500</v>
      </c>
    </row>
    <row r="18" spans="1:3" x14ac:dyDescent="0.2">
      <c r="A18" s="50"/>
      <c r="B18" s="4" t="s">
        <v>74</v>
      </c>
      <c r="C18" s="10">
        <v>1039</v>
      </c>
    </row>
    <row r="19" spans="1:3" x14ac:dyDescent="0.2">
      <c r="A19" s="50"/>
      <c r="B19" s="4" t="s">
        <v>75</v>
      </c>
      <c r="C19" s="10">
        <v>1000</v>
      </c>
    </row>
    <row r="20" spans="1:3" x14ac:dyDescent="0.2">
      <c r="A20" s="50">
        <v>44571</v>
      </c>
      <c r="B20" s="4" t="s">
        <v>76</v>
      </c>
      <c r="C20" s="10">
        <v>600</v>
      </c>
    </row>
    <row r="21" spans="1:3" x14ac:dyDescent="0.2">
      <c r="A21" s="50"/>
      <c r="B21" s="4" t="s">
        <v>77</v>
      </c>
      <c r="C21" s="10">
        <v>1566</v>
      </c>
    </row>
    <row r="22" spans="1:3" x14ac:dyDescent="0.2">
      <c r="A22" s="50"/>
      <c r="B22" s="4" t="s">
        <v>78</v>
      </c>
      <c r="C22" s="10">
        <v>10000</v>
      </c>
    </row>
    <row r="23" spans="1:3" x14ac:dyDescent="0.2">
      <c r="A23" s="50">
        <v>44572</v>
      </c>
      <c r="B23" s="4" t="s">
        <v>79</v>
      </c>
      <c r="C23" s="10">
        <v>8000</v>
      </c>
    </row>
    <row r="24" spans="1:3" x14ac:dyDescent="0.2">
      <c r="A24" s="50"/>
      <c r="B24" s="4" t="s">
        <v>80</v>
      </c>
      <c r="C24" s="10">
        <v>200</v>
      </c>
    </row>
    <row r="25" spans="1:3" x14ac:dyDescent="0.2">
      <c r="A25" s="50"/>
      <c r="B25" s="4" t="s">
        <v>81</v>
      </c>
      <c r="C25" s="10">
        <v>2451</v>
      </c>
    </row>
    <row r="26" spans="1:3" x14ac:dyDescent="0.2">
      <c r="A26" s="50"/>
      <c r="B26" s="4" t="s">
        <v>62</v>
      </c>
      <c r="C26" s="10">
        <v>204</v>
      </c>
    </row>
    <row r="27" spans="1:3" x14ac:dyDescent="0.2">
      <c r="A27" s="50"/>
      <c r="B27" s="4" t="s">
        <v>82</v>
      </c>
      <c r="C27" s="10">
        <v>2650</v>
      </c>
    </row>
    <row r="28" spans="1:3" x14ac:dyDescent="0.2">
      <c r="A28" s="50">
        <v>44573</v>
      </c>
      <c r="B28" s="4" t="s">
        <v>83</v>
      </c>
      <c r="C28" s="10">
        <v>500</v>
      </c>
    </row>
    <row r="29" spans="1:3" x14ac:dyDescent="0.2">
      <c r="A29" s="50">
        <v>44574</v>
      </c>
      <c r="B29" s="4" t="s">
        <v>84</v>
      </c>
      <c r="C29" s="10">
        <v>6860</v>
      </c>
    </row>
    <row r="30" spans="1:3" x14ac:dyDescent="0.2">
      <c r="A30" s="50"/>
      <c r="B30" s="4" t="s">
        <v>85</v>
      </c>
      <c r="C30" s="10">
        <v>1050</v>
      </c>
    </row>
    <row r="31" spans="1:3" x14ac:dyDescent="0.2">
      <c r="A31" s="50"/>
      <c r="B31" s="4" t="s">
        <v>86</v>
      </c>
      <c r="C31" s="10">
        <v>500</v>
      </c>
    </row>
    <row r="32" spans="1:3" x14ac:dyDescent="0.2">
      <c r="A32" s="50"/>
      <c r="B32" s="4" t="s">
        <v>87</v>
      </c>
      <c r="C32" s="10">
        <v>4400</v>
      </c>
    </row>
    <row r="33" spans="1:3" x14ac:dyDescent="0.2">
      <c r="A33" s="50">
        <v>44575</v>
      </c>
      <c r="B33" s="4" t="s">
        <v>88</v>
      </c>
      <c r="C33" s="10">
        <v>121</v>
      </c>
    </row>
    <row r="34" spans="1:3" x14ac:dyDescent="0.2">
      <c r="A34" s="50"/>
      <c r="B34" s="4" t="s">
        <v>89</v>
      </c>
      <c r="C34" s="10">
        <v>10380</v>
      </c>
    </row>
    <row r="35" spans="1:3" x14ac:dyDescent="0.2">
      <c r="A35" s="50"/>
      <c r="B35" s="4" t="s">
        <v>90</v>
      </c>
      <c r="C35" s="10">
        <v>108</v>
      </c>
    </row>
    <row r="36" spans="1:3" x14ac:dyDescent="0.2">
      <c r="A36" s="50"/>
      <c r="B36" s="4" t="s">
        <v>91</v>
      </c>
      <c r="C36" s="10">
        <v>195</v>
      </c>
    </row>
    <row r="37" spans="1:3" x14ac:dyDescent="0.2">
      <c r="A37" s="50"/>
      <c r="B37" s="4" t="s">
        <v>92</v>
      </c>
      <c r="C37" s="10">
        <v>960</v>
      </c>
    </row>
    <row r="38" spans="1:3" x14ac:dyDescent="0.2">
      <c r="A38" s="50">
        <v>44576</v>
      </c>
      <c r="B38" s="4" t="s">
        <v>62</v>
      </c>
      <c r="C38" s="10">
        <v>79</v>
      </c>
    </row>
    <row r="39" spans="1:3" x14ac:dyDescent="0.2">
      <c r="A39" s="50"/>
      <c r="B39" s="4" t="s">
        <v>93</v>
      </c>
      <c r="C39" s="10">
        <v>392</v>
      </c>
    </row>
    <row r="40" spans="1:3" x14ac:dyDescent="0.2">
      <c r="A40" s="50">
        <v>44579</v>
      </c>
      <c r="B40" s="4" t="s">
        <v>94</v>
      </c>
      <c r="C40" s="10">
        <v>225</v>
      </c>
    </row>
    <row r="41" spans="1:3" x14ac:dyDescent="0.2">
      <c r="A41" s="50"/>
      <c r="B41" s="4" t="s">
        <v>95</v>
      </c>
      <c r="C41" s="10">
        <v>320</v>
      </c>
    </row>
    <row r="42" spans="1:3" x14ac:dyDescent="0.2">
      <c r="A42" s="50">
        <v>44580</v>
      </c>
      <c r="B42" s="4" t="s">
        <v>96</v>
      </c>
      <c r="C42" s="10">
        <v>15000</v>
      </c>
    </row>
    <row r="43" spans="1:3" x14ac:dyDescent="0.2">
      <c r="A43" s="50"/>
      <c r="B43" s="4" t="s">
        <v>97</v>
      </c>
      <c r="C43" s="10">
        <v>1950</v>
      </c>
    </row>
    <row r="44" spans="1:3" x14ac:dyDescent="0.2">
      <c r="A44" s="50"/>
      <c r="B44" s="4" t="s">
        <v>65</v>
      </c>
      <c r="C44" s="10">
        <v>25</v>
      </c>
    </row>
    <row r="45" spans="1:3" x14ac:dyDescent="0.2">
      <c r="A45" s="50"/>
      <c r="B45" s="4" t="s">
        <v>98</v>
      </c>
      <c r="C45" s="10">
        <v>400</v>
      </c>
    </row>
    <row r="46" spans="1:3" x14ac:dyDescent="0.2">
      <c r="A46" s="50">
        <v>44581</v>
      </c>
      <c r="B46" s="4" t="s">
        <v>99</v>
      </c>
      <c r="C46" s="10">
        <v>24065</v>
      </c>
    </row>
    <row r="47" spans="1:3" x14ac:dyDescent="0.2">
      <c r="A47" s="50"/>
      <c r="B47" s="4" t="s">
        <v>100</v>
      </c>
      <c r="C47" s="10">
        <v>23682</v>
      </c>
    </row>
    <row r="48" spans="1:3" x14ac:dyDescent="0.2">
      <c r="A48" s="50"/>
      <c r="B48" s="4" t="s">
        <v>101</v>
      </c>
      <c r="C48" s="10">
        <v>38918</v>
      </c>
    </row>
    <row r="49" spans="1:3" x14ac:dyDescent="0.2">
      <c r="A49" s="50">
        <v>44585</v>
      </c>
      <c r="B49" s="4" t="s">
        <v>102</v>
      </c>
      <c r="C49" s="10">
        <v>1300</v>
      </c>
    </row>
    <row r="50" spans="1:3" x14ac:dyDescent="0.2">
      <c r="A50" s="50"/>
      <c r="B50" s="4" t="s">
        <v>103</v>
      </c>
      <c r="C50" s="10">
        <v>424</v>
      </c>
    </row>
    <row r="51" spans="1:3" x14ac:dyDescent="0.2">
      <c r="A51" s="50">
        <v>44587</v>
      </c>
      <c r="B51" s="4" t="s">
        <v>62</v>
      </c>
      <c r="C51" s="10">
        <v>530</v>
      </c>
    </row>
    <row r="52" spans="1:3" x14ac:dyDescent="0.2">
      <c r="A52" s="50"/>
      <c r="B52" s="4" t="s">
        <v>104</v>
      </c>
      <c r="C52" s="10">
        <v>1900</v>
      </c>
    </row>
    <row r="53" spans="1:3" x14ac:dyDescent="0.2">
      <c r="A53" s="50">
        <v>44588</v>
      </c>
      <c r="B53" s="4" t="s">
        <v>105</v>
      </c>
      <c r="C53" s="10">
        <v>422.86</v>
      </c>
    </row>
    <row r="54" spans="1:3" x14ac:dyDescent="0.2">
      <c r="A54" s="50"/>
      <c r="B54" s="4" t="s">
        <v>106</v>
      </c>
      <c r="C54" s="10">
        <v>2500</v>
      </c>
    </row>
    <row r="55" spans="1:3" x14ac:dyDescent="0.2">
      <c r="A55" s="50"/>
      <c r="B55" s="4" t="s">
        <v>107</v>
      </c>
      <c r="C55" s="10">
        <v>749</v>
      </c>
    </row>
    <row r="56" spans="1:3" x14ac:dyDescent="0.2">
      <c r="A56" s="50"/>
      <c r="B56" s="4" t="s">
        <v>108</v>
      </c>
      <c r="C56" s="10">
        <v>11350</v>
      </c>
    </row>
    <row r="57" spans="1:3" x14ac:dyDescent="0.2">
      <c r="A57" s="50">
        <v>44590</v>
      </c>
      <c r="B57" s="4" t="s">
        <v>62</v>
      </c>
      <c r="C57" s="10">
        <v>206</v>
      </c>
    </row>
    <row r="58" spans="1:3" x14ac:dyDescent="0.2">
      <c r="A58" s="50">
        <v>44591</v>
      </c>
      <c r="B58" s="4" t="s">
        <v>109</v>
      </c>
      <c r="C58" s="10">
        <v>380</v>
      </c>
    </row>
    <row r="59" spans="1:3" x14ac:dyDescent="0.2">
      <c r="A59" s="50">
        <v>44592</v>
      </c>
      <c r="B59" s="4" t="s">
        <v>94</v>
      </c>
      <c r="C59" s="10">
        <v>486</v>
      </c>
    </row>
    <row r="60" spans="1:3" x14ac:dyDescent="0.2">
      <c r="A60" s="50"/>
      <c r="B60" s="4" t="s">
        <v>110</v>
      </c>
      <c r="C60" s="10">
        <v>30000</v>
      </c>
    </row>
    <row r="61" spans="1:3" x14ac:dyDescent="0.2">
      <c r="A61" s="50"/>
      <c r="B61" s="4" t="s">
        <v>111</v>
      </c>
      <c r="C61" s="10">
        <v>491</v>
      </c>
    </row>
    <row r="62" spans="1:3" x14ac:dyDescent="0.2">
      <c r="A62" s="51"/>
      <c r="B62" s="4" t="s">
        <v>112</v>
      </c>
      <c r="C62" s="10">
        <v>634</v>
      </c>
    </row>
    <row r="63" spans="1:3" x14ac:dyDescent="0.2">
      <c r="A63" s="51"/>
      <c r="B63" s="52" t="s">
        <v>113</v>
      </c>
      <c r="C63" s="10">
        <v>50550</v>
      </c>
    </row>
    <row r="64" spans="1:3" x14ac:dyDescent="0.2">
      <c r="A64" s="51"/>
      <c r="B64" s="52" t="s">
        <v>114</v>
      </c>
      <c r="C64" s="10">
        <v>63220</v>
      </c>
    </row>
    <row r="65" spans="1:3" x14ac:dyDescent="0.2">
      <c r="A65" s="136" t="s">
        <v>48</v>
      </c>
      <c r="B65" s="134"/>
      <c r="C65" s="53">
        <f>SUM(C3:C64)</f>
        <v>341808.86</v>
      </c>
    </row>
    <row r="66" spans="1:3" x14ac:dyDescent="0.2">
      <c r="A66" s="54"/>
    </row>
    <row r="67" spans="1:3" x14ac:dyDescent="0.2">
      <c r="A67" s="54"/>
    </row>
    <row r="68" spans="1:3" x14ac:dyDescent="0.2">
      <c r="A68" s="54"/>
    </row>
    <row r="69" spans="1:3" x14ac:dyDescent="0.2">
      <c r="A69" s="54"/>
    </row>
    <row r="70" spans="1:3" x14ac:dyDescent="0.2">
      <c r="A70" s="54"/>
    </row>
    <row r="71" spans="1:3" x14ac:dyDescent="0.2">
      <c r="A71" s="54"/>
    </row>
    <row r="72" spans="1:3" x14ac:dyDescent="0.2">
      <c r="A72" s="54"/>
    </row>
    <row r="73" spans="1:3" x14ac:dyDescent="0.2">
      <c r="A73" s="54"/>
    </row>
    <row r="74" spans="1:3" x14ac:dyDescent="0.2">
      <c r="A74" s="54"/>
    </row>
    <row r="75" spans="1:3" x14ac:dyDescent="0.2">
      <c r="A75" s="54"/>
    </row>
    <row r="76" spans="1:3" x14ac:dyDescent="0.2">
      <c r="A76" s="54"/>
    </row>
    <row r="77" spans="1:3" x14ac:dyDescent="0.2">
      <c r="A77" s="54"/>
    </row>
    <row r="78" spans="1:3" x14ac:dyDescent="0.2">
      <c r="A78" s="54"/>
    </row>
    <row r="79" spans="1:3" x14ac:dyDescent="0.2">
      <c r="A79" s="54"/>
    </row>
    <row r="80" spans="1:3" x14ac:dyDescent="0.2">
      <c r="A80" s="54"/>
    </row>
    <row r="81" spans="1:1" x14ac:dyDescent="0.2">
      <c r="A81" s="54"/>
    </row>
    <row r="82" spans="1:1" x14ac:dyDescent="0.2">
      <c r="A82" s="54"/>
    </row>
    <row r="83" spans="1:1" x14ac:dyDescent="0.2">
      <c r="A83" s="54"/>
    </row>
    <row r="84" spans="1:1" x14ac:dyDescent="0.2">
      <c r="A84" s="54"/>
    </row>
    <row r="85" spans="1:1" x14ac:dyDescent="0.2">
      <c r="A85" s="54"/>
    </row>
    <row r="86" spans="1:1" x14ac:dyDescent="0.2">
      <c r="A86" s="54"/>
    </row>
    <row r="87" spans="1:1" x14ac:dyDescent="0.2">
      <c r="A87" s="54"/>
    </row>
    <row r="88" spans="1:1" x14ac:dyDescent="0.2">
      <c r="A88" s="54"/>
    </row>
    <row r="89" spans="1:1" x14ac:dyDescent="0.2">
      <c r="A89" s="54"/>
    </row>
    <row r="90" spans="1:1" x14ac:dyDescent="0.2">
      <c r="A90" s="54"/>
    </row>
    <row r="91" spans="1:1" x14ac:dyDescent="0.2">
      <c r="A91" s="54"/>
    </row>
    <row r="92" spans="1:1" x14ac:dyDescent="0.2">
      <c r="A92" s="54"/>
    </row>
    <row r="93" spans="1:1" x14ac:dyDescent="0.2">
      <c r="A93" s="54"/>
    </row>
    <row r="94" spans="1:1" x14ac:dyDescent="0.2">
      <c r="A94" s="54"/>
    </row>
    <row r="95" spans="1:1" x14ac:dyDescent="0.2">
      <c r="A95" s="54"/>
    </row>
    <row r="96" spans="1:1" x14ac:dyDescent="0.2">
      <c r="A96" s="54"/>
    </row>
    <row r="97" spans="1:1" x14ac:dyDescent="0.2">
      <c r="A97" s="54"/>
    </row>
    <row r="98" spans="1:1" x14ac:dyDescent="0.2">
      <c r="A98" s="54"/>
    </row>
    <row r="99" spans="1:1" x14ac:dyDescent="0.2">
      <c r="A99" s="54"/>
    </row>
    <row r="100" spans="1:1" x14ac:dyDescent="0.2">
      <c r="A100" s="54"/>
    </row>
    <row r="101" spans="1:1" x14ac:dyDescent="0.2">
      <c r="A101" s="54"/>
    </row>
    <row r="102" spans="1:1" x14ac:dyDescent="0.2">
      <c r="A102" s="54"/>
    </row>
    <row r="103" spans="1:1" x14ac:dyDescent="0.2">
      <c r="A103" s="54"/>
    </row>
    <row r="104" spans="1:1" x14ac:dyDescent="0.2">
      <c r="A104" s="54"/>
    </row>
    <row r="105" spans="1:1" x14ac:dyDescent="0.2">
      <c r="A105" s="54"/>
    </row>
    <row r="106" spans="1:1" x14ac:dyDescent="0.2">
      <c r="A106" s="54"/>
    </row>
    <row r="107" spans="1:1" x14ac:dyDescent="0.2">
      <c r="A107" s="54"/>
    </row>
    <row r="108" spans="1:1" x14ac:dyDescent="0.2">
      <c r="A108" s="54"/>
    </row>
    <row r="109" spans="1:1" x14ac:dyDescent="0.2">
      <c r="A109" s="54"/>
    </row>
    <row r="110" spans="1:1" x14ac:dyDescent="0.2">
      <c r="A110" s="54"/>
    </row>
    <row r="111" spans="1:1" x14ac:dyDescent="0.2">
      <c r="A111" s="54"/>
    </row>
    <row r="112" spans="1:1" x14ac:dyDescent="0.2">
      <c r="A112" s="54"/>
    </row>
    <row r="113" spans="1:1" x14ac:dyDescent="0.2">
      <c r="A113" s="54"/>
    </row>
    <row r="114" spans="1:1" x14ac:dyDescent="0.2">
      <c r="A114" s="54"/>
    </row>
    <row r="115" spans="1:1" x14ac:dyDescent="0.2">
      <c r="A115" s="54"/>
    </row>
    <row r="116" spans="1:1" x14ac:dyDescent="0.2">
      <c r="A116" s="54"/>
    </row>
    <row r="117" spans="1:1" x14ac:dyDescent="0.2">
      <c r="A117" s="54"/>
    </row>
    <row r="118" spans="1:1" x14ac:dyDescent="0.2">
      <c r="A118" s="54"/>
    </row>
    <row r="119" spans="1:1" x14ac:dyDescent="0.2">
      <c r="A119" s="54"/>
    </row>
    <row r="120" spans="1:1" x14ac:dyDescent="0.2">
      <c r="A120" s="54"/>
    </row>
    <row r="121" spans="1:1" x14ac:dyDescent="0.2">
      <c r="A121" s="54"/>
    </row>
    <row r="122" spans="1:1" x14ac:dyDescent="0.2">
      <c r="A122" s="54"/>
    </row>
    <row r="123" spans="1:1" x14ac:dyDescent="0.2">
      <c r="A123" s="54"/>
    </row>
    <row r="124" spans="1:1" x14ac:dyDescent="0.2">
      <c r="A124" s="54"/>
    </row>
    <row r="125" spans="1:1" x14ac:dyDescent="0.2">
      <c r="A125" s="54"/>
    </row>
    <row r="126" spans="1:1" x14ac:dyDescent="0.2">
      <c r="A126" s="54"/>
    </row>
    <row r="127" spans="1:1" x14ac:dyDescent="0.2">
      <c r="A127" s="54"/>
    </row>
    <row r="128" spans="1:1" x14ac:dyDescent="0.2">
      <c r="A128" s="54"/>
    </row>
    <row r="129" spans="1:1" x14ac:dyDescent="0.2">
      <c r="A129" s="54"/>
    </row>
    <row r="130" spans="1:1" x14ac:dyDescent="0.2">
      <c r="A130" s="54"/>
    </row>
    <row r="131" spans="1:1" x14ac:dyDescent="0.2">
      <c r="A131" s="54"/>
    </row>
    <row r="132" spans="1:1" x14ac:dyDescent="0.2">
      <c r="A132" s="54"/>
    </row>
    <row r="133" spans="1:1" x14ac:dyDescent="0.2">
      <c r="A133" s="54"/>
    </row>
    <row r="134" spans="1:1" x14ac:dyDescent="0.2">
      <c r="A134" s="54"/>
    </row>
    <row r="135" spans="1:1" x14ac:dyDescent="0.2">
      <c r="A135" s="54"/>
    </row>
    <row r="136" spans="1:1" x14ac:dyDescent="0.2">
      <c r="A136" s="54"/>
    </row>
    <row r="137" spans="1:1" x14ac:dyDescent="0.2">
      <c r="A137" s="54"/>
    </row>
    <row r="138" spans="1:1" x14ac:dyDescent="0.2">
      <c r="A138" s="54"/>
    </row>
    <row r="139" spans="1:1" x14ac:dyDescent="0.2">
      <c r="A139" s="54"/>
    </row>
    <row r="140" spans="1:1" x14ac:dyDescent="0.2">
      <c r="A140" s="54"/>
    </row>
    <row r="141" spans="1:1" x14ac:dyDescent="0.2">
      <c r="A141" s="54"/>
    </row>
    <row r="142" spans="1:1" x14ac:dyDescent="0.2">
      <c r="A142" s="54"/>
    </row>
    <row r="143" spans="1:1" x14ac:dyDescent="0.2">
      <c r="A143" s="54"/>
    </row>
    <row r="144" spans="1:1" x14ac:dyDescent="0.2">
      <c r="A144" s="54"/>
    </row>
    <row r="145" spans="1:1" x14ac:dyDescent="0.2">
      <c r="A145" s="54"/>
    </row>
    <row r="146" spans="1:1" x14ac:dyDescent="0.2">
      <c r="A146" s="54"/>
    </row>
    <row r="147" spans="1:1" x14ac:dyDescent="0.2">
      <c r="A147" s="54"/>
    </row>
    <row r="148" spans="1:1" x14ac:dyDescent="0.2">
      <c r="A148" s="54"/>
    </row>
    <row r="149" spans="1:1" x14ac:dyDescent="0.2">
      <c r="A149" s="54"/>
    </row>
    <row r="150" spans="1:1" x14ac:dyDescent="0.2">
      <c r="A150" s="54"/>
    </row>
    <row r="151" spans="1:1" x14ac:dyDescent="0.2">
      <c r="A151" s="54"/>
    </row>
    <row r="152" spans="1:1" x14ac:dyDescent="0.2">
      <c r="A152" s="54"/>
    </row>
    <row r="153" spans="1:1" x14ac:dyDescent="0.2">
      <c r="A153" s="54"/>
    </row>
    <row r="154" spans="1:1" x14ac:dyDescent="0.2">
      <c r="A154" s="54"/>
    </row>
    <row r="155" spans="1:1" x14ac:dyDescent="0.2">
      <c r="A155" s="54"/>
    </row>
    <row r="156" spans="1:1" x14ac:dyDescent="0.2">
      <c r="A156" s="54"/>
    </row>
    <row r="157" spans="1:1" x14ac:dyDescent="0.2">
      <c r="A157" s="54"/>
    </row>
    <row r="158" spans="1:1" x14ac:dyDescent="0.2">
      <c r="A158" s="54"/>
    </row>
    <row r="159" spans="1:1" x14ac:dyDescent="0.2">
      <c r="A159" s="54"/>
    </row>
    <row r="160" spans="1:1" x14ac:dyDescent="0.2">
      <c r="A160" s="54"/>
    </row>
    <row r="161" spans="1:1" x14ac:dyDescent="0.2">
      <c r="A161" s="54"/>
    </row>
    <row r="162" spans="1:1" x14ac:dyDescent="0.2">
      <c r="A162" s="54"/>
    </row>
    <row r="163" spans="1:1" x14ac:dyDescent="0.2">
      <c r="A163" s="54"/>
    </row>
    <row r="164" spans="1:1" x14ac:dyDescent="0.2">
      <c r="A164" s="54"/>
    </row>
    <row r="165" spans="1:1" x14ac:dyDescent="0.2">
      <c r="A165" s="54"/>
    </row>
    <row r="166" spans="1:1" x14ac:dyDescent="0.2">
      <c r="A166" s="54"/>
    </row>
    <row r="167" spans="1:1" x14ac:dyDescent="0.2">
      <c r="A167" s="54"/>
    </row>
    <row r="168" spans="1:1" x14ac:dyDescent="0.2">
      <c r="A168" s="54"/>
    </row>
    <row r="169" spans="1:1" x14ac:dyDescent="0.2">
      <c r="A169" s="54"/>
    </row>
    <row r="170" spans="1:1" x14ac:dyDescent="0.2">
      <c r="A170" s="54"/>
    </row>
    <row r="171" spans="1:1" x14ac:dyDescent="0.2">
      <c r="A171" s="54"/>
    </row>
    <row r="172" spans="1:1" x14ac:dyDescent="0.2">
      <c r="A172" s="54"/>
    </row>
    <row r="173" spans="1:1" x14ac:dyDescent="0.2">
      <c r="A173" s="54"/>
    </row>
    <row r="174" spans="1:1" x14ac:dyDescent="0.2">
      <c r="A174" s="54"/>
    </row>
    <row r="175" spans="1:1" x14ac:dyDescent="0.2">
      <c r="A175" s="54"/>
    </row>
    <row r="176" spans="1:1" x14ac:dyDescent="0.2">
      <c r="A176" s="54"/>
    </row>
    <row r="177" spans="1:1" x14ac:dyDescent="0.2">
      <c r="A177" s="54"/>
    </row>
    <row r="178" spans="1:1" x14ac:dyDescent="0.2">
      <c r="A178" s="54"/>
    </row>
    <row r="179" spans="1:1" x14ac:dyDescent="0.2">
      <c r="A179" s="54"/>
    </row>
    <row r="180" spans="1:1" x14ac:dyDescent="0.2">
      <c r="A180" s="54"/>
    </row>
    <row r="181" spans="1:1" x14ac:dyDescent="0.2">
      <c r="A181" s="54"/>
    </row>
    <row r="182" spans="1:1" x14ac:dyDescent="0.2">
      <c r="A182" s="54"/>
    </row>
    <row r="183" spans="1:1" x14ac:dyDescent="0.2">
      <c r="A183" s="54"/>
    </row>
    <row r="184" spans="1:1" x14ac:dyDescent="0.2">
      <c r="A184" s="54"/>
    </row>
    <row r="185" spans="1:1" x14ac:dyDescent="0.2">
      <c r="A185" s="54"/>
    </row>
    <row r="186" spans="1:1" x14ac:dyDescent="0.2">
      <c r="A186" s="54"/>
    </row>
    <row r="187" spans="1:1" x14ac:dyDescent="0.2">
      <c r="A187" s="54"/>
    </row>
    <row r="188" spans="1:1" x14ac:dyDescent="0.2">
      <c r="A188" s="54"/>
    </row>
    <row r="189" spans="1:1" x14ac:dyDescent="0.2">
      <c r="A189" s="54"/>
    </row>
    <row r="190" spans="1:1" x14ac:dyDescent="0.2">
      <c r="A190" s="54"/>
    </row>
    <row r="191" spans="1:1" x14ac:dyDescent="0.2">
      <c r="A191" s="54"/>
    </row>
    <row r="192" spans="1:1" x14ac:dyDescent="0.2">
      <c r="A192" s="54"/>
    </row>
    <row r="193" spans="1:1" x14ac:dyDescent="0.2">
      <c r="A193" s="54"/>
    </row>
    <row r="194" spans="1:1" x14ac:dyDescent="0.2">
      <c r="A194" s="54"/>
    </row>
    <row r="195" spans="1:1" x14ac:dyDescent="0.2">
      <c r="A195" s="54"/>
    </row>
    <row r="196" spans="1:1" x14ac:dyDescent="0.2">
      <c r="A196" s="54"/>
    </row>
    <row r="197" spans="1:1" x14ac:dyDescent="0.2">
      <c r="A197" s="54"/>
    </row>
    <row r="198" spans="1:1" x14ac:dyDescent="0.2">
      <c r="A198" s="54"/>
    </row>
    <row r="199" spans="1:1" x14ac:dyDescent="0.2">
      <c r="A199" s="54"/>
    </row>
    <row r="200" spans="1:1" x14ac:dyDescent="0.2">
      <c r="A200" s="54"/>
    </row>
    <row r="201" spans="1:1" x14ac:dyDescent="0.2">
      <c r="A201" s="54"/>
    </row>
    <row r="202" spans="1:1" x14ac:dyDescent="0.2">
      <c r="A202" s="54"/>
    </row>
    <row r="203" spans="1:1" x14ac:dyDescent="0.2">
      <c r="A203" s="54"/>
    </row>
    <row r="204" spans="1:1" x14ac:dyDescent="0.2">
      <c r="A204" s="54"/>
    </row>
    <row r="205" spans="1:1" x14ac:dyDescent="0.2">
      <c r="A205" s="54"/>
    </row>
    <row r="206" spans="1:1" x14ac:dyDescent="0.2">
      <c r="A206" s="54"/>
    </row>
    <row r="207" spans="1:1" x14ac:dyDescent="0.2">
      <c r="A207" s="54"/>
    </row>
    <row r="208" spans="1:1" x14ac:dyDescent="0.2">
      <c r="A208" s="54"/>
    </row>
    <row r="209" spans="1:1" x14ac:dyDescent="0.2">
      <c r="A209" s="54"/>
    </row>
    <row r="210" spans="1:1" x14ac:dyDescent="0.2">
      <c r="A210" s="54"/>
    </row>
    <row r="211" spans="1:1" x14ac:dyDescent="0.2">
      <c r="A211" s="54"/>
    </row>
    <row r="212" spans="1:1" x14ac:dyDescent="0.2">
      <c r="A212" s="54"/>
    </row>
    <row r="213" spans="1:1" x14ac:dyDescent="0.2">
      <c r="A213" s="54"/>
    </row>
    <row r="214" spans="1:1" x14ac:dyDescent="0.2">
      <c r="A214" s="54"/>
    </row>
    <row r="215" spans="1:1" x14ac:dyDescent="0.2">
      <c r="A215" s="54"/>
    </row>
    <row r="216" spans="1:1" x14ac:dyDescent="0.2">
      <c r="A216" s="54"/>
    </row>
    <row r="217" spans="1:1" x14ac:dyDescent="0.2">
      <c r="A217" s="54"/>
    </row>
    <row r="218" spans="1:1" x14ac:dyDescent="0.2">
      <c r="A218" s="54"/>
    </row>
    <row r="219" spans="1:1" x14ac:dyDescent="0.2">
      <c r="A219" s="54"/>
    </row>
    <row r="220" spans="1:1" x14ac:dyDescent="0.2">
      <c r="A220" s="54"/>
    </row>
    <row r="221" spans="1:1" x14ac:dyDescent="0.2">
      <c r="A221" s="54"/>
    </row>
    <row r="222" spans="1:1" x14ac:dyDescent="0.2">
      <c r="A222" s="54"/>
    </row>
    <row r="223" spans="1:1" x14ac:dyDescent="0.2">
      <c r="A223" s="54"/>
    </row>
    <row r="224" spans="1:1" x14ac:dyDescent="0.2">
      <c r="A224" s="54"/>
    </row>
    <row r="225" spans="1:1" x14ac:dyDescent="0.2">
      <c r="A225" s="54"/>
    </row>
    <row r="226" spans="1:1" x14ac:dyDescent="0.2">
      <c r="A226" s="54"/>
    </row>
    <row r="227" spans="1:1" x14ac:dyDescent="0.2">
      <c r="A227" s="54"/>
    </row>
    <row r="228" spans="1:1" x14ac:dyDescent="0.2">
      <c r="A228" s="54"/>
    </row>
    <row r="229" spans="1:1" x14ac:dyDescent="0.2">
      <c r="A229" s="54"/>
    </row>
    <row r="230" spans="1:1" x14ac:dyDescent="0.2">
      <c r="A230" s="54"/>
    </row>
    <row r="231" spans="1:1" x14ac:dyDescent="0.2">
      <c r="A231" s="54"/>
    </row>
    <row r="232" spans="1:1" x14ac:dyDescent="0.2">
      <c r="A232" s="54"/>
    </row>
    <row r="233" spans="1:1" x14ac:dyDescent="0.2">
      <c r="A233" s="54"/>
    </row>
    <row r="234" spans="1:1" x14ac:dyDescent="0.2">
      <c r="A234" s="54"/>
    </row>
    <row r="235" spans="1:1" x14ac:dyDescent="0.2">
      <c r="A235" s="54"/>
    </row>
    <row r="236" spans="1:1" x14ac:dyDescent="0.2">
      <c r="A236" s="54"/>
    </row>
    <row r="237" spans="1:1" x14ac:dyDescent="0.2">
      <c r="A237" s="54"/>
    </row>
    <row r="238" spans="1:1" x14ac:dyDescent="0.2">
      <c r="A238" s="54"/>
    </row>
    <row r="239" spans="1:1" x14ac:dyDescent="0.2">
      <c r="A239" s="54"/>
    </row>
    <row r="240" spans="1:1" x14ac:dyDescent="0.2">
      <c r="A240" s="54"/>
    </row>
    <row r="241" spans="1:1" x14ac:dyDescent="0.2">
      <c r="A241" s="54"/>
    </row>
    <row r="242" spans="1:1" x14ac:dyDescent="0.2">
      <c r="A242" s="54"/>
    </row>
    <row r="243" spans="1:1" x14ac:dyDescent="0.2">
      <c r="A243" s="54"/>
    </row>
    <row r="244" spans="1:1" x14ac:dyDescent="0.2">
      <c r="A244" s="54"/>
    </row>
    <row r="245" spans="1:1" x14ac:dyDescent="0.2">
      <c r="A245" s="54"/>
    </row>
    <row r="246" spans="1:1" x14ac:dyDescent="0.2">
      <c r="A246" s="54"/>
    </row>
    <row r="247" spans="1:1" x14ac:dyDescent="0.2">
      <c r="A247" s="54"/>
    </row>
    <row r="248" spans="1:1" x14ac:dyDescent="0.2">
      <c r="A248" s="54"/>
    </row>
    <row r="249" spans="1:1" x14ac:dyDescent="0.2">
      <c r="A249" s="54"/>
    </row>
    <row r="250" spans="1:1" x14ac:dyDescent="0.2">
      <c r="A250" s="54"/>
    </row>
    <row r="251" spans="1:1" x14ac:dyDescent="0.2">
      <c r="A251" s="54"/>
    </row>
    <row r="252" spans="1:1" x14ac:dyDescent="0.2">
      <c r="A252" s="54"/>
    </row>
    <row r="253" spans="1:1" x14ac:dyDescent="0.2">
      <c r="A253" s="54"/>
    </row>
    <row r="254" spans="1:1" x14ac:dyDescent="0.2">
      <c r="A254" s="54"/>
    </row>
    <row r="255" spans="1:1" x14ac:dyDescent="0.2">
      <c r="A255" s="54"/>
    </row>
    <row r="256" spans="1:1" x14ac:dyDescent="0.2">
      <c r="A256" s="54"/>
    </row>
    <row r="257" spans="1:1" x14ac:dyDescent="0.2">
      <c r="A257" s="54"/>
    </row>
    <row r="258" spans="1:1" x14ac:dyDescent="0.2">
      <c r="A258" s="54"/>
    </row>
    <row r="259" spans="1:1" x14ac:dyDescent="0.2">
      <c r="A259" s="54"/>
    </row>
    <row r="260" spans="1:1" x14ac:dyDescent="0.2">
      <c r="A260" s="54"/>
    </row>
    <row r="261" spans="1:1" x14ac:dyDescent="0.2">
      <c r="A261" s="54"/>
    </row>
    <row r="262" spans="1:1" x14ac:dyDescent="0.2">
      <c r="A262" s="54"/>
    </row>
    <row r="263" spans="1:1" x14ac:dyDescent="0.2">
      <c r="A263" s="54"/>
    </row>
    <row r="264" spans="1:1" x14ac:dyDescent="0.2">
      <c r="A264" s="54"/>
    </row>
    <row r="265" spans="1:1" x14ac:dyDescent="0.2">
      <c r="A265" s="54"/>
    </row>
    <row r="266" spans="1:1" x14ac:dyDescent="0.2">
      <c r="A266" s="54"/>
    </row>
    <row r="267" spans="1:1" x14ac:dyDescent="0.2">
      <c r="A267" s="54"/>
    </row>
    <row r="268" spans="1:1" x14ac:dyDescent="0.2">
      <c r="A268" s="54"/>
    </row>
    <row r="269" spans="1:1" x14ac:dyDescent="0.2">
      <c r="A269" s="54"/>
    </row>
    <row r="270" spans="1:1" x14ac:dyDescent="0.2">
      <c r="A270" s="54"/>
    </row>
    <row r="271" spans="1:1" x14ac:dyDescent="0.2">
      <c r="A271" s="54"/>
    </row>
    <row r="272" spans="1:1" x14ac:dyDescent="0.2">
      <c r="A272" s="54"/>
    </row>
    <row r="273" spans="1:1" x14ac:dyDescent="0.2">
      <c r="A273" s="54"/>
    </row>
    <row r="274" spans="1:1" x14ac:dyDescent="0.2">
      <c r="A274" s="54"/>
    </row>
    <row r="275" spans="1:1" x14ac:dyDescent="0.2">
      <c r="A275" s="54"/>
    </row>
    <row r="276" spans="1:1" x14ac:dyDescent="0.2">
      <c r="A276" s="54"/>
    </row>
    <row r="277" spans="1:1" x14ac:dyDescent="0.2">
      <c r="A277" s="54"/>
    </row>
    <row r="278" spans="1:1" x14ac:dyDescent="0.2">
      <c r="A278" s="54"/>
    </row>
    <row r="279" spans="1:1" x14ac:dyDescent="0.2">
      <c r="A279" s="54"/>
    </row>
    <row r="280" spans="1:1" x14ac:dyDescent="0.2">
      <c r="A280" s="54"/>
    </row>
    <row r="281" spans="1:1" x14ac:dyDescent="0.2">
      <c r="A281" s="54"/>
    </row>
    <row r="282" spans="1:1" x14ac:dyDescent="0.2">
      <c r="A282" s="54"/>
    </row>
    <row r="283" spans="1:1" x14ac:dyDescent="0.2">
      <c r="A283" s="54"/>
    </row>
    <row r="284" spans="1:1" x14ac:dyDescent="0.2">
      <c r="A284" s="54"/>
    </row>
    <row r="285" spans="1:1" x14ac:dyDescent="0.2">
      <c r="A285" s="54"/>
    </row>
    <row r="286" spans="1:1" x14ac:dyDescent="0.2">
      <c r="A286" s="54"/>
    </row>
    <row r="287" spans="1:1" x14ac:dyDescent="0.2">
      <c r="A287" s="54"/>
    </row>
    <row r="288" spans="1:1" x14ac:dyDescent="0.2">
      <c r="A288" s="54"/>
    </row>
    <row r="289" spans="1:1" x14ac:dyDescent="0.2">
      <c r="A289" s="54"/>
    </row>
    <row r="290" spans="1:1" x14ac:dyDescent="0.2">
      <c r="A290" s="54"/>
    </row>
    <row r="291" spans="1:1" x14ac:dyDescent="0.2">
      <c r="A291" s="54"/>
    </row>
    <row r="292" spans="1:1" x14ac:dyDescent="0.2">
      <c r="A292" s="54"/>
    </row>
    <row r="293" spans="1:1" x14ac:dyDescent="0.2">
      <c r="A293" s="54"/>
    </row>
    <row r="294" spans="1:1" x14ac:dyDescent="0.2">
      <c r="A294" s="54"/>
    </row>
    <row r="295" spans="1:1" x14ac:dyDescent="0.2">
      <c r="A295" s="54"/>
    </row>
    <row r="296" spans="1:1" x14ac:dyDescent="0.2">
      <c r="A296" s="54"/>
    </row>
    <row r="297" spans="1:1" x14ac:dyDescent="0.2">
      <c r="A297" s="54"/>
    </row>
    <row r="298" spans="1:1" x14ac:dyDescent="0.2">
      <c r="A298" s="54"/>
    </row>
    <row r="299" spans="1:1" x14ac:dyDescent="0.2">
      <c r="A299" s="54"/>
    </row>
    <row r="300" spans="1:1" x14ac:dyDescent="0.2">
      <c r="A300" s="54"/>
    </row>
    <row r="301" spans="1:1" x14ac:dyDescent="0.2">
      <c r="A301" s="54"/>
    </row>
    <row r="302" spans="1:1" x14ac:dyDescent="0.2">
      <c r="A302" s="54"/>
    </row>
    <row r="303" spans="1:1" x14ac:dyDescent="0.2">
      <c r="A303" s="54"/>
    </row>
    <row r="304" spans="1:1" x14ac:dyDescent="0.2">
      <c r="A304" s="54"/>
    </row>
    <row r="305" spans="1:1" x14ac:dyDescent="0.2">
      <c r="A305" s="54"/>
    </row>
    <row r="306" spans="1:1" x14ac:dyDescent="0.2">
      <c r="A306" s="54"/>
    </row>
    <row r="307" spans="1:1" x14ac:dyDescent="0.2">
      <c r="A307" s="54"/>
    </row>
    <row r="308" spans="1:1" x14ac:dyDescent="0.2">
      <c r="A308" s="54"/>
    </row>
    <row r="309" spans="1:1" x14ac:dyDescent="0.2">
      <c r="A309" s="54"/>
    </row>
    <row r="310" spans="1:1" x14ac:dyDescent="0.2">
      <c r="A310" s="54"/>
    </row>
    <row r="311" spans="1:1" x14ac:dyDescent="0.2">
      <c r="A311" s="54"/>
    </row>
    <row r="312" spans="1:1" x14ac:dyDescent="0.2">
      <c r="A312" s="54"/>
    </row>
    <row r="313" spans="1:1" x14ac:dyDescent="0.2">
      <c r="A313" s="54"/>
    </row>
    <row r="314" spans="1:1" x14ac:dyDescent="0.2">
      <c r="A314" s="54"/>
    </row>
    <row r="315" spans="1:1" x14ac:dyDescent="0.2">
      <c r="A315" s="54"/>
    </row>
    <row r="316" spans="1:1" x14ac:dyDescent="0.2">
      <c r="A316" s="54"/>
    </row>
    <row r="317" spans="1:1" x14ac:dyDescent="0.2">
      <c r="A317" s="54"/>
    </row>
    <row r="318" spans="1:1" x14ac:dyDescent="0.2">
      <c r="A318" s="54"/>
    </row>
    <row r="319" spans="1:1" x14ac:dyDescent="0.2">
      <c r="A319" s="54"/>
    </row>
    <row r="320" spans="1:1" x14ac:dyDescent="0.2">
      <c r="A320" s="54"/>
    </row>
    <row r="321" spans="1:1" x14ac:dyDescent="0.2">
      <c r="A321" s="54"/>
    </row>
    <row r="322" spans="1:1" x14ac:dyDescent="0.2">
      <c r="A322" s="54"/>
    </row>
    <row r="323" spans="1:1" x14ac:dyDescent="0.2">
      <c r="A323" s="54"/>
    </row>
    <row r="324" spans="1:1" x14ac:dyDescent="0.2">
      <c r="A324" s="54"/>
    </row>
    <row r="325" spans="1:1" x14ac:dyDescent="0.2">
      <c r="A325" s="54"/>
    </row>
    <row r="326" spans="1:1" x14ac:dyDescent="0.2">
      <c r="A326" s="54"/>
    </row>
    <row r="327" spans="1:1" x14ac:dyDescent="0.2">
      <c r="A327" s="54"/>
    </row>
    <row r="328" spans="1:1" x14ac:dyDescent="0.2">
      <c r="A328" s="54"/>
    </row>
    <row r="329" spans="1:1" x14ac:dyDescent="0.2">
      <c r="A329" s="54"/>
    </row>
    <row r="330" spans="1:1" x14ac:dyDescent="0.2">
      <c r="A330" s="54"/>
    </row>
    <row r="331" spans="1:1" x14ac:dyDescent="0.2">
      <c r="A331" s="54"/>
    </row>
    <row r="332" spans="1:1" x14ac:dyDescent="0.2">
      <c r="A332" s="54"/>
    </row>
    <row r="333" spans="1:1" x14ac:dyDescent="0.2">
      <c r="A333" s="54"/>
    </row>
    <row r="334" spans="1:1" x14ac:dyDescent="0.2">
      <c r="A334" s="54"/>
    </row>
    <row r="335" spans="1:1" x14ac:dyDescent="0.2">
      <c r="A335" s="54"/>
    </row>
    <row r="336" spans="1:1" x14ac:dyDescent="0.2">
      <c r="A336" s="54"/>
    </row>
    <row r="337" spans="1:1" x14ac:dyDescent="0.2">
      <c r="A337" s="54"/>
    </row>
    <row r="338" spans="1:1" x14ac:dyDescent="0.2">
      <c r="A338" s="54"/>
    </row>
    <row r="339" spans="1:1" x14ac:dyDescent="0.2">
      <c r="A339" s="54"/>
    </row>
    <row r="340" spans="1:1" x14ac:dyDescent="0.2">
      <c r="A340" s="54"/>
    </row>
    <row r="341" spans="1:1" x14ac:dyDescent="0.2">
      <c r="A341" s="54"/>
    </row>
    <row r="342" spans="1:1" x14ac:dyDescent="0.2">
      <c r="A342" s="54"/>
    </row>
    <row r="343" spans="1:1" x14ac:dyDescent="0.2">
      <c r="A343" s="54"/>
    </row>
    <row r="344" spans="1:1" x14ac:dyDescent="0.2">
      <c r="A344" s="54"/>
    </row>
    <row r="345" spans="1:1" x14ac:dyDescent="0.2">
      <c r="A345" s="54"/>
    </row>
    <row r="346" spans="1:1" x14ac:dyDescent="0.2">
      <c r="A346" s="54"/>
    </row>
    <row r="347" spans="1:1" x14ac:dyDescent="0.2">
      <c r="A347" s="54"/>
    </row>
    <row r="348" spans="1:1" x14ac:dyDescent="0.2">
      <c r="A348" s="54"/>
    </row>
    <row r="349" spans="1:1" x14ac:dyDescent="0.2">
      <c r="A349" s="54"/>
    </row>
    <row r="350" spans="1:1" x14ac:dyDescent="0.2">
      <c r="A350" s="54"/>
    </row>
    <row r="351" spans="1:1" x14ac:dyDescent="0.2">
      <c r="A351" s="54"/>
    </row>
    <row r="352" spans="1:1" x14ac:dyDescent="0.2">
      <c r="A352" s="54"/>
    </row>
    <row r="353" spans="1:1" x14ac:dyDescent="0.2">
      <c r="A353" s="54"/>
    </row>
    <row r="354" spans="1:1" x14ac:dyDescent="0.2">
      <c r="A354" s="54"/>
    </row>
    <row r="355" spans="1:1" x14ac:dyDescent="0.2">
      <c r="A355" s="54"/>
    </row>
    <row r="356" spans="1:1" x14ac:dyDescent="0.2">
      <c r="A356" s="54"/>
    </row>
    <row r="357" spans="1:1" x14ac:dyDescent="0.2">
      <c r="A357" s="54"/>
    </row>
    <row r="358" spans="1:1" x14ac:dyDescent="0.2">
      <c r="A358" s="54"/>
    </row>
    <row r="359" spans="1:1" x14ac:dyDescent="0.2">
      <c r="A359" s="54"/>
    </row>
    <row r="360" spans="1:1" x14ac:dyDescent="0.2">
      <c r="A360" s="54"/>
    </row>
    <row r="361" spans="1:1" x14ac:dyDescent="0.2">
      <c r="A361" s="54"/>
    </row>
    <row r="362" spans="1:1" x14ac:dyDescent="0.2">
      <c r="A362" s="54"/>
    </row>
    <row r="363" spans="1:1" x14ac:dyDescent="0.2">
      <c r="A363" s="54"/>
    </row>
    <row r="364" spans="1:1" x14ac:dyDescent="0.2">
      <c r="A364" s="54"/>
    </row>
    <row r="365" spans="1:1" x14ac:dyDescent="0.2">
      <c r="A365" s="54"/>
    </row>
    <row r="366" spans="1:1" x14ac:dyDescent="0.2">
      <c r="A366" s="54"/>
    </row>
    <row r="367" spans="1:1" x14ac:dyDescent="0.2">
      <c r="A367" s="54"/>
    </row>
    <row r="368" spans="1:1" x14ac:dyDescent="0.2">
      <c r="A368" s="54"/>
    </row>
    <row r="369" spans="1:1" x14ac:dyDescent="0.2">
      <c r="A369" s="54"/>
    </row>
    <row r="370" spans="1:1" x14ac:dyDescent="0.2">
      <c r="A370" s="54"/>
    </row>
    <row r="371" spans="1:1" x14ac:dyDescent="0.2">
      <c r="A371" s="54"/>
    </row>
    <row r="372" spans="1:1" x14ac:dyDescent="0.2">
      <c r="A372" s="54"/>
    </row>
    <row r="373" spans="1:1" x14ac:dyDescent="0.2">
      <c r="A373" s="54"/>
    </row>
    <row r="374" spans="1:1" x14ac:dyDescent="0.2">
      <c r="A374" s="54"/>
    </row>
    <row r="375" spans="1:1" x14ac:dyDescent="0.2">
      <c r="A375" s="54"/>
    </row>
    <row r="376" spans="1:1" x14ac:dyDescent="0.2">
      <c r="A376" s="54"/>
    </row>
    <row r="377" spans="1:1" x14ac:dyDescent="0.2">
      <c r="A377" s="54"/>
    </row>
    <row r="378" spans="1:1" x14ac:dyDescent="0.2">
      <c r="A378" s="54"/>
    </row>
    <row r="379" spans="1:1" x14ac:dyDescent="0.2">
      <c r="A379" s="54"/>
    </row>
    <row r="380" spans="1:1" x14ac:dyDescent="0.2">
      <c r="A380" s="54"/>
    </row>
    <row r="381" spans="1:1" x14ac:dyDescent="0.2">
      <c r="A381" s="54"/>
    </row>
    <row r="382" spans="1:1" x14ac:dyDescent="0.2">
      <c r="A382" s="54"/>
    </row>
    <row r="383" spans="1:1" x14ac:dyDescent="0.2">
      <c r="A383" s="54"/>
    </row>
    <row r="384" spans="1:1" x14ac:dyDescent="0.2">
      <c r="A384" s="54"/>
    </row>
    <row r="385" spans="1:1" x14ac:dyDescent="0.2">
      <c r="A385" s="54"/>
    </row>
    <row r="386" spans="1:1" x14ac:dyDescent="0.2">
      <c r="A386" s="54"/>
    </row>
    <row r="387" spans="1:1" x14ac:dyDescent="0.2">
      <c r="A387" s="54"/>
    </row>
    <row r="388" spans="1:1" x14ac:dyDescent="0.2">
      <c r="A388" s="54"/>
    </row>
    <row r="389" spans="1:1" x14ac:dyDescent="0.2">
      <c r="A389" s="54"/>
    </row>
    <row r="390" spans="1:1" x14ac:dyDescent="0.2">
      <c r="A390" s="54"/>
    </row>
    <row r="391" spans="1:1" x14ac:dyDescent="0.2">
      <c r="A391" s="54"/>
    </row>
    <row r="392" spans="1:1" x14ac:dyDescent="0.2">
      <c r="A392" s="54"/>
    </row>
    <row r="393" spans="1:1" x14ac:dyDescent="0.2">
      <c r="A393" s="54"/>
    </row>
    <row r="394" spans="1:1" x14ac:dyDescent="0.2">
      <c r="A394" s="54"/>
    </row>
    <row r="395" spans="1:1" x14ac:dyDescent="0.2">
      <c r="A395" s="54"/>
    </row>
    <row r="396" spans="1:1" x14ac:dyDescent="0.2">
      <c r="A396" s="54"/>
    </row>
    <row r="397" spans="1:1" x14ac:dyDescent="0.2">
      <c r="A397" s="54"/>
    </row>
    <row r="398" spans="1:1" x14ac:dyDescent="0.2">
      <c r="A398" s="54"/>
    </row>
    <row r="399" spans="1:1" x14ac:dyDescent="0.2">
      <c r="A399" s="54"/>
    </row>
    <row r="400" spans="1:1" x14ac:dyDescent="0.2">
      <c r="A400" s="54"/>
    </row>
    <row r="401" spans="1:1" x14ac:dyDescent="0.2">
      <c r="A401" s="54"/>
    </row>
    <row r="402" spans="1:1" x14ac:dyDescent="0.2">
      <c r="A402" s="54"/>
    </row>
    <row r="403" spans="1:1" x14ac:dyDescent="0.2">
      <c r="A403" s="54"/>
    </row>
    <row r="404" spans="1:1" x14ac:dyDescent="0.2">
      <c r="A404" s="54"/>
    </row>
    <row r="405" spans="1:1" x14ac:dyDescent="0.2">
      <c r="A405" s="54"/>
    </row>
    <row r="406" spans="1:1" x14ac:dyDescent="0.2">
      <c r="A406" s="54"/>
    </row>
    <row r="407" spans="1:1" x14ac:dyDescent="0.2">
      <c r="A407" s="54"/>
    </row>
    <row r="408" spans="1:1" x14ac:dyDescent="0.2">
      <c r="A408" s="54"/>
    </row>
    <row r="409" spans="1:1" x14ac:dyDescent="0.2">
      <c r="A409" s="54"/>
    </row>
    <row r="410" spans="1:1" x14ac:dyDescent="0.2">
      <c r="A410" s="54"/>
    </row>
    <row r="411" spans="1:1" x14ac:dyDescent="0.2">
      <c r="A411" s="54"/>
    </row>
    <row r="412" spans="1:1" x14ac:dyDescent="0.2">
      <c r="A412" s="54"/>
    </row>
    <row r="413" spans="1:1" x14ac:dyDescent="0.2">
      <c r="A413" s="54"/>
    </row>
    <row r="414" spans="1:1" x14ac:dyDescent="0.2">
      <c r="A414" s="54"/>
    </row>
    <row r="415" spans="1:1" x14ac:dyDescent="0.2">
      <c r="A415" s="54"/>
    </row>
    <row r="416" spans="1:1" x14ac:dyDescent="0.2">
      <c r="A416" s="54"/>
    </row>
    <row r="417" spans="1:1" x14ac:dyDescent="0.2">
      <c r="A417" s="54"/>
    </row>
    <row r="418" spans="1:1" x14ac:dyDescent="0.2">
      <c r="A418" s="54"/>
    </row>
    <row r="419" spans="1:1" x14ac:dyDescent="0.2">
      <c r="A419" s="54"/>
    </row>
    <row r="420" spans="1:1" x14ac:dyDescent="0.2">
      <c r="A420" s="54"/>
    </row>
    <row r="421" spans="1:1" x14ac:dyDescent="0.2">
      <c r="A421" s="54"/>
    </row>
    <row r="422" spans="1:1" x14ac:dyDescent="0.2">
      <c r="A422" s="54"/>
    </row>
    <row r="423" spans="1:1" x14ac:dyDescent="0.2">
      <c r="A423" s="54"/>
    </row>
    <row r="424" spans="1:1" x14ac:dyDescent="0.2">
      <c r="A424" s="54"/>
    </row>
    <row r="425" spans="1:1" x14ac:dyDescent="0.2">
      <c r="A425" s="54"/>
    </row>
    <row r="426" spans="1:1" x14ac:dyDescent="0.2">
      <c r="A426" s="54"/>
    </row>
    <row r="427" spans="1:1" x14ac:dyDescent="0.2">
      <c r="A427" s="54"/>
    </row>
    <row r="428" spans="1:1" x14ac:dyDescent="0.2">
      <c r="A428" s="54"/>
    </row>
    <row r="429" spans="1:1" x14ac:dyDescent="0.2">
      <c r="A429" s="54"/>
    </row>
    <row r="430" spans="1:1" x14ac:dyDescent="0.2">
      <c r="A430" s="54"/>
    </row>
    <row r="431" spans="1:1" x14ac:dyDescent="0.2">
      <c r="A431" s="54"/>
    </row>
    <row r="432" spans="1:1" x14ac:dyDescent="0.2">
      <c r="A432" s="54"/>
    </row>
    <row r="433" spans="1:1" x14ac:dyDescent="0.2">
      <c r="A433" s="54"/>
    </row>
    <row r="434" spans="1:1" x14ac:dyDescent="0.2">
      <c r="A434" s="54"/>
    </row>
    <row r="435" spans="1:1" x14ac:dyDescent="0.2">
      <c r="A435" s="54"/>
    </row>
    <row r="436" spans="1:1" x14ac:dyDescent="0.2">
      <c r="A436" s="54"/>
    </row>
    <row r="437" spans="1:1" x14ac:dyDescent="0.2">
      <c r="A437" s="54"/>
    </row>
    <row r="438" spans="1:1" x14ac:dyDescent="0.2">
      <c r="A438" s="54"/>
    </row>
    <row r="439" spans="1:1" x14ac:dyDescent="0.2">
      <c r="A439" s="54"/>
    </row>
    <row r="440" spans="1:1" x14ac:dyDescent="0.2">
      <c r="A440" s="54"/>
    </row>
    <row r="441" spans="1:1" x14ac:dyDescent="0.2">
      <c r="A441" s="54"/>
    </row>
    <row r="442" spans="1:1" x14ac:dyDescent="0.2">
      <c r="A442" s="54"/>
    </row>
    <row r="443" spans="1:1" x14ac:dyDescent="0.2">
      <c r="A443" s="54"/>
    </row>
    <row r="444" spans="1:1" x14ac:dyDescent="0.2">
      <c r="A444" s="54"/>
    </row>
    <row r="445" spans="1:1" x14ac:dyDescent="0.2">
      <c r="A445" s="54"/>
    </row>
    <row r="446" spans="1:1" x14ac:dyDescent="0.2">
      <c r="A446" s="54"/>
    </row>
    <row r="447" spans="1:1" x14ac:dyDescent="0.2">
      <c r="A447" s="54"/>
    </row>
    <row r="448" spans="1:1" x14ac:dyDescent="0.2">
      <c r="A448" s="54"/>
    </row>
    <row r="449" spans="1:1" x14ac:dyDescent="0.2">
      <c r="A449" s="54"/>
    </row>
    <row r="450" spans="1:1" x14ac:dyDescent="0.2">
      <c r="A450" s="54"/>
    </row>
    <row r="451" spans="1:1" x14ac:dyDescent="0.2">
      <c r="A451" s="54"/>
    </row>
    <row r="452" spans="1:1" x14ac:dyDescent="0.2">
      <c r="A452" s="54"/>
    </row>
    <row r="453" spans="1:1" x14ac:dyDescent="0.2">
      <c r="A453" s="54"/>
    </row>
    <row r="454" spans="1:1" x14ac:dyDescent="0.2">
      <c r="A454" s="54"/>
    </row>
    <row r="455" spans="1:1" x14ac:dyDescent="0.2">
      <c r="A455" s="54"/>
    </row>
    <row r="456" spans="1:1" x14ac:dyDescent="0.2">
      <c r="A456" s="54"/>
    </row>
    <row r="457" spans="1:1" x14ac:dyDescent="0.2">
      <c r="A457" s="54"/>
    </row>
    <row r="458" spans="1:1" x14ac:dyDescent="0.2">
      <c r="A458" s="54"/>
    </row>
    <row r="459" spans="1:1" x14ac:dyDescent="0.2">
      <c r="A459" s="54"/>
    </row>
    <row r="460" spans="1:1" x14ac:dyDescent="0.2">
      <c r="A460" s="54"/>
    </row>
    <row r="461" spans="1:1" x14ac:dyDescent="0.2">
      <c r="A461" s="54"/>
    </row>
    <row r="462" spans="1:1" x14ac:dyDescent="0.2">
      <c r="A462" s="54"/>
    </row>
    <row r="463" spans="1:1" x14ac:dyDescent="0.2">
      <c r="A463" s="54"/>
    </row>
    <row r="464" spans="1:1" x14ac:dyDescent="0.2">
      <c r="A464" s="54"/>
    </row>
    <row r="465" spans="1:1" x14ac:dyDescent="0.2">
      <c r="A465" s="54"/>
    </row>
    <row r="466" spans="1:1" x14ac:dyDescent="0.2">
      <c r="A466" s="54"/>
    </row>
    <row r="467" spans="1:1" x14ac:dyDescent="0.2">
      <c r="A467" s="54"/>
    </row>
    <row r="468" spans="1:1" x14ac:dyDescent="0.2">
      <c r="A468" s="54"/>
    </row>
    <row r="469" spans="1:1" x14ac:dyDescent="0.2">
      <c r="A469" s="54"/>
    </row>
    <row r="470" spans="1:1" x14ac:dyDescent="0.2">
      <c r="A470" s="54"/>
    </row>
    <row r="471" spans="1:1" x14ac:dyDescent="0.2">
      <c r="A471" s="54"/>
    </row>
    <row r="472" spans="1:1" x14ac:dyDescent="0.2">
      <c r="A472" s="54"/>
    </row>
    <row r="473" spans="1:1" x14ac:dyDescent="0.2">
      <c r="A473" s="54"/>
    </row>
    <row r="474" spans="1:1" x14ac:dyDescent="0.2">
      <c r="A474" s="54"/>
    </row>
    <row r="475" spans="1:1" x14ac:dyDescent="0.2">
      <c r="A475" s="54"/>
    </row>
    <row r="476" spans="1:1" x14ac:dyDescent="0.2">
      <c r="A476" s="54"/>
    </row>
    <row r="477" spans="1:1" x14ac:dyDescent="0.2">
      <c r="A477" s="54"/>
    </row>
    <row r="478" spans="1:1" x14ac:dyDescent="0.2">
      <c r="A478" s="54"/>
    </row>
    <row r="479" spans="1:1" x14ac:dyDescent="0.2">
      <c r="A479" s="54"/>
    </row>
    <row r="480" spans="1:1" x14ac:dyDescent="0.2">
      <c r="A480" s="54"/>
    </row>
    <row r="481" spans="1:1" x14ac:dyDescent="0.2">
      <c r="A481" s="54"/>
    </row>
    <row r="482" spans="1:1" x14ac:dyDescent="0.2">
      <c r="A482" s="54"/>
    </row>
    <row r="483" spans="1:1" x14ac:dyDescent="0.2">
      <c r="A483" s="54"/>
    </row>
    <row r="484" spans="1:1" x14ac:dyDescent="0.2">
      <c r="A484" s="54"/>
    </row>
    <row r="485" spans="1:1" x14ac:dyDescent="0.2">
      <c r="A485" s="54"/>
    </row>
    <row r="486" spans="1:1" x14ac:dyDescent="0.2">
      <c r="A486" s="54"/>
    </row>
    <row r="487" spans="1:1" x14ac:dyDescent="0.2">
      <c r="A487" s="54"/>
    </row>
    <row r="488" spans="1:1" x14ac:dyDescent="0.2">
      <c r="A488" s="54"/>
    </row>
    <row r="489" spans="1:1" x14ac:dyDescent="0.2">
      <c r="A489" s="54"/>
    </row>
    <row r="490" spans="1:1" x14ac:dyDescent="0.2">
      <c r="A490" s="54"/>
    </row>
    <row r="491" spans="1:1" x14ac:dyDescent="0.2">
      <c r="A491" s="54"/>
    </row>
    <row r="492" spans="1:1" x14ac:dyDescent="0.2">
      <c r="A492" s="54"/>
    </row>
    <row r="493" spans="1:1" x14ac:dyDescent="0.2">
      <c r="A493" s="54"/>
    </row>
    <row r="494" spans="1:1" x14ac:dyDescent="0.2">
      <c r="A494" s="54"/>
    </row>
    <row r="495" spans="1:1" x14ac:dyDescent="0.2">
      <c r="A495" s="54"/>
    </row>
    <row r="496" spans="1:1" x14ac:dyDescent="0.2">
      <c r="A496" s="54"/>
    </row>
    <row r="497" spans="1:1" x14ac:dyDescent="0.2">
      <c r="A497" s="54"/>
    </row>
    <row r="498" spans="1:1" x14ac:dyDescent="0.2">
      <c r="A498" s="54"/>
    </row>
    <row r="499" spans="1:1" x14ac:dyDescent="0.2">
      <c r="A499" s="54"/>
    </row>
    <row r="500" spans="1:1" x14ac:dyDescent="0.2">
      <c r="A500" s="54"/>
    </row>
    <row r="501" spans="1:1" x14ac:dyDescent="0.2">
      <c r="A501" s="54"/>
    </row>
    <row r="502" spans="1:1" x14ac:dyDescent="0.2">
      <c r="A502" s="54"/>
    </row>
    <row r="503" spans="1:1" x14ac:dyDescent="0.2">
      <c r="A503" s="54"/>
    </row>
    <row r="504" spans="1:1" x14ac:dyDescent="0.2">
      <c r="A504" s="54"/>
    </row>
    <row r="505" spans="1:1" x14ac:dyDescent="0.2">
      <c r="A505" s="54"/>
    </row>
    <row r="506" spans="1:1" x14ac:dyDescent="0.2">
      <c r="A506" s="54"/>
    </row>
    <row r="507" spans="1:1" x14ac:dyDescent="0.2">
      <c r="A507" s="54"/>
    </row>
    <row r="508" spans="1:1" x14ac:dyDescent="0.2">
      <c r="A508" s="54"/>
    </row>
    <row r="509" spans="1:1" x14ac:dyDescent="0.2">
      <c r="A509" s="54"/>
    </row>
    <row r="510" spans="1:1" x14ac:dyDescent="0.2">
      <c r="A510" s="54"/>
    </row>
    <row r="511" spans="1:1" x14ac:dyDescent="0.2">
      <c r="A511" s="54"/>
    </row>
    <row r="512" spans="1:1" x14ac:dyDescent="0.2">
      <c r="A512" s="54"/>
    </row>
    <row r="513" spans="1:1" x14ac:dyDescent="0.2">
      <c r="A513" s="54"/>
    </row>
    <row r="514" spans="1:1" x14ac:dyDescent="0.2">
      <c r="A514" s="54"/>
    </row>
    <row r="515" spans="1:1" x14ac:dyDescent="0.2">
      <c r="A515" s="54"/>
    </row>
    <row r="516" spans="1:1" x14ac:dyDescent="0.2">
      <c r="A516" s="54"/>
    </row>
    <row r="517" spans="1:1" x14ac:dyDescent="0.2">
      <c r="A517" s="54"/>
    </row>
    <row r="518" spans="1:1" x14ac:dyDescent="0.2">
      <c r="A518" s="54"/>
    </row>
    <row r="519" spans="1:1" x14ac:dyDescent="0.2">
      <c r="A519" s="54"/>
    </row>
    <row r="520" spans="1:1" x14ac:dyDescent="0.2">
      <c r="A520" s="54"/>
    </row>
    <row r="521" spans="1:1" x14ac:dyDescent="0.2">
      <c r="A521" s="54"/>
    </row>
    <row r="522" spans="1:1" x14ac:dyDescent="0.2">
      <c r="A522" s="54"/>
    </row>
    <row r="523" spans="1:1" x14ac:dyDescent="0.2">
      <c r="A523" s="54"/>
    </row>
    <row r="524" spans="1:1" x14ac:dyDescent="0.2">
      <c r="A524" s="54"/>
    </row>
    <row r="525" spans="1:1" x14ac:dyDescent="0.2">
      <c r="A525" s="54"/>
    </row>
    <row r="526" spans="1:1" x14ac:dyDescent="0.2">
      <c r="A526" s="54"/>
    </row>
    <row r="527" spans="1:1" x14ac:dyDescent="0.2">
      <c r="A527" s="54"/>
    </row>
    <row r="528" spans="1:1" x14ac:dyDescent="0.2">
      <c r="A528" s="54"/>
    </row>
    <row r="529" spans="1:1" x14ac:dyDescent="0.2">
      <c r="A529" s="54"/>
    </row>
    <row r="530" spans="1:1" x14ac:dyDescent="0.2">
      <c r="A530" s="54"/>
    </row>
    <row r="531" spans="1:1" x14ac:dyDescent="0.2">
      <c r="A531" s="54"/>
    </row>
    <row r="532" spans="1:1" x14ac:dyDescent="0.2">
      <c r="A532" s="54"/>
    </row>
    <row r="533" spans="1:1" x14ac:dyDescent="0.2">
      <c r="A533" s="54"/>
    </row>
    <row r="534" spans="1:1" x14ac:dyDescent="0.2">
      <c r="A534" s="54"/>
    </row>
    <row r="535" spans="1:1" x14ac:dyDescent="0.2">
      <c r="A535" s="54"/>
    </row>
    <row r="536" spans="1:1" x14ac:dyDescent="0.2">
      <c r="A536" s="54"/>
    </row>
    <row r="537" spans="1:1" x14ac:dyDescent="0.2">
      <c r="A537" s="54"/>
    </row>
    <row r="538" spans="1:1" x14ac:dyDescent="0.2">
      <c r="A538" s="54"/>
    </row>
    <row r="539" spans="1:1" x14ac:dyDescent="0.2">
      <c r="A539" s="54"/>
    </row>
    <row r="540" spans="1:1" x14ac:dyDescent="0.2">
      <c r="A540" s="54"/>
    </row>
    <row r="541" spans="1:1" x14ac:dyDescent="0.2">
      <c r="A541" s="54"/>
    </row>
    <row r="542" spans="1:1" x14ac:dyDescent="0.2">
      <c r="A542" s="54"/>
    </row>
    <row r="543" spans="1:1" x14ac:dyDescent="0.2">
      <c r="A543" s="54"/>
    </row>
    <row r="544" spans="1:1" x14ac:dyDescent="0.2">
      <c r="A544" s="54"/>
    </row>
    <row r="545" spans="1:1" x14ac:dyDescent="0.2">
      <c r="A545" s="54"/>
    </row>
    <row r="546" spans="1:1" x14ac:dyDescent="0.2">
      <c r="A546" s="54"/>
    </row>
    <row r="547" spans="1:1" x14ac:dyDescent="0.2">
      <c r="A547" s="54"/>
    </row>
    <row r="548" spans="1:1" x14ac:dyDescent="0.2">
      <c r="A548" s="54"/>
    </row>
    <row r="549" spans="1:1" x14ac:dyDescent="0.2">
      <c r="A549" s="54"/>
    </row>
    <row r="550" spans="1:1" x14ac:dyDescent="0.2">
      <c r="A550" s="54"/>
    </row>
    <row r="551" spans="1:1" x14ac:dyDescent="0.2">
      <c r="A551" s="54"/>
    </row>
    <row r="552" spans="1:1" x14ac:dyDescent="0.2">
      <c r="A552" s="54"/>
    </row>
    <row r="553" spans="1:1" x14ac:dyDescent="0.2">
      <c r="A553" s="54"/>
    </row>
    <row r="554" spans="1:1" x14ac:dyDescent="0.2">
      <c r="A554" s="54"/>
    </row>
    <row r="555" spans="1:1" x14ac:dyDescent="0.2">
      <c r="A555" s="54"/>
    </row>
    <row r="556" spans="1:1" x14ac:dyDescent="0.2">
      <c r="A556" s="54"/>
    </row>
    <row r="557" spans="1:1" x14ac:dyDescent="0.2">
      <c r="A557" s="54"/>
    </row>
    <row r="558" spans="1:1" x14ac:dyDescent="0.2">
      <c r="A558" s="54"/>
    </row>
    <row r="559" spans="1:1" x14ac:dyDescent="0.2">
      <c r="A559" s="54"/>
    </row>
    <row r="560" spans="1:1" x14ac:dyDescent="0.2">
      <c r="A560" s="54"/>
    </row>
    <row r="561" spans="1:1" x14ac:dyDescent="0.2">
      <c r="A561" s="54"/>
    </row>
    <row r="562" spans="1:1" x14ac:dyDescent="0.2">
      <c r="A562" s="54"/>
    </row>
    <row r="563" spans="1:1" x14ac:dyDescent="0.2">
      <c r="A563" s="54"/>
    </row>
    <row r="564" spans="1:1" x14ac:dyDescent="0.2">
      <c r="A564" s="54"/>
    </row>
    <row r="565" spans="1:1" x14ac:dyDescent="0.2">
      <c r="A565" s="54"/>
    </row>
    <row r="566" spans="1:1" x14ac:dyDescent="0.2">
      <c r="A566" s="54"/>
    </row>
    <row r="567" spans="1:1" x14ac:dyDescent="0.2">
      <c r="A567" s="54"/>
    </row>
    <row r="568" spans="1:1" x14ac:dyDescent="0.2">
      <c r="A568" s="54"/>
    </row>
    <row r="569" spans="1:1" x14ac:dyDescent="0.2">
      <c r="A569" s="54"/>
    </row>
    <row r="570" spans="1:1" x14ac:dyDescent="0.2">
      <c r="A570" s="54"/>
    </row>
    <row r="571" spans="1:1" x14ac:dyDescent="0.2">
      <c r="A571" s="54"/>
    </row>
    <row r="572" spans="1:1" x14ac:dyDescent="0.2">
      <c r="A572" s="54"/>
    </row>
    <row r="573" spans="1:1" x14ac:dyDescent="0.2">
      <c r="A573" s="54"/>
    </row>
    <row r="574" spans="1:1" x14ac:dyDescent="0.2">
      <c r="A574" s="54"/>
    </row>
    <row r="575" spans="1:1" x14ac:dyDescent="0.2">
      <c r="A575" s="54"/>
    </row>
    <row r="576" spans="1:1" x14ac:dyDescent="0.2">
      <c r="A576" s="54"/>
    </row>
    <row r="577" spans="1:1" x14ac:dyDescent="0.2">
      <c r="A577" s="54"/>
    </row>
    <row r="578" spans="1:1" x14ac:dyDescent="0.2">
      <c r="A578" s="54"/>
    </row>
    <row r="579" spans="1:1" x14ac:dyDescent="0.2">
      <c r="A579" s="54"/>
    </row>
    <row r="580" spans="1:1" x14ac:dyDescent="0.2">
      <c r="A580" s="54"/>
    </row>
    <row r="581" spans="1:1" x14ac:dyDescent="0.2">
      <c r="A581" s="54"/>
    </row>
    <row r="582" spans="1:1" x14ac:dyDescent="0.2">
      <c r="A582" s="54"/>
    </row>
    <row r="583" spans="1:1" x14ac:dyDescent="0.2">
      <c r="A583" s="54"/>
    </row>
    <row r="584" spans="1:1" x14ac:dyDescent="0.2">
      <c r="A584" s="54"/>
    </row>
    <row r="585" spans="1:1" x14ac:dyDescent="0.2">
      <c r="A585" s="54"/>
    </row>
    <row r="586" spans="1:1" x14ac:dyDescent="0.2">
      <c r="A586" s="54"/>
    </row>
    <row r="587" spans="1:1" x14ac:dyDescent="0.2">
      <c r="A587" s="54"/>
    </row>
    <row r="588" spans="1:1" x14ac:dyDescent="0.2">
      <c r="A588" s="54"/>
    </row>
    <row r="589" spans="1:1" x14ac:dyDescent="0.2">
      <c r="A589" s="54"/>
    </row>
    <row r="590" spans="1:1" x14ac:dyDescent="0.2">
      <c r="A590" s="54"/>
    </row>
    <row r="591" spans="1:1" x14ac:dyDescent="0.2">
      <c r="A591" s="54"/>
    </row>
    <row r="592" spans="1:1" x14ac:dyDescent="0.2">
      <c r="A592" s="54"/>
    </row>
    <row r="593" spans="1:1" x14ac:dyDescent="0.2">
      <c r="A593" s="54"/>
    </row>
    <row r="594" spans="1:1" x14ac:dyDescent="0.2">
      <c r="A594" s="54"/>
    </row>
    <row r="595" spans="1:1" x14ac:dyDescent="0.2">
      <c r="A595" s="54"/>
    </row>
    <row r="596" spans="1:1" x14ac:dyDescent="0.2">
      <c r="A596" s="54"/>
    </row>
    <row r="597" spans="1:1" x14ac:dyDescent="0.2">
      <c r="A597" s="54"/>
    </row>
    <row r="598" spans="1:1" x14ac:dyDescent="0.2">
      <c r="A598" s="54"/>
    </row>
    <row r="599" spans="1:1" x14ac:dyDescent="0.2">
      <c r="A599" s="54"/>
    </row>
    <row r="600" spans="1:1" x14ac:dyDescent="0.2">
      <c r="A600" s="54"/>
    </row>
    <row r="601" spans="1:1" x14ac:dyDescent="0.2">
      <c r="A601" s="54"/>
    </row>
    <row r="602" spans="1:1" x14ac:dyDescent="0.2">
      <c r="A602" s="54"/>
    </row>
    <row r="603" spans="1:1" x14ac:dyDescent="0.2">
      <c r="A603" s="54"/>
    </row>
    <row r="604" spans="1:1" x14ac:dyDescent="0.2">
      <c r="A604" s="54"/>
    </row>
    <row r="605" spans="1:1" x14ac:dyDescent="0.2">
      <c r="A605" s="54"/>
    </row>
    <row r="606" spans="1:1" x14ac:dyDescent="0.2">
      <c r="A606" s="54"/>
    </row>
    <row r="607" spans="1:1" x14ac:dyDescent="0.2">
      <c r="A607" s="54"/>
    </row>
    <row r="608" spans="1:1" x14ac:dyDescent="0.2">
      <c r="A608" s="54"/>
    </row>
    <row r="609" spans="1:1" x14ac:dyDescent="0.2">
      <c r="A609" s="54"/>
    </row>
    <row r="610" spans="1:1" x14ac:dyDescent="0.2">
      <c r="A610" s="54"/>
    </row>
    <row r="611" spans="1:1" x14ac:dyDescent="0.2">
      <c r="A611" s="54"/>
    </row>
    <row r="612" spans="1:1" x14ac:dyDescent="0.2">
      <c r="A612" s="54"/>
    </row>
    <row r="613" spans="1:1" x14ac:dyDescent="0.2">
      <c r="A613" s="54"/>
    </row>
    <row r="614" spans="1:1" x14ac:dyDescent="0.2">
      <c r="A614" s="54"/>
    </row>
    <row r="615" spans="1:1" x14ac:dyDescent="0.2">
      <c r="A615" s="54"/>
    </row>
    <row r="616" spans="1:1" x14ac:dyDescent="0.2">
      <c r="A616" s="54"/>
    </row>
    <row r="617" spans="1:1" x14ac:dyDescent="0.2">
      <c r="A617" s="54"/>
    </row>
    <row r="618" spans="1:1" x14ac:dyDescent="0.2">
      <c r="A618" s="54"/>
    </row>
    <row r="619" spans="1:1" x14ac:dyDescent="0.2">
      <c r="A619" s="54"/>
    </row>
    <row r="620" spans="1:1" x14ac:dyDescent="0.2">
      <c r="A620" s="54"/>
    </row>
    <row r="621" spans="1:1" x14ac:dyDescent="0.2">
      <c r="A621" s="54"/>
    </row>
    <row r="622" spans="1:1" x14ac:dyDescent="0.2">
      <c r="A622" s="54"/>
    </row>
    <row r="623" spans="1:1" x14ac:dyDescent="0.2">
      <c r="A623" s="54"/>
    </row>
    <row r="624" spans="1:1" x14ac:dyDescent="0.2">
      <c r="A624" s="54"/>
    </row>
    <row r="625" spans="1:1" x14ac:dyDescent="0.2">
      <c r="A625" s="54"/>
    </row>
    <row r="626" spans="1:1" x14ac:dyDescent="0.2">
      <c r="A626" s="54"/>
    </row>
    <row r="627" spans="1:1" x14ac:dyDescent="0.2">
      <c r="A627" s="54"/>
    </row>
    <row r="628" spans="1:1" x14ac:dyDescent="0.2">
      <c r="A628" s="54"/>
    </row>
    <row r="629" spans="1:1" x14ac:dyDescent="0.2">
      <c r="A629" s="54"/>
    </row>
    <row r="630" spans="1:1" x14ac:dyDescent="0.2">
      <c r="A630" s="54"/>
    </row>
    <row r="631" spans="1:1" x14ac:dyDescent="0.2">
      <c r="A631" s="54"/>
    </row>
    <row r="632" spans="1:1" x14ac:dyDescent="0.2">
      <c r="A632" s="54"/>
    </row>
    <row r="633" spans="1:1" x14ac:dyDescent="0.2">
      <c r="A633" s="54"/>
    </row>
    <row r="634" spans="1:1" x14ac:dyDescent="0.2">
      <c r="A634" s="54"/>
    </row>
    <row r="635" spans="1:1" x14ac:dyDescent="0.2">
      <c r="A635" s="54"/>
    </row>
    <row r="636" spans="1:1" x14ac:dyDescent="0.2">
      <c r="A636" s="54"/>
    </row>
    <row r="637" spans="1:1" x14ac:dyDescent="0.2">
      <c r="A637" s="54"/>
    </row>
    <row r="638" spans="1:1" x14ac:dyDescent="0.2">
      <c r="A638" s="54"/>
    </row>
    <row r="639" spans="1:1" x14ac:dyDescent="0.2">
      <c r="A639" s="54"/>
    </row>
    <row r="640" spans="1:1" x14ac:dyDescent="0.2">
      <c r="A640" s="54"/>
    </row>
    <row r="641" spans="1:1" x14ac:dyDescent="0.2">
      <c r="A641" s="54"/>
    </row>
    <row r="642" spans="1:1" x14ac:dyDescent="0.2">
      <c r="A642" s="54"/>
    </row>
    <row r="643" spans="1:1" x14ac:dyDescent="0.2">
      <c r="A643" s="54"/>
    </row>
    <row r="644" spans="1:1" x14ac:dyDescent="0.2">
      <c r="A644" s="54"/>
    </row>
    <row r="645" spans="1:1" x14ac:dyDescent="0.2">
      <c r="A645" s="54"/>
    </row>
    <row r="646" spans="1:1" x14ac:dyDescent="0.2">
      <c r="A646" s="54"/>
    </row>
    <row r="647" spans="1:1" x14ac:dyDescent="0.2">
      <c r="A647" s="54"/>
    </row>
    <row r="648" spans="1:1" x14ac:dyDescent="0.2">
      <c r="A648" s="54"/>
    </row>
    <row r="649" spans="1:1" x14ac:dyDescent="0.2">
      <c r="A649" s="54"/>
    </row>
    <row r="650" spans="1:1" x14ac:dyDescent="0.2">
      <c r="A650" s="54"/>
    </row>
    <row r="651" spans="1:1" x14ac:dyDescent="0.2">
      <c r="A651" s="54"/>
    </row>
    <row r="652" spans="1:1" x14ac:dyDescent="0.2">
      <c r="A652" s="54"/>
    </row>
    <row r="653" spans="1:1" x14ac:dyDescent="0.2">
      <c r="A653" s="54"/>
    </row>
    <row r="654" spans="1:1" x14ac:dyDescent="0.2">
      <c r="A654" s="54"/>
    </row>
    <row r="655" spans="1:1" x14ac:dyDescent="0.2">
      <c r="A655" s="54"/>
    </row>
    <row r="656" spans="1:1" x14ac:dyDescent="0.2">
      <c r="A656" s="54"/>
    </row>
    <row r="657" spans="1:1" x14ac:dyDescent="0.2">
      <c r="A657" s="54"/>
    </row>
    <row r="658" spans="1:1" x14ac:dyDescent="0.2">
      <c r="A658" s="54"/>
    </row>
    <row r="659" spans="1:1" x14ac:dyDescent="0.2">
      <c r="A659" s="54"/>
    </row>
    <row r="660" spans="1:1" x14ac:dyDescent="0.2">
      <c r="A660" s="54"/>
    </row>
    <row r="661" spans="1:1" x14ac:dyDescent="0.2">
      <c r="A661" s="54"/>
    </row>
    <row r="662" spans="1:1" x14ac:dyDescent="0.2">
      <c r="A662" s="54"/>
    </row>
    <row r="663" spans="1:1" x14ac:dyDescent="0.2">
      <c r="A663" s="54"/>
    </row>
    <row r="664" spans="1:1" x14ac:dyDescent="0.2">
      <c r="A664" s="54"/>
    </row>
    <row r="665" spans="1:1" x14ac:dyDescent="0.2">
      <c r="A665" s="54"/>
    </row>
    <row r="666" spans="1:1" x14ac:dyDescent="0.2">
      <c r="A666" s="54"/>
    </row>
    <row r="667" spans="1:1" x14ac:dyDescent="0.2">
      <c r="A667" s="54"/>
    </row>
    <row r="668" spans="1:1" x14ac:dyDescent="0.2">
      <c r="A668" s="54"/>
    </row>
    <row r="669" spans="1:1" x14ac:dyDescent="0.2">
      <c r="A669" s="54"/>
    </row>
    <row r="670" spans="1:1" x14ac:dyDescent="0.2">
      <c r="A670" s="54"/>
    </row>
    <row r="671" spans="1:1" x14ac:dyDescent="0.2">
      <c r="A671" s="54"/>
    </row>
    <row r="672" spans="1:1" x14ac:dyDescent="0.2">
      <c r="A672" s="54"/>
    </row>
    <row r="673" spans="1:1" x14ac:dyDescent="0.2">
      <c r="A673" s="54"/>
    </row>
    <row r="674" spans="1:1" x14ac:dyDescent="0.2">
      <c r="A674" s="54"/>
    </row>
    <row r="675" spans="1:1" x14ac:dyDescent="0.2">
      <c r="A675" s="54"/>
    </row>
    <row r="676" spans="1:1" x14ac:dyDescent="0.2">
      <c r="A676" s="54"/>
    </row>
    <row r="677" spans="1:1" x14ac:dyDescent="0.2">
      <c r="A677" s="54"/>
    </row>
    <row r="678" spans="1:1" x14ac:dyDescent="0.2">
      <c r="A678" s="54"/>
    </row>
    <row r="679" spans="1:1" x14ac:dyDescent="0.2">
      <c r="A679" s="54"/>
    </row>
    <row r="680" spans="1:1" x14ac:dyDescent="0.2">
      <c r="A680" s="54"/>
    </row>
    <row r="681" spans="1:1" x14ac:dyDescent="0.2">
      <c r="A681" s="54"/>
    </row>
    <row r="682" spans="1:1" x14ac:dyDescent="0.2">
      <c r="A682" s="54"/>
    </row>
    <row r="683" spans="1:1" x14ac:dyDescent="0.2">
      <c r="A683" s="54"/>
    </row>
    <row r="684" spans="1:1" x14ac:dyDescent="0.2">
      <c r="A684" s="54"/>
    </row>
    <row r="685" spans="1:1" x14ac:dyDescent="0.2">
      <c r="A685" s="54"/>
    </row>
    <row r="686" spans="1:1" x14ac:dyDescent="0.2">
      <c r="A686" s="54"/>
    </row>
    <row r="687" spans="1:1" x14ac:dyDescent="0.2">
      <c r="A687" s="54"/>
    </row>
    <row r="688" spans="1:1" x14ac:dyDescent="0.2">
      <c r="A688" s="54"/>
    </row>
    <row r="689" spans="1:1" x14ac:dyDescent="0.2">
      <c r="A689" s="54"/>
    </row>
    <row r="690" spans="1:1" x14ac:dyDescent="0.2">
      <c r="A690" s="54"/>
    </row>
    <row r="691" spans="1:1" x14ac:dyDescent="0.2">
      <c r="A691" s="54"/>
    </row>
    <row r="692" spans="1:1" x14ac:dyDescent="0.2">
      <c r="A692" s="54"/>
    </row>
    <row r="693" spans="1:1" x14ac:dyDescent="0.2">
      <c r="A693" s="54"/>
    </row>
    <row r="694" spans="1:1" x14ac:dyDescent="0.2">
      <c r="A694" s="54"/>
    </row>
    <row r="695" spans="1:1" x14ac:dyDescent="0.2">
      <c r="A695" s="54"/>
    </row>
    <row r="696" spans="1:1" x14ac:dyDescent="0.2">
      <c r="A696" s="54"/>
    </row>
    <row r="697" spans="1:1" x14ac:dyDescent="0.2">
      <c r="A697" s="54"/>
    </row>
    <row r="698" spans="1:1" x14ac:dyDescent="0.2">
      <c r="A698" s="54"/>
    </row>
    <row r="699" spans="1:1" x14ac:dyDescent="0.2">
      <c r="A699" s="54"/>
    </row>
    <row r="700" spans="1:1" x14ac:dyDescent="0.2">
      <c r="A700" s="54"/>
    </row>
    <row r="701" spans="1:1" x14ac:dyDescent="0.2">
      <c r="A701" s="54"/>
    </row>
    <row r="702" spans="1:1" x14ac:dyDescent="0.2">
      <c r="A702" s="54"/>
    </row>
    <row r="703" spans="1:1" x14ac:dyDescent="0.2">
      <c r="A703" s="54"/>
    </row>
    <row r="704" spans="1:1" x14ac:dyDescent="0.2">
      <c r="A704" s="54"/>
    </row>
    <row r="705" spans="1:1" x14ac:dyDescent="0.2">
      <c r="A705" s="54"/>
    </row>
    <row r="706" spans="1:1" x14ac:dyDescent="0.2">
      <c r="A706" s="54"/>
    </row>
    <row r="707" spans="1:1" x14ac:dyDescent="0.2">
      <c r="A707" s="54"/>
    </row>
    <row r="708" spans="1:1" x14ac:dyDescent="0.2">
      <c r="A708" s="54"/>
    </row>
    <row r="709" spans="1:1" x14ac:dyDescent="0.2">
      <c r="A709" s="54"/>
    </row>
    <row r="710" spans="1:1" x14ac:dyDescent="0.2">
      <c r="A710" s="54"/>
    </row>
    <row r="711" spans="1:1" x14ac:dyDescent="0.2">
      <c r="A711" s="54"/>
    </row>
    <row r="712" spans="1:1" x14ac:dyDescent="0.2">
      <c r="A712" s="54"/>
    </row>
    <row r="713" spans="1:1" x14ac:dyDescent="0.2">
      <c r="A713" s="54"/>
    </row>
    <row r="714" spans="1:1" x14ac:dyDescent="0.2">
      <c r="A714" s="54"/>
    </row>
    <row r="715" spans="1:1" x14ac:dyDescent="0.2">
      <c r="A715" s="54"/>
    </row>
    <row r="716" spans="1:1" x14ac:dyDescent="0.2">
      <c r="A716" s="54"/>
    </row>
    <row r="717" spans="1:1" x14ac:dyDescent="0.2">
      <c r="A717" s="54"/>
    </row>
    <row r="718" spans="1:1" x14ac:dyDescent="0.2">
      <c r="A718" s="54"/>
    </row>
    <row r="719" spans="1:1" x14ac:dyDescent="0.2">
      <c r="A719" s="54"/>
    </row>
    <row r="720" spans="1:1" x14ac:dyDescent="0.2">
      <c r="A720" s="54"/>
    </row>
    <row r="721" spans="1:1" x14ac:dyDescent="0.2">
      <c r="A721" s="54"/>
    </row>
    <row r="722" spans="1:1" x14ac:dyDescent="0.2">
      <c r="A722" s="54"/>
    </row>
    <row r="723" spans="1:1" x14ac:dyDescent="0.2">
      <c r="A723" s="54"/>
    </row>
    <row r="724" spans="1:1" x14ac:dyDescent="0.2">
      <c r="A724" s="54"/>
    </row>
    <row r="725" spans="1:1" x14ac:dyDescent="0.2">
      <c r="A725" s="54"/>
    </row>
    <row r="726" spans="1:1" x14ac:dyDescent="0.2">
      <c r="A726" s="54"/>
    </row>
    <row r="727" spans="1:1" x14ac:dyDescent="0.2">
      <c r="A727" s="54"/>
    </row>
    <row r="728" spans="1:1" x14ac:dyDescent="0.2">
      <c r="A728" s="54"/>
    </row>
    <row r="729" spans="1:1" x14ac:dyDescent="0.2">
      <c r="A729" s="54"/>
    </row>
    <row r="730" spans="1:1" x14ac:dyDescent="0.2">
      <c r="A730" s="54"/>
    </row>
    <row r="731" spans="1:1" x14ac:dyDescent="0.2">
      <c r="A731" s="54"/>
    </row>
    <row r="732" spans="1:1" x14ac:dyDescent="0.2">
      <c r="A732" s="54"/>
    </row>
    <row r="733" spans="1:1" x14ac:dyDescent="0.2">
      <c r="A733" s="54"/>
    </row>
    <row r="734" spans="1:1" x14ac:dyDescent="0.2">
      <c r="A734" s="54"/>
    </row>
    <row r="735" spans="1:1" x14ac:dyDescent="0.2">
      <c r="A735" s="54"/>
    </row>
    <row r="736" spans="1:1" x14ac:dyDescent="0.2">
      <c r="A736" s="54"/>
    </row>
    <row r="737" spans="1:1" x14ac:dyDescent="0.2">
      <c r="A737" s="54"/>
    </row>
    <row r="738" spans="1:1" x14ac:dyDescent="0.2">
      <c r="A738" s="54"/>
    </row>
    <row r="739" spans="1:1" x14ac:dyDescent="0.2">
      <c r="A739" s="54"/>
    </row>
    <row r="740" spans="1:1" x14ac:dyDescent="0.2">
      <c r="A740" s="54"/>
    </row>
    <row r="741" spans="1:1" x14ac:dyDescent="0.2">
      <c r="A741" s="54"/>
    </row>
    <row r="742" spans="1:1" x14ac:dyDescent="0.2">
      <c r="A742" s="54"/>
    </row>
    <row r="743" spans="1:1" x14ac:dyDescent="0.2">
      <c r="A743" s="54"/>
    </row>
    <row r="744" spans="1:1" x14ac:dyDescent="0.2">
      <c r="A744" s="54"/>
    </row>
    <row r="745" spans="1:1" x14ac:dyDescent="0.2">
      <c r="A745" s="54"/>
    </row>
    <row r="746" spans="1:1" x14ac:dyDescent="0.2">
      <c r="A746" s="54"/>
    </row>
    <row r="747" spans="1:1" x14ac:dyDescent="0.2">
      <c r="A747" s="54"/>
    </row>
    <row r="748" spans="1:1" x14ac:dyDescent="0.2">
      <c r="A748" s="54"/>
    </row>
    <row r="749" spans="1:1" x14ac:dyDescent="0.2">
      <c r="A749" s="54"/>
    </row>
    <row r="750" spans="1:1" x14ac:dyDescent="0.2">
      <c r="A750" s="54"/>
    </row>
    <row r="751" spans="1:1" x14ac:dyDescent="0.2">
      <c r="A751" s="54"/>
    </row>
    <row r="752" spans="1:1" x14ac:dyDescent="0.2">
      <c r="A752" s="54"/>
    </row>
    <row r="753" spans="1:1" x14ac:dyDescent="0.2">
      <c r="A753" s="54"/>
    </row>
    <row r="754" spans="1:1" x14ac:dyDescent="0.2">
      <c r="A754" s="54"/>
    </row>
    <row r="755" spans="1:1" x14ac:dyDescent="0.2">
      <c r="A755" s="54"/>
    </row>
    <row r="756" spans="1:1" x14ac:dyDescent="0.2">
      <c r="A756" s="54"/>
    </row>
    <row r="757" spans="1:1" x14ac:dyDescent="0.2">
      <c r="A757" s="54"/>
    </row>
    <row r="758" spans="1:1" x14ac:dyDescent="0.2">
      <c r="A758" s="54"/>
    </row>
    <row r="759" spans="1:1" x14ac:dyDescent="0.2">
      <c r="A759" s="54"/>
    </row>
    <row r="760" spans="1:1" x14ac:dyDescent="0.2">
      <c r="A760" s="54"/>
    </row>
    <row r="761" spans="1:1" x14ac:dyDescent="0.2">
      <c r="A761" s="54"/>
    </row>
    <row r="762" spans="1:1" x14ac:dyDescent="0.2">
      <c r="A762" s="54"/>
    </row>
    <row r="763" spans="1:1" x14ac:dyDescent="0.2">
      <c r="A763" s="54"/>
    </row>
    <row r="764" spans="1:1" x14ac:dyDescent="0.2">
      <c r="A764" s="54"/>
    </row>
    <row r="765" spans="1:1" x14ac:dyDescent="0.2">
      <c r="A765" s="54"/>
    </row>
    <row r="766" spans="1:1" x14ac:dyDescent="0.2">
      <c r="A766" s="54"/>
    </row>
    <row r="767" spans="1:1" x14ac:dyDescent="0.2">
      <c r="A767" s="54"/>
    </row>
    <row r="768" spans="1:1" x14ac:dyDescent="0.2">
      <c r="A768" s="54"/>
    </row>
    <row r="769" spans="1:1" x14ac:dyDescent="0.2">
      <c r="A769" s="54"/>
    </row>
    <row r="770" spans="1:1" x14ac:dyDescent="0.2">
      <c r="A770" s="54"/>
    </row>
    <row r="771" spans="1:1" x14ac:dyDescent="0.2">
      <c r="A771" s="54"/>
    </row>
    <row r="772" spans="1:1" x14ac:dyDescent="0.2">
      <c r="A772" s="54"/>
    </row>
    <row r="773" spans="1:1" x14ac:dyDescent="0.2">
      <c r="A773" s="54"/>
    </row>
    <row r="774" spans="1:1" x14ac:dyDescent="0.2">
      <c r="A774" s="54"/>
    </row>
    <row r="775" spans="1:1" x14ac:dyDescent="0.2">
      <c r="A775" s="54"/>
    </row>
    <row r="776" spans="1:1" x14ac:dyDescent="0.2">
      <c r="A776" s="54"/>
    </row>
    <row r="777" spans="1:1" x14ac:dyDescent="0.2">
      <c r="A777" s="54"/>
    </row>
    <row r="778" spans="1:1" x14ac:dyDescent="0.2">
      <c r="A778" s="54"/>
    </row>
    <row r="779" spans="1:1" x14ac:dyDescent="0.2">
      <c r="A779" s="54"/>
    </row>
    <row r="780" spans="1:1" x14ac:dyDescent="0.2">
      <c r="A780" s="54"/>
    </row>
    <row r="781" spans="1:1" x14ac:dyDescent="0.2">
      <c r="A781" s="54"/>
    </row>
    <row r="782" spans="1:1" x14ac:dyDescent="0.2">
      <c r="A782" s="54"/>
    </row>
    <row r="783" spans="1:1" x14ac:dyDescent="0.2">
      <c r="A783" s="54"/>
    </row>
    <row r="784" spans="1:1" x14ac:dyDescent="0.2">
      <c r="A784" s="54"/>
    </row>
    <row r="785" spans="1:1" x14ac:dyDescent="0.2">
      <c r="A785" s="54"/>
    </row>
    <row r="786" spans="1:1" x14ac:dyDescent="0.2">
      <c r="A786" s="54"/>
    </row>
    <row r="787" spans="1:1" x14ac:dyDescent="0.2">
      <c r="A787" s="54"/>
    </row>
    <row r="788" spans="1:1" x14ac:dyDescent="0.2">
      <c r="A788" s="54"/>
    </row>
    <row r="789" spans="1:1" x14ac:dyDescent="0.2">
      <c r="A789" s="54"/>
    </row>
    <row r="790" spans="1:1" x14ac:dyDescent="0.2">
      <c r="A790" s="54"/>
    </row>
    <row r="791" spans="1:1" x14ac:dyDescent="0.2">
      <c r="A791" s="54"/>
    </row>
    <row r="792" spans="1:1" x14ac:dyDescent="0.2">
      <c r="A792" s="54"/>
    </row>
    <row r="793" spans="1:1" x14ac:dyDescent="0.2">
      <c r="A793" s="54"/>
    </row>
    <row r="794" spans="1:1" x14ac:dyDescent="0.2">
      <c r="A794" s="54"/>
    </row>
    <row r="795" spans="1:1" x14ac:dyDescent="0.2">
      <c r="A795" s="54"/>
    </row>
    <row r="796" spans="1:1" x14ac:dyDescent="0.2">
      <c r="A796" s="54"/>
    </row>
    <row r="797" spans="1:1" x14ac:dyDescent="0.2">
      <c r="A797" s="54"/>
    </row>
    <row r="798" spans="1:1" x14ac:dyDescent="0.2">
      <c r="A798" s="54"/>
    </row>
    <row r="799" spans="1:1" x14ac:dyDescent="0.2">
      <c r="A799" s="54"/>
    </row>
    <row r="800" spans="1:1" x14ac:dyDescent="0.2">
      <c r="A800" s="54"/>
    </row>
    <row r="801" spans="1:1" x14ac:dyDescent="0.2">
      <c r="A801" s="54"/>
    </row>
    <row r="802" spans="1:1" x14ac:dyDescent="0.2">
      <c r="A802" s="54"/>
    </row>
    <row r="803" spans="1:1" x14ac:dyDescent="0.2">
      <c r="A803" s="54"/>
    </row>
    <row r="804" spans="1:1" x14ac:dyDescent="0.2">
      <c r="A804" s="54"/>
    </row>
    <row r="805" spans="1:1" x14ac:dyDescent="0.2">
      <c r="A805" s="54"/>
    </row>
    <row r="806" spans="1:1" x14ac:dyDescent="0.2">
      <c r="A806" s="54"/>
    </row>
    <row r="807" spans="1:1" x14ac:dyDescent="0.2">
      <c r="A807" s="54"/>
    </row>
    <row r="808" spans="1:1" x14ac:dyDescent="0.2">
      <c r="A808" s="54"/>
    </row>
    <row r="809" spans="1:1" x14ac:dyDescent="0.2">
      <c r="A809" s="54"/>
    </row>
    <row r="810" spans="1:1" x14ac:dyDescent="0.2">
      <c r="A810" s="54"/>
    </row>
    <row r="811" spans="1:1" x14ac:dyDescent="0.2">
      <c r="A811" s="54"/>
    </row>
    <row r="812" spans="1:1" x14ac:dyDescent="0.2">
      <c r="A812" s="54"/>
    </row>
    <row r="813" spans="1:1" x14ac:dyDescent="0.2">
      <c r="A813" s="54"/>
    </row>
    <row r="814" spans="1:1" x14ac:dyDescent="0.2">
      <c r="A814" s="54"/>
    </row>
    <row r="815" spans="1:1" x14ac:dyDescent="0.2">
      <c r="A815" s="54"/>
    </row>
    <row r="816" spans="1:1" x14ac:dyDescent="0.2">
      <c r="A816" s="54"/>
    </row>
    <row r="817" spans="1:1" x14ac:dyDescent="0.2">
      <c r="A817" s="54"/>
    </row>
    <row r="818" spans="1:1" x14ac:dyDescent="0.2">
      <c r="A818" s="54"/>
    </row>
    <row r="819" spans="1:1" x14ac:dyDescent="0.2">
      <c r="A819" s="54"/>
    </row>
    <row r="820" spans="1:1" x14ac:dyDescent="0.2">
      <c r="A820" s="54"/>
    </row>
    <row r="821" spans="1:1" x14ac:dyDescent="0.2">
      <c r="A821" s="54"/>
    </row>
    <row r="822" spans="1:1" x14ac:dyDescent="0.2">
      <c r="A822" s="54"/>
    </row>
    <row r="823" spans="1:1" x14ac:dyDescent="0.2">
      <c r="A823" s="54"/>
    </row>
    <row r="824" spans="1:1" x14ac:dyDescent="0.2">
      <c r="A824" s="54"/>
    </row>
    <row r="825" spans="1:1" x14ac:dyDescent="0.2">
      <c r="A825" s="54"/>
    </row>
    <row r="826" spans="1:1" x14ac:dyDescent="0.2">
      <c r="A826" s="54"/>
    </row>
    <row r="827" spans="1:1" x14ac:dyDescent="0.2">
      <c r="A827" s="54"/>
    </row>
    <row r="828" spans="1:1" x14ac:dyDescent="0.2">
      <c r="A828" s="54"/>
    </row>
    <row r="829" spans="1:1" x14ac:dyDescent="0.2">
      <c r="A829" s="54"/>
    </row>
    <row r="830" spans="1:1" x14ac:dyDescent="0.2">
      <c r="A830" s="54"/>
    </row>
    <row r="831" spans="1:1" x14ac:dyDescent="0.2">
      <c r="A831" s="54"/>
    </row>
    <row r="832" spans="1:1" x14ac:dyDescent="0.2">
      <c r="A832" s="54"/>
    </row>
    <row r="833" spans="1:1" x14ac:dyDescent="0.2">
      <c r="A833" s="54"/>
    </row>
    <row r="834" spans="1:1" x14ac:dyDescent="0.2">
      <c r="A834" s="54"/>
    </row>
    <row r="835" spans="1:1" x14ac:dyDescent="0.2">
      <c r="A835" s="54"/>
    </row>
    <row r="836" spans="1:1" x14ac:dyDescent="0.2">
      <c r="A836" s="54"/>
    </row>
    <row r="837" spans="1:1" x14ac:dyDescent="0.2">
      <c r="A837" s="54"/>
    </row>
    <row r="838" spans="1:1" x14ac:dyDescent="0.2">
      <c r="A838" s="54"/>
    </row>
    <row r="839" spans="1:1" x14ac:dyDescent="0.2">
      <c r="A839" s="54"/>
    </row>
    <row r="840" spans="1:1" x14ac:dyDescent="0.2">
      <c r="A840" s="54"/>
    </row>
    <row r="841" spans="1:1" x14ac:dyDescent="0.2">
      <c r="A841" s="54"/>
    </row>
    <row r="842" spans="1:1" x14ac:dyDescent="0.2">
      <c r="A842" s="54"/>
    </row>
    <row r="843" spans="1:1" x14ac:dyDescent="0.2">
      <c r="A843" s="54"/>
    </row>
    <row r="844" spans="1:1" x14ac:dyDescent="0.2">
      <c r="A844" s="54"/>
    </row>
    <row r="845" spans="1:1" x14ac:dyDescent="0.2">
      <c r="A845" s="54"/>
    </row>
    <row r="846" spans="1:1" x14ac:dyDescent="0.2">
      <c r="A846" s="54"/>
    </row>
    <row r="847" spans="1:1" x14ac:dyDescent="0.2">
      <c r="A847" s="54"/>
    </row>
    <row r="848" spans="1:1" x14ac:dyDescent="0.2">
      <c r="A848" s="54"/>
    </row>
    <row r="849" spans="1:1" x14ac:dyDescent="0.2">
      <c r="A849" s="54"/>
    </row>
    <row r="850" spans="1:1" x14ac:dyDescent="0.2">
      <c r="A850" s="54"/>
    </row>
    <row r="851" spans="1:1" x14ac:dyDescent="0.2">
      <c r="A851" s="54"/>
    </row>
    <row r="852" spans="1:1" x14ac:dyDescent="0.2">
      <c r="A852" s="54"/>
    </row>
    <row r="853" spans="1:1" x14ac:dyDescent="0.2">
      <c r="A853" s="54"/>
    </row>
    <row r="854" spans="1:1" x14ac:dyDescent="0.2">
      <c r="A854" s="54"/>
    </row>
    <row r="855" spans="1:1" x14ac:dyDescent="0.2">
      <c r="A855" s="54"/>
    </row>
    <row r="856" spans="1:1" x14ac:dyDescent="0.2">
      <c r="A856" s="54"/>
    </row>
    <row r="857" spans="1:1" x14ac:dyDescent="0.2">
      <c r="A857" s="54"/>
    </row>
    <row r="858" spans="1:1" x14ac:dyDescent="0.2">
      <c r="A858" s="54"/>
    </row>
    <row r="859" spans="1:1" x14ac:dyDescent="0.2">
      <c r="A859" s="54"/>
    </row>
    <row r="860" spans="1:1" x14ac:dyDescent="0.2">
      <c r="A860" s="54"/>
    </row>
    <row r="861" spans="1:1" x14ac:dyDescent="0.2">
      <c r="A861" s="54"/>
    </row>
    <row r="862" spans="1:1" x14ac:dyDescent="0.2">
      <c r="A862" s="54"/>
    </row>
    <row r="863" spans="1:1" x14ac:dyDescent="0.2">
      <c r="A863" s="54"/>
    </row>
    <row r="864" spans="1:1" x14ac:dyDescent="0.2">
      <c r="A864" s="54"/>
    </row>
    <row r="865" spans="1:1" x14ac:dyDescent="0.2">
      <c r="A865" s="54"/>
    </row>
    <row r="866" spans="1:1" x14ac:dyDescent="0.2">
      <c r="A866" s="54"/>
    </row>
    <row r="867" spans="1:1" x14ac:dyDescent="0.2">
      <c r="A867" s="54"/>
    </row>
    <row r="868" spans="1:1" x14ac:dyDescent="0.2">
      <c r="A868" s="54"/>
    </row>
    <row r="869" spans="1:1" x14ac:dyDescent="0.2">
      <c r="A869" s="54"/>
    </row>
    <row r="870" spans="1:1" x14ac:dyDescent="0.2">
      <c r="A870" s="54"/>
    </row>
    <row r="871" spans="1:1" x14ac:dyDescent="0.2">
      <c r="A871" s="54"/>
    </row>
    <row r="872" spans="1:1" x14ac:dyDescent="0.2">
      <c r="A872" s="54"/>
    </row>
    <row r="873" spans="1:1" x14ac:dyDescent="0.2">
      <c r="A873" s="54"/>
    </row>
    <row r="874" spans="1:1" x14ac:dyDescent="0.2">
      <c r="A874" s="54"/>
    </row>
    <row r="875" spans="1:1" x14ac:dyDescent="0.2">
      <c r="A875" s="54"/>
    </row>
    <row r="876" spans="1:1" x14ac:dyDescent="0.2">
      <c r="A876" s="54"/>
    </row>
    <row r="877" spans="1:1" x14ac:dyDescent="0.2">
      <c r="A877" s="54"/>
    </row>
    <row r="878" spans="1:1" x14ac:dyDescent="0.2">
      <c r="A878" s="54"/>
    </row>
    <row r="879" spans="1:1" x14ac:dyDescent="0.2">
      <c r="A879" s="54"/>
    </row>
    <row r="880" spans="1:1" x14ac:dyDescent="0.2">
      <c r="A880" s="54"/>
    </row>
    <row r="881" spans="1:1" x14ac:dyDescent="0.2">
      <c r="A881" s="54"/>
    </row>
    <row r="882" spans="1:1" x14ac:dyDescent="0.2">
      <c r="A882" s="54"/>
    </row>
    <row r="883" spans="1:1" x14ac:dyDescent="0.2">
      <c r="A883" s="54"/>
    </row>
    <row r="884" spans="1:1" x14ac:dyDescent="0.2">
      <c r="A884" s="54"/>
    </row>
    <row r="885" spans="1:1" x14ac:dyDescent="0.2">
      <c r="A885" s="54"/>
    </row>
    <row r="886" spans="1:1" x14ac:dyDescent="0.2">
      <c r="A886" s="54"/>
    </row>
    <row r="887" spans="1:1" x14ac:dyDescent="0.2">
      <c r="A887" s="54"/>
    </row>
    <row r="888" spans="1:1" x14ac:dyDescent="0.2">
      <c r="A888" s="54"/>
    </row>
    <row r="889" spans="1:1" x14ac:dyDescent="0.2">
      <c r="A889" s="54"/>
    </row>
    <row r="890" spans="1:1" x14ac:dyDescent="0.2">
      <c r="A890" s="54"/>
    </row>
    <row r="891" spans="1:1" x14ac:dyDescent="0.2">
      <c r="A891" s="54"/>
    </row>
    <row r="892" spans="1:1" x14ac:dyDescent="0.2">
      <c r="A892" s="54"/>
    </row>
    <row r="893" spans="1:1" x14ac:dyDescent="0.2">
      <c r="A893" s="54"/>
    </row>
    <row r="894" spans="1:1" x14ac:dyDescent="0.2">
      <c r="A894" s="54"/>
    </row>
    <row r="895" spans="1:1" x14ac:dyDescent="0.2">
      <c r="A895" s="54"/>
    </row>
    <row r="896" spans="1:1" x14ac:dyDescent="0.2">
      <c r="A896" s="54"/>
    </row>
    <row r="897" spans="1:1" x14ac:dyDescent="0.2">
      <c r="A897" s="54"/>
    </row>
    <row r="898" spans="1:1" x14ac:dyDescent="0.2">
      <c r="A898" s="54"/>
    </row>
    <row r="899" spans="1:1" x14ac:dyDescent="0.2">
      <c r="A899" s="54"/>
    </row>
    <row r="900" spans="1:1" x14ac:dyDescent="0.2">
      <c r="A900" s="54"/>
    </row>
    <row r="901" spans="1:1" x14ac:dyDescent="0.2">
      <c r="A901" s="54"/>
    </row>
    <row r="902" spans="1:1" x14ac:dyDescent="0.2">
      <c r="A902" s="54"/>
    </row>
    <row r="903" spans="1:1" x14ac:dyDescent="0.2">
      <c r="A903" s="54"/>
    </row>
    <row r="904" spans="1:1" x14ac:dyDescent="0.2">
      <c r="A904" s="54"/>
    </row>
    <row r="905" spans="1:1" x14ac:dyDescent="0.2">
      <c r="A905" s="54"/>
    </row>
    <row r="906" spans="1:1" x14ac:dyDescent="0.2">
      <c r="A906" s="54"/>
    </row>
    <row r="907" spans="1:1" x14ac:dyDescent="0.2">
      <c r="A907" s="54"/>
    </row>
    <row r="908" spans="1:1" x14ac:dyDescent="0.2">
      <c r="A908" s="54"/>
    </row>
    <row r="909" spans="1:1" x14ac:dyDescent="0.2">
      <c r="A909" s="54"/>
    </row>
    <row r="910" spans="1:1" x14ac:dyDescent="0.2">
      <c r="A910" s="54"/>
    </row>
    <row r="911" spans="1:1" x14ac:dyDescent="0.2">
      <c r="A911" s="54"/>
    </row>
    <row r="912" spans="1:1" x14ac:dyDescent="0.2">
      <c r="A912" s="54"/>
    </row>
    <row r="913" spans="1:1" x14ac:dyDescent="0.2">
      <c r="A913" s="54"/>
    </row>
    <row r="914" spans="1:1" x14ac:dyDescent="0.2">
      <c r="A914" s="54"/>
    </row>
    <row r="915" spans="1:1" x14ac:dyDescent="0.2">
      <c r="A915" s="54"/>
    </row>
    <row r="916" spans="1:1" x14ac:dyDescent="0.2">
      <c r="A916" s="54"/>
    </row>
    <row r="917" spans="1:1" x14ac:dyDescent="0.2">
      <c r="A917" s="54"/>
    </row>
    <row r="918" spans="1:1" x14ac:dyDescent="0.2">
      <c r="A918" s="54"/>
    </row>
    <row r="919" spans="1:1" x14ac:dyDescent="0.2">
      <c r="A919" s="54"/>
    </row>
    <row r="920" spans="1:1" x14ac:dyDescent="0.2">
      <c r="A920" s="54"/>
    </row>
    <row r="921" spans="1:1" x14ac:dyDescent="0.2">
      <c r="A921" s="54"/>
    </row>
    <row r="922" spans="1:1" x14ac:dyDescent="0.2">
      <c r="A922" s="54"/>
    </row>
    <row r="923" spans="1:1" x14ac:dyDescent="0.2">
      <c r="A923" s="54"/>
    </row>
    <row r="924" spans="1:1" x14ac:dyDescent="0.2">
      <c r="A924" s="54"/>
    </row>
    <row r="925" spans="1:1" x14ac:dyDescent="0.2">
      <c r="A925" s="54"/>
    </row>
    <row r="926" spans="1:1" x14ac:dyDescent="0.2">
      <c r="A926" s="54"/>
    </row>
    <row r="927" spans="1:1" x14ac:dyDescent="0.2">
      <c r="A927" s="54"/>
    </row>
    <row r="928" spans="1:1" x14ac:dyDescent="0.2">
      <c r="A928" s="54"/>
    </row>
    <row r="929" spans="1:1" x14ac:dyDescent="0.2">
      <c r="A929" s="54"/>
    </row>
    <row r="930" spans="1:1" x14ac:dyDescent="0.2">
      <c r="A930" s="54"/>
    </row>
    <row r="931" spans="1:1" x14ac:dyDescent="0.2">
      <c r="A931" s="54"/>
    </row>
    <row r="932" spans="1:1" x14ac:dyDescent="0.2">
      <c r="A932" s="54"/>
    </row>
    <row r="933" spans="1:1" x14ac:dyDescent="0.2">
      <c r="A933" s="54"/>
    </row>
    <row r="934" spans="1:1" x14ac:dyDescent="0.2">
      <c r="A934" s="54"/>
    </row>
    <row r="935" spans="1:1" x14ac:dyDescent="0.2">
      <c r="A935" s="54"/>
    </row>
    <row r="936" spans="1:1" x14ac:dyDescent="0.2">
      <c r="A936" s="54"/>
    </row>
    <row r="937" spans="1:1" x14ac:dyDescent="0.2">
      <c r="A937" s="54"/>
    </row>
    <row r="938" spans="1:1" x14ac:dyDescent="0.2">
      <c r="A938" s="54"/>
    </row>
    <row r="939" spans="1:1" x14ac:dyDescent="0.2">
      <c r="A939" s="54"/>
    </row>
    <row r="940" spans="1:1" x14ac:dyDescent="0.2">
      <c r="A940" s="54"/>
    </row>
    <row r="941" spans="1:1" x14ac:dyDescent="0.2">
      <c r="A941" s="54"/>
    </row>
    <row r="942" spans="1:1" x14ac:dyDescent="0.2">
      <c r="A942" s="54"/>
    </row>
    <row r="943" spans="1:1" x14ac:dyDescent="0.2">
      <c r="A943" s="54"/>
    </row>
    <row r="944" spans="1:1" x14ac:dyDescent="0.2">
      <c r="A944" s="54"/>
    </row>
    <row r="945" spans="1:1" x14ac:dyDescent="0.2">
      <c r="A945" s="54"/>
    </row>
    <row r="946" spans="1:1" x14ac:dyDescent="0.2">
      <c r="A946" s="54"/>
    </row>
    <row r="947" spans="1:1" x14ac:dyDescent="0.2">
      <c r="A947" s="54"/>
    </row>
    <row r="948" spans="1:1" x14ac:dyDescent="0.2">
      <c r="A948" s="54"/>
    </row>
    <row r="949" spans="1:1" x14ac:dyDescent="0.2">
      <c r="A949" s="54"/>
    </row>
    <row r="950" spans="1:1" x14ac:dyDescent="0.2">
      <c r="A950" s="54"/>
    </row>
    <row r="951" spans="1:1" x14ac:dyDescent="0.2">
      <c r="A951" s="54"/>
    </row>
    <row r="952" spans="1:1" x14ac:dyDescent="0.2">
      <c r="A952" s="54"/>
    </row>
    <row r="953" spans="1:1" x14ac:dyDescent="0.2">
      <c r="A953" s="54"/>
    </row>
    <row r="954" spans="1:1" x14ac:dyDescent="0.2">
      <c r="A954" s="54"/>
    </row>
    <row r="955" spans="1:1" x14ac:dyDescent="0.2">
      <c r="A955" s="54"/>
    </row>
    <row r="956" spans="1:1" x14ac:dyDescent="0.2">
      <c r="A956" s="54"/>
    </row>
    <row r="957" spans="1:1" x14ac:dyDescent="0.2">
      <c r="A957" s="54"/>
    </row>
    <row r="958" spans="1:1" x14ac:dyDescent="0.2">
      <c r="A958" s="54"/>
    </row>
    <row r="959" spans="1:1" x14ac:dyDescent="0.2">
      <c r="A959" s="54"/>
    </row>
    <row r="960" spans="1:1" x14ac:dyDescent="0.2">
      <c r="A960" s="54"/>
    </row>
    <row r="961" spans="1:1" x14ac:dyDescent="0.2">
      <c r="A961" s="54"/>
    </row>
    <row r="962" spans="1:1" x14ac:dyDescent="0.2">
      <c r="A962" s="54"/>
    </row>
    <row r="963" spans="1:1" x14ac:dyDescent="0.2">
      <c r="A963" s="54"/>
    </row>
    <row r="964" spans="1:1" x14ac:dyDescent="0.2">
      <c r="A964" s="54"/>
    </row>
    <row r="965" spans="1:1" x14ac:dyDescent="0.2">
      <c r="A965" s="54"/>
    </row>
    <row r="966" spans="1:1" x14ac:dyDescent="0.2">
      <c r="A966" s="54"/>
    </row>
    <row r="967" spans="1:1" x14ac:dyDescent="0.2">
      <c r="A967" s="54"/>
    </row>
    <row r="968" spans="1:1" x14ac:dyDescent="0.2">
      <c r="A968" s="54"/>
    </row>
    <row r="969" spans="1:1" x14ac:dyDescent="0.2">
      <c r="A969" s="54"/>
    </row>
    <row r="970" spans="1:1" x14ac:dyDescent="0.2">
      <c r="A970" s="54"/>
    </row>
    <row r="971" spans="1:1" x14ac:dyDescent="0.2">
      <c r="A971" s="54"/>
    </row>
    <row r="972" spans="1:1" x14ac:dyDescent="0.2">
      <c r="A972" s="54"/>
    </row>
    <row r="973" spans="1:1" x14ac:dyDescent="0.2">
      <c r="A973" s="54"/>
    </row>
    <row r="974" spans="1:1" x14ac:dyDescent="0.2">
      <c r="A974" s="54"/>
    </row>
    <row r="975" spans="1:1" x14ac:dyDescent="0.2">
      <c r="A975" s="54"/>
    </row>
    <row r="976" spans="1:1" x14ac:dyDescent="0.2">
      <c r="A976" s="54"/>
    </row>
    <row r="977" spans="1:1" x14ac:dyDescent="0.2">
      <c r="A977" s="54"/>
    </row>
    <row r="978" spans="1:1" x14ac:dyDescent="0.2">
      <c r="A978" s="54"/>
    </row>
    <row r="979" spans="1:1" x14ac:dyDescent="0.2">
      <c r="A979" s="54"/>
    </row>
    <row r="980" spans="1:1" x14ac:dyDescent="0.2">
      <c r="A980" s="54"/>
    </row>
    <row r="981" spans="1:1" x14ac:dyDescent="0.2">
      <c r="A981" s="54"/>
    </row>
    <row r="982" spans="1:1" x14ac:dyDescent="0.2">
      <c r="A982" s="54"/>
    </row>
    <row r="983" spans="1:1" x14ac:dyDescent="0.2">
      <c r="A983" s="54"/>
    </row>
    <row r="984" spans="1:1" x14ac:dyDescent="0.2">
      <c r="A984" s="54"/>
    </row>
    <row r="985" spans="1:1" x14ac:dyDescent="0.2">
      <c r="A985" s="54"/>
    </row>
    <row r="986" spans="1:1" x14ac:dyDescent="0.2">
      <c r="A986" s="54"/>
    </row>
    <row r="987" spans="1:1" x14ac:dyDescent="0.2">
      <c r="A987" s="54"/>
    </row>
    <row r="988" spans="1:1" x14ac:dyDescent="0.2">
      <c r="A988" s="54"/>
    </row>
    <row r="989" spans="1:1" x14ac:dyDescent="0.2">
      <c r="A989" s="54"/>
    </row>
    <row r="990" spans="1:1" x14ac:dyDescent="0.2">
      <c r="A990" s="54"/>
    </row>
    <row r="991" spans="1:1" x14ac:dyDescent="0.2">
      <c r="A991" s="54"/>
    </row>
    <row r="992" spans="1:1" x14ac:dyDescent="0.2">
      <c r="A992" s="54"/>
    </row>
    <row r="993" spans="1:1" x14ac:dyDescent="0.2">
      <c r="A993" s="54"/>
    </row>
    <row r="994" spans="1:1" x14ac:dyDescent="0.2">
      <c r="A994" s="54"/>
    </row>
    <row r="995" spans="1:1" x14ac:dyDescent="0.2">
      <c r="A995" s="54"/>
    </row>
    <row r="996" spans="1:1" x14ac:dyDescent="0.2">
      <c r="A996" s="54"/>
    </row>
    <row r="997" spans="1:1" x14ac:dyDescent="0.2">
      <c r="A997" s="54"/>
    </row>
    <row r="998" spans="1:1" x14ac:dyDescent="0.2">
      <c r="A998" s="54"/>
    </row>
    <row r="999" spans="1:1" x14ac:dyDescent="0.2">
      <c r="A999" s="54"/>
    </row>
    <row r="1000" spans="1:1" x14ac:dyDescent="0.2">
      <c r="A1000" s="54"/>
    </row>
    <row r="1001" spans="1:1" x14ac:dyDescent="0.2">
      <c r="A1001" s="54"/>
    </row>
    <row r="1002" spans="1:1" x14ac:dyDescent="0.2">
      <c r="A1002" s="54"/>
    </row>
    <row r="1003" spans="1:1" x14ac:dyDescent="0.2">
      <c r="A1003" s="54"/>
    </row>
    <row r="1004" spans="1:1" x14ac:dyDescent="0.2">
      <c r="A1004" s="54"/>
    </row>
    <row r="1005" spans="1:1" x14ac:dyDescent="0.2">
      <c r="A1005" s="54"/>
    </row>
    <row r="1006" spans="1:1" x14ac:dyDescent="0.2">
      <c r="A1006" s="54"/>
    </row>
    <row r="1007" spans="1:1" x14ac:dyDescent="0.2">
      <c r="A1007" s="54"/>
    </row>
    <row r="1008" spans="1:1" x14ac:dyDescent="0.2">
      <c r="A1008" s="54"/>
    </row>
    <row r="1009" spans="1:1" x14ac:dyDescent="0.2">
      <c r="A1009" s="54"/>
    </row>
    <row r="1010" spans="1:1" x14ac:dyDescent="0.2">
      <c r="A1010" s="54"/>
    </row>
    <row r="1011" spans="1:1" x14ac:dyDescent="0.2">
      <c r="A1011" s="54"/>
    </row>
    <row r="1012" spans="1:1" x14ac:dyDescent="0.2">
      <c r="A1012" s="54"/>
    </row>
    <row r="1013" spans="1:1" x14ac:dyDescent="0.2">
      <c r="A1013" s="54"/>
    </row>
    <row r="1014" spans="1:1" x14ac:dyDescent="0.2">
      <c r="A1014" s="54"/>
    </row>
    <row r="1015" spans="1:1" x14ac:dyDescent="0.2">
      <c r="A1015" s="54"/>
    </row>
    <row r="1016" spans="1:1" x14ac:dyDescent="0.2">
      <c r="A1016" s="54"/>
    </row>
    <row r="1017" spans="1:1" x14ac:dyDescent="0.2">
      <c r="A1017" s="54"/>
    </row>
    <row r="1018" spans="1:1" x14ac:dyDescent="0.2">
      <c r="A1018" s="54"/>
    </row>
    <row r="1019" spans="1:1" x14ac:dyDescent="0.2">
      <c r="A1019" s="54"/>
    </row>
    <row r="1020" spans="1:1" x14ac:dyDescent="0.2">
      <c r="A1020" s="54"/>
    </row>
    <row r="1021" spans="1:1" x14ac:dyDescent="0.2">
      <c r="A1021" s="54"/>
    </row>
    <row r="1022" spans="1:1" x14ac:dyDescent="0.2">
      <c r="A1022" s="54"/>
    </row>
    <row r="1023" spans="1:1" x14ac:dyDescent="0.2">
      <c r="A1023" s="54"/>
    </row>
    <row r="1024" spans="1:1" x14ac:dyDescent="0.2">
      <c r="A1024" s="54"/>
    </row>
    <row r="1025" spans="1:1" x14ac:dyDescent="0.2">
      <c r="A1025" s="54"/>
    </row>
    <row r="1026" spans="1:1" x14ac:dyDescent="0.2">
      <c r="A1026" s="54"/>
    </row>
    <row r="1027" spans="1:1" x14ac:dyDescent="0.2">
      <c r="A1027" s="54"/>
    </row>
    <row r="1028" spans="1:1" x14ac:dyDescent="0.2">
      <c r="A1028" s="54"/>
    </row>
    <row r="1029" spans="1:1" x14ac:dyDescent="0.2">
      <c r="A1029" s="54"/>
    </row>
    <row r="1030" spans="1:1" x14ac:dyDescent="0.2">
      <c r="A1030" s="54"/>
    </row>
    <row r="1031" spans="1:1" x14ac:dyDescent="0.2">
      <c r="A1031" s="54"/>
    </row>
    <row r="1032" spans="1:1" x14ac:dyDescent="0.2">
      <c r="A1032" s="54"/>
    </row>
    <row r="1033" spans="1:1" x14ac:dyDescent="0.2">
      <c r="A1033" s="54"/>
    </row>
    <row r="1034" spans="1:1" x14ac:dyDescent="0.2">
      <c r="A1034" s="54"/>
    </row>
    <row r="1035" spans="1:1" x14ac:dyDescent="0.2">
      <c r="A1035" s="54"/>
    </row>
    <row r="1036" spans="1:1" x14ac:dyDescent="0.2">
      <c r="A1036" s="54"/>
    </row>
    <row r="1037" spans="1:1" x14ac:dyDescent="0.2">
      <c r="A1037" s="54"/>
    </row>
    <row r="1038" spans="1:1" x14ac:dyDescent="0.2">
      <c r="A1038" s="54"/>
    </row>
    <row r="1039" spans="1:1" x14ac:dyDescent="0.2">
      <c r="A1039" s="54"/>
    </row>
    <row r="1040" spans="1:1" x14ac:dyDescent="0.2">
      <c r="A1040" s="54"/>
    </row>
    <row r="1041" spans="1:1" x14ac:dyDescent="0.2">
      <c r="A1041" s="54"/>
    </row>
    <row r="1042" spans="1:1" x14ac:dyDescent="0.2">
      <c r="A1042" s="54"/>
    </row>
    <row r="1043" spans="1:1" x14ac:dyDescent="0.2">
      <c r="A1043" s="54"/>
    </row>
    <row r="1044" spans="1:1" x14ac:dyDescent="0.2">
      <c r="A1044" s="54"/>
    </row>
    <row r="1045" spans="1:1" x14ac:dyDescent="0.2">
      <c r="A1045" s="54"/>
    </row>
    <row r="1046" spans="1:1" x14ac:dyDescent="0.2">
      <c r="A1046" s="54"/>
    </row>
    <row r="1047" spans="1:1" x14ac:dyDescent="0.2">
      <c r="A1047" s="54"/>
    </row>
    <row r="1048" spans="1:1" x14ac:dyDescent="0.2">
      <c r="A1048" s="54"/>
    </row>
    <row r="1049" spans="1:1" x14ac:dyDescent="0.2">
      <c r="A1049" s="54"/>
    </row>
    <row r="1050" spans="1:1" x14ac:dyDescent="0.2">
      <c r="A1050" s="54"/>
    </row>
    <row r="1051" spans="1:1" x14ac:dyDescent="0.2">
      <c r="A1051" s="54"/>
    </row>
    <row r="1052" spans="1:1" x14ac:dyDescent="0.2">
      <c r="A1052" s="54"/>
    </row>
    <row r="1053" spans="1:1" x14ac:dyDescent="0.2">
      <c r="A1053" s="54"/>
    </row>
    <row r="1054" spans="1:1" x14ac:dyDescent="0.2">
      <c r="A1054" s="54"/>
    </row>
    <row r="1055" spans="1:1" x14ac:dyDescent="0.2">
      <c r="A1055" s="54"/>
    </row>
    <row r="1056" spans="1:1" x14ac:dyDescent="0.2">
      <c r="A1056" s="54"/>
    </row>
  </sheetData>
  <mergeCells count="1">
    <mergeCell ref="A65:B65"/>
  </mergeCells>
  <printOptions horizontalCentered="1" gridLines="1"/>
  <pageMargins left="0.25" right="0.25" top="0.75" bottom="0.75" header="0" footer="0"/>
  <pageSetup paperSize="14" pageOrder="overThenDown" orientation="portrait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Y1057"/>
  <sheetViews>
    <sheetView topLeftCell="A51" workbookViewId="0"/>
  </sheetViews>
  <sheetFormatPr defaultColWidth="12.5703125" defaultRowHeight="15.75" customHeight="1" x14ac:dyDescent="0.2"/>
  <cols>
    <col min="1" max="1" width="19.140625" customWidth="1"/>
    <col min="2" max="2" width="57" customWidth="1"/>
    <col min="3" max="3" width="25.85546875" customWidth="1"/>
  </cols>
  <sheetData>
    <row r="1" spans="1:25" ht="12.75" x14ac:dyDescent="0.2">
      <c r="A1" s="3" t="s">
        <v>57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.75" x14ac:dyDescent="0.2">
      <c r="A2" s="51" t="s">
        <v>37</v>
      </c>
      <c r="B2" s="2" t="s">
        <v>59</v>
      </c>
      <c r="C2" s="2" t="s">
        <v>60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50"/>
      <c r="B3" s="4" t="s">
        <v>115</v>
      </c>
      <c r="C3" s="55">
        <v>12780</v>
      </c>
    </row>
    <row r="4" spans="1:25" ht="12.75" x14ac:dyDescent="0.2">
      <c r="A4" s="50">
        <v>44598</v>
      </c>
      <c r="B4" s="4" t="s">
        <v>116</v>
      </c>
      <c r="C4" s="10">
        <v>93</v>
      </c>
    </row>
    <row r="5" spans="1:25" ht="12.75" x14ac:dyDescent="0.2">
      <c r="A5" s="50"/>
      <c r="B5" s="4" t="s">
        <v>117</v>
      </c>
      <c r="C5" s="10">
        <v>66</v>
      </c>
    </row>
    <row r="6" spans="1:25" ht="12.75" x14ac:dyDescent="0.2">
      <c r="A6" s="50">
        <v>44599</v>
      </c>
      <c r="B6" s="4" t="s">
        <v>118</v>
      </c>
      <c r="C6" s="10">
        <v>1000</v>
      </c>
    </row>
    <row r="7" spans="1:25" ht="12.75" x14ac:dyDescent="0.2">
      <c r="A7" s="50"/>
      <c r="B7" s="4" t="s">
        <v>119</v>
      </c>
      <c r="C7" s="10">
        <v>500</v>
      </c>
    </row>
    <row r="8" spans="1:25" ht="12.75" x14ac:dyDescent="0.2">
      <c r="A8" s="50"/>
      <c r="B8" s="4" t="s">
        <v>94</v>
      </c>
      <c r="C8" s="10">
        <v>495</v>
      </c>
    </row>
    <row r="9" spans="1:25" ht="12.75" x14ac:dyDescent="0.2">
      <c r="A9" s="50">
        <v>44600</v>
      </c>
      <c r="B9" s="4" t="s">
        <v>120</v>
      </c>
      <c r="C9" s="10">
        <v>1785</v>
      </c>
    </row>
    <row r="10" spans="1:25" ht="12.75" x14ac:dyDescent="0.2">
      <c r="A10" s="50"/>
      <c r="B10" s="4" t="s">
        <v>121</v>
      </c>
      <c r="C10" s="10">
        <v>8290</v>
      </c>
    </row>
    <row r="11" spans="1:25" ht="12.75" x14ac:dyDescent="0.2">
      <c r="A11" s="50"/>
      <c r="B11" s="4" t="s">
        <v>122</v>
      </c>
      <c r="C11" s="10">
        <v>687.14</v>
      </c>
    </row>
    <row r="12" spans="1:25" ht="12.75" x14ac:dyDescent="0.2">
      <c r="A12" s="50">
        <v>44601</v>
      </c>
      <c r="B12" s="4" t="s">
        <v>123</v>
      </c>
      <c r="C12" s="10">
        <v>475</v>
      </c>
    </row>
    <row r="13" spans="1:25" ht="12.75" x14ac:dyDescent="0.2">
      <c r="A13" s="50"/>
      <c r="B13" s="4" t="s">
        <v>124</v>
      </c>
      <c r="C13" s="10">
        <v>7836.69</v>
      </c>
    </row>
    <row r="14" spans="1:25" ht="12.75" x14ac:dyDescent="0.2">
      <c r="A14" s="50"/>
      <c r="B14" s="4" t="s">
        <v>125</v>
      </c>
      <c r="C14" s="10">
        <v>121</v>
      </c>
    </row>
    <row r="15" spans="1:25" ht="12.75" x14ac:dyDescent="0.2">
      <c r="A15" s="50">
        <v>44602</v>
      </c>
      <c r="B15" s="4" t="s">
        <v>126</v>
      </c>
      <c r="C15" s="10">
        <v>1090</v>
      </c>
    </row>
    <row r="16" spans="1:25" ht="12.75" x14ac:dyDescent="0.2">
      <c r="A16" s="50"/>
      <c r="B16" s="4" t="s">
        <v>127</v>
      </c>
      <c r="C16" s="10">
        <v>1748</v>
      </c>
    </row>
    <row r="17" spans="1:3" ht="12.75" x14ac:dyDescent="0.2">
      <c r="A17" s="50"/>
      <c r="B17" s="4" t="s">
        <v>128</v>
      </c>
      <c r="C17" s="10">
        <v>1000</v>
      </c>
    </row>
    <row r="18" spans="1:3" ht="12.75" x14ac:dyDescent="0.2">
      <c r="A18" s="50"/>
      <c r="B18" s="4" t="s">
        <v>129</v>
      </c>
      <c r="C18" s="10">
        <v>1566</v>
      </c>
    </row>
    <row r="19" spans="1:3" ht="12.75" x14ac:dyDescent="0.2">
      <c r="A19" s="54">
        <v>44603</v>
      </c>
      <c r="B19" s="4" t="s">
        <v>130</v>
      </c>
      <c r="C19" s="10">
        <v>1350</v>
      </c>
    </row>
    <row r="20" spans="1:3" ht="12.75" x14ac:dyDescent="0.2">
      <c r="B20" s="4" t="s">
        <v>131</v>
      </c>
      <c r="C20" s="10">
        <v>407</v>
      </c>
    </row>
    <row r="21" spans="1:3" ht="12.75" x14ac:dyDescent="0.2">
      <c r="A21" s="50">
        <v>44604</v>
      </c>
      <c r="B21" s="4" t="s">
        <v>62</v>
      </c>
      <c r="C21" s="10">
        <v>300</v>
      </c>
    </row>
    <row r="22" spans="1:3" ht="12.75" x14ac:dyDescent="0.2">
      <c r="A22" s="50">
        <v>44606</v>
      </c>
      <c r="B22" s="4" t="s">
        <v>132</v>
      </c>
      <c r="C22" s="10">
        <v>500</v>
      </c>
    </row>
    <row r="23" spans="1:3" ht="12.75" x14ac:dyDescent="0.2">
      <c r="A23" s="50"/>
      <c r="B23" s="4" t="s">
        <v>94</v>
      </c>
      <c r="C23" s="10">
        <v>1080</v>
      </c>
    </row>
    <row r="24" spans="1:3" ht="12.75" x14ac:dyDescent="0.2">
      <c r="A24" s="50"/>
      <c r="B24" s="4" t="s">
        <v>133</v>
      </c>
      <c r="C24" s="10">
        <v>1000</v>
      </c>
    </row>
    <row r="25" spans="1:3" ht="12.75" x14ac:dyDescent="0.2">
      <c r="A25" s="50"/>
      <c r="B25" s="4" t="s">
        <v>134</v>
      </c>
      <c r="C25" s="10">
        <v>308</v>
      </c>
    </row>
    <row r="26" spans="1:3" ht="12.75" x14ac:dyDescent="0.2">
      <c r="A26" s="50"/>
      <c r="B26" s="4" t="s">
        <v>135</v>
      </c>
      <c r="C26" s="10">
        <v>700</v>
      </c>
    </row>
    <row r="27" spans="1:3" ht="12.75" x14ac:dyDescent="0.2">
      <c r="A27" s="50"/>
      <c r="B27" s="4" t="s">
        <v>136</v>
      </c>
      <c r="C27" s="10">
        <v>8000</v>
      </c>
    </row>
    <row r="28" spans="1:3" ht="12.75" x14ac:dyDescent="0.2">
      <c r="A28" s="50">
        <v>44607</v>
      </c>
      <c r="B28" s="4" t="s">
        <v>137</v>
      </c>
      <c r="C28" s="10">
        <v>4500</v>
      </c>
    </row>
    <row r="29" spans="1:3" ht="12.75" x14ac:dyDescent="0.2">
      <c r="A29" s="50"/>
      <c r="B29" s="4" t="s">
        <v>138</v>
      </c>
      <c r="C29" s="10">
        <v>100070</v>
      </c>
    </row>
    <row r="30" spans="1:3" ht="12.75" x14ac:dyDescent="0.2">
      <c r="A30" s="50">
        <v>44608</v>
      </c>
      <c r="B30" s="4" t="s">
        <v>139</v>
      </c>
      <c r="C30" s="10">
        <v>150</v>
      </c>
    </row>
    <row r="31" spans="1:3" ht="12.75" x14ac:dyDescent="0.2">
      <c r="A31" s="50">
        <v>44609</v>
      </c>
      <c r="B31" s="4" t="s">
        <v>140</v>
      </c>
      <c r="C31" s="10">
        <v>4495</v>
      </c>
    </row>
    <row r="32" spans="1:3" ht="12.75" x14ac:dyDescent="0.2">
      <c r="A32" s="50"/>
      <c r="B32" s="4" t="s">
        <v>141</v>
      </c>
      <c r="C32" s="10">
        <v>1500</v>
      </c>
    </row>
    <row r="33" spans="1:3" ht="12.75" x14ac:dyDescent="0.2">
      <c r="A33" s="50"/>
      <c r="B33" s="4" t="s">
        <v>142</v>
      </c>
      <c r="C33" s="10">
        <v>45</v>
      </c>
    </row>
    <row r="34" spans="1:3" ht="12.75" x14ac:dyDescent="0.2">
      <c r="A34" s="50">
        <v>44610</v>
      </c>
      <c r="B34" s="4" t="s">
        <v>143</v>
      </c>
      <c r="C34" s="10">
        <v>37837.19</v>
      </c>
    </row>
    <row r="35" spans="1:3" ht="12.75" x14ac:dyDescent="0.2">
      <c r="A35" s="50"/>
      <c r="B35" s="4" t="s">
        <v>144</v>
      </c>
      <c r="C35" s="10">
        <v>36967.269999999997</v>
      </c>
    </row>
    <row r="36" spans="1:3" ht="12.75" x14ac:dyDescent="0.2">
      <c r="A36" s="50"/>
      <c r="B36" s="4" t="s">
        <v>143</v>
      </c>
      <c r="C36" s="10">
        <v>56313.88</v>
      </c>
    </row>
    <row r="37" spans="1:3" ht="12.75" x14ac:dyDescent="0.2">
      <c r="A37" s="50">
        <v>44613</v>
      </c>
      <c r="B37" s="4" t="s">
        <v>94</v>
      </c>
      <c r="C37" s="10">
        <v>740</v>
      </c>
    </row>
    <row r="38" spans="1:3" ht="12.75" x14ac:dyDescent="0.2">
      <c r="A38" s="50"/>
      <c r="B38" s="4" t="s">
        <v>145</v>
      </c>
      <c r="C38" s="10">
        <v>214</v>
      </c>
    </row>
    <row r="39" spans="1:3" ht="12.75" x14ac:dyDescent="0.2">
      <c r="A39" s="50"/>
      <c r="B39" s="4" t="s">
        <v>146</v>
      </c>
      <c r="C39" s="10">
        <v>450</v>
      </c>
    </row>
    <row r="40" spans="1:3" ht="12.75" x14ac:dyDescent="0.2">
      <c r="A40" s="50">
        <v>44614</v>
      </c>
      <c r="B40" s="4" t="s">
        <v>147</v>
      </c>
      <c r="C40" s="10">
        <v>2190</v>
      </c>
    </row>
    <row r="41" spans="1:3" ht="12.75" x14ac:dyDescent="0.2">
      <c r="A41" s="50"/>
      <c r="B41" s="4" t="s">
        <v>148</v>
      </c>
      <c r="C41" s="10">
        <v>200</v>
      </c>
    </row>
    <row r="42" spans="1:3" ht="12.75" x14ac:dyDescent="0.2">
      <c r="A42" s="50"/>
      <c r="B42" s="4" t="s">
        <v>149</v>
      </c>
      <c r="C42" s="10">
        <v>687.14</v>
      </c>
    </row>
    <row r="43" spans="1:3" ht="12.75" x14ac:dyDescent="0.2">
      <c r="A43" s="50"/>
      <c r="B43" s="4" t="s">
        <v>150</v>
      </c>
      <c r="C43" s="10">
        <v>220</v>
      </c>
    </row>
    <row r="44" spans="1:3" ht="12.75" x14ac:dyDescent="0.2">
      <c r="A44" s="4" t="s">
        <v>51</v>
      </c>
      <c r="B44" s="4" t="s">
        <v>151</v>
      </c>
      <c r="C44" s="10">
        <v>739</v>
      </c>
    </row>
    <row r="45" spans="1:3" ht="12.75" x14ac:dyDescent="0.2">
      <c r="A45" s="50"/>
      <c r="B45" s="4" t="s">
        <v>152</v>
      </c>
      <c r="C45" s="10">
        <v>300</v>
      </c>
    </row>
    <row r="46" spans="1:3" ht="12.75" x14ac:dyDescent="0.2">
      <c r="A46" s="50">
        <v>44615</v>
      </c>
      <c r="B46" s="4" t="s">
        <v>153</v>
      </c>
      <c r="C46" s="10">
        <v>1900</v>
      </c>
    </row>
    <row r="47" spans="1:3" ht="12.75" x14ac:dyDescent="0.2">
      <c r="A47" s="50"/>
      <c r="B47" s="4" t="s">
        <v>154</v>
      </c>
      <c r="C47" s="10">
        <v>455</v>
      </c>
    </row>
    <row r="48" spans="1:3" ht="12.75" x14ac:dyDescent="0.2">
      <c r="A48" s="50"/>
      <c r="B48" s="4" t="s">
        <v>145</v>
      </c>
      <c r="C48" s="10">
        <v>196</v>
      </c>
    </row>
    <row r="49" spans="1:3" ht="12.75" x14ac:dyDescent="0.2">
      <c r="A49" s="50"/>
      <c r="B49" s="4" t="s">
        <v>68</v>
      </c>
      <c r="C49" s="10">
        <v>176</v>
      </c>
    </row>
    <row r="50" spans="1:3" ht="12.75" x14ac:dyDescent="0.2">
      <c r="A50" s="50">
        <v>44616</v>
      </c>
      <c r="B50" s="4" t="s">
        <v>155</v>
      </c>
      <c r="C50" s="10">
        <v>500</v>
      </c>
    </row>
    <row r="51" spans="1:3" ht="12.75" x14ac:dyDescent="0.2">
      <c r="A51" s="50"/>
      <c r="B51" s="4" t="s">
        <v>156</v>
      </c>
      <c r="C51" s="10">
        <v>1000</v>
      </c>
    </row>
    <row r="52" spans="1:3" ht="12.75" x14ac:dyDescent="0.2">
      <c r="A52" s="50"/>
      <c r="B52" s="4" t="s">
        <v>157</v>
      </c>
      <c r="C52" s="10">
        <v>50</v>
      </c>
    </row>
    <row r="53" spans="1:3" ht="12.75" x14ac:dyDescent="0.2">
      <c r="A53" s="50"/>
      <c r="B53" s="32" t="s">
        <v>158</v>
      </c>
      <c r="C53" s="10">
        <v>485</v>
      </c>
    </row>
    <row r="54" spans="1:3" ht="12.75" x14ac:dyDescent="0.2">
      <c r="A54" s="50">
        <v>44618</v>
      </c>
      <c r="B54" s="32" t="s">
        <v>159</v>
      </c>
      <c r="C54" s="10">
        <v>7665</v>
      </c>
    </row>
    <row r="55" spans="1:3" ht="12.75" x14ac:dyDescent="0.2">
      <c r="A55" s="50"/>
      <c r="B55" s="4" t="s">
        <v>160</v>
      </c>
      <c r="C55" s="10">
        <v>880</v>
      </c>
    </row>
    <row r="56" spans="1:3" ht="12.75" x14ac:dyDescent="0.2">
      <c r="A56" s="50"/>
      <c r="B56" s="4" t="s">
        <v>161</v>
      </c>
      <c r="C56" s="10">
        <v>60</v>
      </c>
    </row>
    <row r="57" spans="1:3" ht="12.75" x14ac:dyDescent="0.2">
      <c r="A57" s="50">
        <v>44620</v>
      </c>
      <c r="B57" s="4" t="s">
        <v>162</v>
      </c>
      <c r="C57" s="10">
        <v>1480</v>
      </c>
    </row>
    <row r="58" spans="1:3" ht="12.75" x14ac:dyDescent="0.2">
      <c r="A58" s="50"/>
      <c r="B58" s="56" t="s">
        <v>163</v>
      </c>
      <c r="C58" s="10">
        <v>470</v>
      </c>
    </row>
    <row r="59" spans="1:3" ht="12.75" x14ac:dyDescent="0.2">
      <c r="A59" s="50"/>
      <c r="B59" s="4" t="s">
        <v>164</v>
      </c>
      <c r="C59" s="10">
        <v>2455</v>
      </c>
    </row>
    <row r="60" spans="1:3" ht="12.75" x14ac:dyDescent="0.2">
      <c r="A60" s="50"/>
      <c r="B60" s="4" t="s">
        <v>165</v>
      </c>
      <c r="C60" s="10">
        <v>3900</v>
      </c>
    </row>
    <row r="61" spans="1:3" ht="12.75" x14ac:dyDescent="0.2">
      <c r="A61" s="50"/>
      <c r="B61" s="4" t="s">
        <v>166</v>
      </c>
      <c r="C61" s="10">
        <v>60</v>
      </c>
    </row>
    <row r="62" spans="1:3" ht="12.75" x14ac:dyDescent="0.2">
      <c r="A62" s="50"/>
      <c r="B62" s="4" t="s">
        <v>167</v>
      </c>
      <c r="C62" s="10">
        <v>79975</v>
      </c>
    </row>
    <row r="63" spans="1:3" ht="12.75" x14ac:dyDescent="0.2">
      <c r="A63" s="50"/>
      <c r="B63" s="4" t="s">
        <v>133</v>
      </c>
      <c r="C63" s="10">
        <v>500</v>
      </c>
    </row>
    <row r="64" spans="1:3" ht="12.75" x14ac:dyDescent="0.2">
      <c r="A64" s="51"/>
      <c r="B64" s="52" t="s">
        <v>168</v>
      </c>
      <c r="C64" s="10">
        <v>52330</v>
      </c>
    </row>
    <row r="65" spans="1:3" ht="12.75" x14ac:dyDescent="0.2">
      <c r="A65" s="51"/>
      <c r="B65" s="52" t="s">
        <v>114</v>
      </c>
      <c r="C65" s="10">
        <v>48730</v>
      </c>
    </row>
    <row r="66" spans="1:3" ht="12.75" x14ac:dyDescent="0.2">
      <c r="A66" s="136" t="s">
        <v>48</v>
      </c>
      <c r="B66" s="134"/>
      <c r="C66" s="53">
        <f>SUM(C3:C65)</f>
        <v>504063.31</v>
      </c>
    </row>
    <row r="67" spans="1:3" ht="12.75" x14ac:dyDescent="0.2">
      <c r="A67" s="54"/>
    </row>
    <row r="68" spans="1:3" ht="12.75" x14ac:dyDescent="0.2">
      <c r="A68" s="54"/>
    </row>
    <row r="69" spans="1:3" ht="12.75" x14ac:dyDescent="0.2">
      <c r="A69" s="54"/>
    </row>
    <row r="70" spans="1:3" ht="12.75" x14ac:dyDescent="0.2">
      <c r="A70" s="54"/>
    </row>
    <row r="71" spans="1:3" ht="12.75" x14ac:dyDescent="0.2">
      <c r="A71" s="54"/>
    </row>
    <row r="72" spans="1:3" ht="12.75" x14ac:dyDescent="0.2">
      <c r="A72" s="54"/>
    </row>
    <row r="73" spans="1:3" ht="12.75" x14ac:dyDescent="0.2">
      <c r="A73" s="54"/>
    </row>
    <row r="74" spans="1:3" ht="12.75" x14ac:dyDescent="0.2">
      <c r="A74" s="54"/>
    </row>
    <row r="75" spans="1:3" ht="12.75" x14ac:dyDescent="0.2">
      <c r="A75" s="54"/>
    </row>
    <row r="76" spans="1:3" ht="12.75" x14ac:dyDescent="0.2">
      <c r="A76" s="54"/>
    </row>
    <row r="77" spans="1:3" ht="12.75" x14ac:dyDescent="0.2">
      <c r="A77" s="54"/>
    </row>
    <row r="78" spans="1:3" ht="12.75" x14ac:dyDescent="0.2">
      <c r="A78" s="54"/>
    </row>
    <row r="79" spans="1:3" ht="12.75" x14ac:dyDescent="0.2">
      <c r="A79" s="54"/>
    </row>
    <row r="80" spans="1:3" ht="12.75" x14ac:dyDescent="0.2">
      <c r="A80" s="54"/>
    </row>
    <row r="81" spans="1:1" ht="12.75" x14ac:dyDescent="0.2">
      <c r="A81" s="54"/>
    </row>
    <row r="82" spans="1:1" ht="12.75" x14ac:dyDescent="0.2">
      <c r="A82" s="54"/>
    </row>
    <row r="83" spans="1:1" ht="12.75" x14ac:dyDescent="0.2">
      <c r="A83" s="54"/>
    </row>
    <row r="84" spans="1:1" ht="12.75" x14ac:dyDescent="0.2">
      <c r="A84" s="54"/>
    </row>
    <row r="85" spans="1:1" ht="12.75" x14ac:dyDescent="0.2">
      <c r="A85" s="54"/>
    </row>
    <row r="86" spans="1:1" ht="12.75" x14ac:dyDescent="0.2">
      <c r="A86" s="54"/>
    </row>
    <row r="87" spans="1:1" ht="12.75" x14ac:dyDescent="0.2">
      <c r="A87" s="54"/>
    </row>
    <row r="88" spans="1:1" ht="12.75" x14ac:dyDescent="0.2">
      <c r="A88" s="54"/>
    </row>
    <row r="89" spans="1:1" ht="12.75" x14ac:dyDescent="0.2">
      <c r="A89" s="54"/>
    </row>
    <row r="90" spans="1:1" ht="12.75" x14ac:dyDescent="0.2">
      <c r="A90" s="54"/>
    </row>
    <row r="91" spans="1:1" ht="12.75" x14ac:dyDescent="0.2">
      <c r="A91" s="54"/>
    </row>
    <row r="92" spans="1:1" ht="12.75" x14ac:dyDescent="0.2">
      <c r="A92" s="54"/>
    </row>
    <row r="93" spans="1:1" ht="12.75" x14ac:dyDescent="0.2">
      <c r="A93" s="54"/>
    </row>
    <row r="94" spans="1:1" ht="12.75" x14ac:dyDescent="0.2">
      <c r="A94" s="54"/>
    </row>
    <row r="95" spans="1:1" ht="12.75" x14ac:dyDescent="0.2">
      <c r="A95" s="54"/>
    </row>
    <row r="96" spans="1:1" ht="12.75" x14ac:dyDescent="0.2">
      <c r="A96" s="54"/>
    </row>
    <row r="97" spans="1:1" ht="12.75" x14ac:dyDescent="0.2">
      <c r="A97" s="54"/>
    </row>
    <row r="98" spans="1:1" ht="12.75" x14ac:dyDescent="0.2">
      <c r="A98" s="54"/>
    </row>
    <row r="99" spans="1:1" ht="12.75" x14ac:dyDescent="0.2">
      <c r="A99" s="54"/>
    </row>
    <row r="100" spans="1:1" ht="12.75" x14ac:dyDescent="0.2">
      <c r="A100" s="54"/>
    </row>
    <row r="101" spans="1:1" ht="12.75" x14ac:dyDescent="0.2">
      <c r="A101" s="54"/>
    </row>
    <row r="102" spans="1:1" ht="12.75" x14ac:dyDescent="0.2">
      <c r="A102" s="54"/>
    </row>
    <row r="103" spans="1:1" ht="12.75" x14ac:dyDescent="0.2">
      <c r="A103" s="54"/>
    </row>
    <row r="104" spans="1:1" ht="12.75" x14ac:dyDescent="0.2">
      <c r="A104" s="54"/>
    </row>
    <row r="105" spans="1:1" ht="12.75" x14ac:dyDescent="0.2">
      <c r="A105" s="54"/>
    </row>
    <row r="106" spans="1:1" ht="12.75" x14ac:dyDescent="0.2">
      <c r="A106" s="54"/>
    </row>
    <row r="107" spans="1:1" ht="12.75" x14ac:dyDescent="0.2">
      <c r="A107" s="54"/>
    </row>
    <row r="108" spans="1:1" ht="12.75" x14ac:dyDescent="0.2">
      <c r="A108" s="54"/>
    </row>
    <row r="109" spans="1:1" ht="12.75" x14ac:dyDescent="0.2">
      <c r="A109" s="54"/>
    </row>
    <row r="110" spans="1:1" ht="12.75" x14ac:dyDescent="0.2">
      <c r="A110" s="54"/>
    </row>
    <row r="111" spans="1:1" ht="12.75" x14ac:dyDescent="0.2">
      <c r="A111" s="54"/>
    </row>
    <row r="112" spans="1:1" ht="12.75" x14ac:dyDescent="0.2">
      <c r="A112" s="54"/>
    </row>
    <row r="113" spans="1:1" ht="12.75" x14ac:dyDescent="0.2">
      <c r="A113" s="54"/>
    </row>
    <row r="114" spans="1:1" ht="12.75" x14ac:dyDescent="0.2">
      <c r="A114" s="54"/>
    </row>
    <row r="115" spans="1:1" ht="12.75" x14ac:dyDescent="0.2">
      <c r="A115" s="54"/>
    </row>
    <row r="116" spans="1:1" ht="12.75" x14ac:dyDescent="0.2">
      <c r="A116" s="54"/>
    </row>
    <row r="117" spans="1:1" ht="12.75" x14ac:dyDescent="0.2">
      <c r="A117" s="54"/>
    </row>
    <row r="118" spans="1:1" ht="12.75" x14ac:dyDescent="0.2">
      <c r="A118" s="54"/>
    </row>
    <row r="119" spans="1:1" ht="12.75" x14ac:dyDescent="0.2">
      <c r="A119" s="54"/>
    </row>
    <row r="120" spans="1:1" ht="12.75" x14ac:dyDescent="0.2">
      <c r="A120" s="54"/>
    </row>
    <row r="121" spans="1:1" ht="12.75" x14ac:dyDescent="0.2">
      <c r="A121" s="54"/>
    </row>
    <row r="122" spans="1:1" ht="12.75" x14ac:dyDescent="0.2">
      <c r="A122" s="54"/>
    </row>
    <row r="123" spans="1:1" ht="12.75" x14ac:dyDescent="0.2">
      <c r="A123" s="54"/>
    </row>
    <row r="124" spans="1:1" ht="12.75" x14ac:dyDescent="0.2">
      <c r="A124" s="54"/>
    </row>
    <row r="125" spans="1:1" ht="12.75" x14ac:dyDescent="0.2">
      <c r="A125" s="54"/>
    </row>
    <row r="126" spans="1:1" ht="12.75" x14ac:dyDescent="0.2">
      <c r="A126" s="54"/>
    </row>
    <row r="127" spans="1:1" ht="12.75" x14ac:dyDescent="0.2">
      <c r="A127" s="54"/>
    </row>
    <row r="128" spans="1:1" ht="12.75" x14ac:dyDescent="0.2">
      <c r="A128" s="54"/>
    </row>
    <row r="129" spans="1:1" ht="12.75" x14ac:dyDescent="0.2">
      <c r="A129" s="54"/>
    </row>
    <row r="130" spans="1:1" ht="12.75" x14ac:dyDescent="0.2">
      <c r="A130" s="54"/>
    </row>
    <row r="131" spans="1:1" ht="12.75" x14ac:dyDescent="0.2">
      <c r="A131" s="54"/>
    </row>
    <row r="132" spans="1:1" ht="12.75" x14ac:dyDescent="0.2">
      <c r="A132" s="54"/>
    </row>
    <row r="133" spans="1:1" ht="12.75" x14ac:dyDescent="0.2">
      <c r="A133" s="54"/>
    </row>
    <row r="134" spans="1:1" ht="12.75" x14ac:dyDescent="0.2">
      <c r="A134" s="54"/>
    </row>
    <row r="135" spans="1:1" ht="12.75" x14ac:dyDescent="0.2">
      <c r="A135" s="54"/>
    </row>
    <row r="136" spans="1:1" ht="12.75" x14ac:dyDescent="0.2">
      <c r="A136" s="54"/>
    </row>
    <row r="137" spans="1:1" ht="12.75" x14ac:dyDescent="0.2">
      <c r="A137" s="54"/>
    </row>
    <row r="138" spans="1:1" ht="12.75" x14ac:dyDescent="0.2">
      <c r="A138" s="54"/>
    </row>
    <row r="139" spans="1:1" ht="12.75" x14ac:dyDescent="0.2">
      <c r="A139" s="54"/>
    </row>
    <row r="140" spans="1:1" ht="12.75" x14ac:dyDescent="0.2">
      <c r="A140" s="54"/>
    </row>
    <row r="141" spans="1:1" ht="12.75" x14ac:dyDescent="0.2">
      <c r="A141" s="54"/>
    </row>
    <row r="142" spans="1:1" ht="12.75" x14ac:dyDescent="0.2">
      <c r="A142" s="54"/>
    </row>
    <row r="143" spans="1:1" ht="12.75" x14ac:dyDescent="0.2">
      <c r="A143" s="54"/>
    </row>
    <row r="144" spans="1:1" ht="12.75" x14ac:dyDescent="0.2">
      <c r="A144" s="54"/>
    </row>
    <row r="145" spans="1:1" ht="12.75" x14ac:dyDescent="0.2">
      <c r="A145" s="54"/>
    </row>
    <row r="146" spans="1:1" ht="12.75" x14ac:dyDescent="0.2">
      <c r="A146" s="54"/>
    </row>
    <row r="147" spans="1:1" ht="12.75" x14ac:dyDescent="0.2">
      <c r="A147" s="54"/>
    </row>
    <row r="148" spans="1:1" ht="12.75" x14ac:dyDescent="0.2">
      <c r="A148" s="54"/>
    </row>
    <row r="149" spans="1:1" ht="12.75" x14ac:dyDescent="0.2">
      <c r="A149" s="54"/>
    </row>
    <row r="150" spans="1:1" ht="12.75" x14ac:dyDescent="0.2">
      <c r="A150" s="54"/>
    </row>
    <row r="151" spans="1:1" ht="12.75" x14ac:dyDescent="0.2">
      <c r="A151" s="54"/>
    </row>
    <row r="152" spans="1:1" ht="12.75" x14ac:dyDescent="0.2">
      <c r="A152" s="54"/>
    </row>
    <row r="153" spans="1:1" ht="12.75" x14ac:dyDescent="0.2">
      <c r="A153" s="54"/>
    </row>
    <row r="154" spans="1:1" ht="12.75" x14ac:dyDescent="0.2">
      <c r="A154" s="54"/>
    </row>
    <row r="155" spans="1:1" ht="12.75" x14ac:dyDescent="0.2">
      <c r="A155" s="54"/>
    </row>
    <row r="156" spans="1:1" ht="12.75" x14ac:dyDescent="0.2">
      <c r="A156" s="54"/>
    </row>
    <row r="157" spans="1:1" ht="12.75" x14ac:dyDescent="0.2">
      <c r="A157" s="54"/>
    </row>
    <row r="158" spans="1:1" ht="12.75" x14ac:dyDescent="0.2">
      <c r="A158" s="54"/>
    </row>
    <row r="159" spans="1:1" ht="12.75" x14ac:dyDescent="0.2">
      <c r="A159" s="54"/>
    </row>
    <row r="160" spans="1:1" ht="12.75" x14ac:dyDescent="0.2">
      <c r="A160" s="54"/>
    </row>
    <row r="161" spans="1:1" ht="12.75" x14ac:dyDescent="0.2">
      <c r="A161" s="54"/>
    </row>
    <row r="162" spans="1:1" ht="12.75" x14ac:dyDescent="0.2">
      <c r="A162" s="54"/>
    </row>
    <row r="163" spans="1:1" ht="12.75" x14ac:dyDescent="0.2">
      <c r="A163" s="54"/>
    </row>
    <row r="164" spans="1:1" ht="12.75" x14ac:dyDescent="0.2">
      <c r="A164" s="54"/>
    </row>
    <row r="165" spans="1:1" ht="12.75" x14ac:dyDescent="0.2">
      <c r="A165" s="54"/>
    </row>
    <row r="166" spans="1:1" ht="12.75" x14ac:dyDescent="0.2">
      <c r="A166" s="54"/>
    </row>
    <row r="167" spans="1:1" ht="12.75" x14ac:dyDescent="0.2">
      <c r="A167" s="54"/>
    </row>
    <row r="168" spans="1:1" ht="12.75" x14ac:dyDescent="0.2">
      <c r="A168" s="54"/>
    </row>
    <row r="169" spans="1:1" ht="12.75" x14ac:dyDescent="0.2">
      <c r="A169" s="54"/>
    </row>
    <row r="170" spans="1:1" ht="12.75" x14ac:dyDescent="0.2">
      <c r="A170" s="54"/>
    </row>
    <row r="171" spans="1:1" ht="12.75" x14ac:dyDescent="0.2">
      <c r="A171" s="54"/>
    </row>
    <row r="172" spans="1:1" ht="12.75" x14ac:dyDescent="0.2">
      <c r="A172" s="54"/>
    </row>
    <row r="173" spans="1:1" ht="12.75" x14ac:dyDescent="0.2">
      <c r="A173" s="54"/>
    </row>
    <row r="174" spans="1:1" ht="12.75" x14ac:dyDescent="0.2">
      <c r="A174" s="54"/>
    </row>
    <row r="175" spans="1:1" ht="12.75" x14ac:dyDescent="0.2">
      <c r="A175" s="54"/>
    </row>
    <row r="176" spans="1:1" ht="12.75" x14ac:dyDescent="0.2">
      <c r="A176" s="54"/>
    </row>
    <row r="177" spans="1:1" ht="12.75" x14ac:dyDescent="0.2">
      <c r="A177" s="54"/>
    </row>
    <row r="178" spans="1:1" ht="12.75" x14ac:dyDescent="0.2">
      <c r="A178" s="54"/>
    </row>
    <row r="179" spans="1:1" ht="12.75" x14ac:dyDescent="0.2">
      <c r="A179" s="54"/>
    </row>
    <row r="180" spans="1:1" ht="12.75" x14ac:dyDescent="0.2">
      <c r="A180" s="54"/>
    </row>
    <row r="181" spans="1:1" ht="12.75" x14ac:dyDescent="0.2">
      <c r="A181" s="54"/>
    </row>
    <row r="182" spans="1:1" ht="12.75" x14ac:dyDescent="0.2">
      <c r="A182" s="54"/>
    </row>
    <row r="183" spans="1:1" ht="12.75" x14ac:dyDescent="0.2">
      <c r="A183" s="54"/>
    </row>
    <row r="184" spans="1:1" ht="12.75" x14ac:dyDescent="0.2">
      <c r="A184" s="54"/>
    </row>
    <row r="185" spans="1:1" ht="12.75" x14ac:dyDescent="0.2">
      <c r="A185" s="54"/>
    </row>
    <row r="186" spans="1:1" ht="12.75" x14ac:dyDescent="0.2">
      <c r="A186" s="54"/>
    </row>
    <row r="187" spans="1:1" ht="12.75" x14ac:dyDescent="0.2">
      <c r="A187" s="54"/>
    </row>
    <row r="188" spans="1:1" ht="12.75" x14ac:dyDescent="0.2">
      <c r="A188" s="54"/>
    </row>
    <row r="189" spans="1:1" ht="12.75" x14ac:dyDescent="0.2">
      <c r="A189" s="54"/>
    </row>
    <row r="190" spans="1:1" ht="12.75" x14ac:dyDescent="0.2">
      <c r="A190" s="54"/>
    </row>
    <row r="191" spans="1:1" ht="12.75" x14ac:dyDescent="0.2">
      <c r="A191" s="54"/>
    </row>
    <row r="192" spans="1:1" ht="12.75" x14ac:dyDescent="0.2">
      <c r="A192" s="54"/>
    </row>
    <row r="193" spans="1:1" ht="12.75" x14ac:dyDescent="0.2">
      <c r="A193" s="54"/>
    </row>
    <row r="194" spans="1:1" ht="12.75" x14ac:dyDescent="0.2">
      <c r="A194" s="54"/>
    </row>
    <row r="195" spans="1:1" ht="12.75" x14ac:dyDescent="0.2">
      <c r="A195" s="54"/>
    </row>
    <row r="196" spans="1:1" ht="12.75" x14ac:dyDescent="0.2">
      <c r="A196" s="54"/>
    </row>
    <row r="197" spans="1:1" ht="12.75" x14ac:dyDescent="0.2">
      <c r="A197" s="54"/>
    </row>
    <row r="198" spans="1:1" ht="12.75" x14ac:dyDescent="0.2">
      <c r="A198" s="54"/>
    </row>
    <row r="199" spans="1:1" ht="12.75" x14ac:dyDescent="0.2">
      <c r="A199" s="54"/>
    </row>
    <row r="200" spans="1:1" ht="12.75" x14ac:dyDescent="0.2">
      <c r="A200" s="54"/>
    </row>
    <row r="201" spans="1:1" ht="12.75" x14ac:dyDescent="0.2">
      <c r="A201" s="54"/>
    </row>
    <row r="202" spans="1:1" ht="12.75" x14ac:dyDescent="0.2">
      <c r="A202" s="54"/>
    </row>
    <row r="203" spans="1:1" ht="12.75" x14ac:dyDescent="0.2">
      <c r="A203" s="54"/>
    </row>
    <row r="204" spans="1:1" ht="12.75" x14ac:dyDescent="0.2">
      <c r="A204" s="54"/>
    </row>
    <row r="205" spans="1:1" ht="12.75" x14ac:dyDescent="0.2">
      <c r="A205" s="54"/>
    </row>
    <row r="206" spans="1:1" ht="12.75" x14ac:dyDescent="0.2">
      <c r="A206" s="54"/>
    </row>
    <row r="207" spans="1:1" ht="12.75" x14ac:dyDescent="0.2">
      <c r="A207" s="54"/>
    </row>
    <row r="208" spans="1:1" ht="12.75" x14ac:dyDescent="0.2">
      <c r="A208" s="54"/>
    </row>
    <row r="209" spans="1:1" ht="12.75" x14ac:dyDescent="0.2">
      <c r="A209" s="54"/>
    </row>
    <row r="210" spans="1:1" ht="12.75" x14ac:dyDescent="0.2">
      <c r="A210" s="54"/>
    </row>
    <row r="211" spans="1:1" ht="12.75" x14ac:dyDescent="0.2">
      <c r="A211" s="54"/>
    </row>
    <row r="212" spans="1:1" ht="12.75" x14ac:dyDescent="0.2">
      <c r="A212" s="54"/>
    </row>
    <row r="213" spans="1:1" ht="12.75" x14ac:dyDescent="0.2">
      <c r="A213" s="54"/>
    </row>
    <row r="214" spans="1:1" ht="12.75" x14ac:dyDescent="0.2">
      <c r="A214" s="54"/>
    </row>
    <row r="215" spans="1:1" ht="12.75" x14ac:dyDescent="0.2">
      <c r="A215" s="54"/>
    </row>
    <row r="216" spans="1:1" ht="12.75" x14ac:dyDescent="0.2">
      <c r="A216" s="54"/>
    </row>
    <row r="217" spans="1:1" ht="12.75" x14ac:dyDescent="0.2">
      <c r="A217" s="54"/>
    </row>
    <row r="218" spans="1:1" ht="12.75" x14ac:dyDescent="0.2">
      <c r="A218" s="54"/>
    </row>
    <row r="219" spans="1:1" ht="12.75" x14ac:dyDescent="0.2">
      <c r="A219" s="54"/>
    </row>
    <row r="220" spans="1:1" ht="12.75" x14ac:dyDescent="0.2">
      <c r="A220" s="54"/>
    </row>
    <row r="221" spans="1:1" ht="12.75" x14ac:dyDescent="0.2">
      <c r="A221" s="54"/>
    </row>
    <row r="222" spans="1:1" ht="12.75" x14ac:dyDescent="0.2">
      <c r="A222" s="54"/>
    </row>
    <row r="223" spans="1:1" ht="12.75" x14ac:dyDescent="0.2">
      <c r="A223" s="54"/>
    </row>
    <row r="224" spans="1:1" ht="12.75" x14ac:dyDescent="0.2">
      <c r="A224" s="54"/>
    </row>
    <row r="225" spans="1:1" ht="12.75" x14ac:dyDescent="0.2">
      <c r="A225" s="54"/>
    </row>
    <row r="226" spans="1:1" ht="12.75" x14ac:dyDescent="0.2">
      <c r="A226" s="54"/>
    </row>
    <row r="227" spans="1:1" ht="12.75" x14ac:dyDescent="0.2">
      <c r="A227" s="54"/>
    </row>
    <row r="228" spans="1:1" ht="12.75" x14ac:dyDescent="0.2">
      <c r="A228" s="54"/>
    </row>
    <row r="229" spans="1:1" ht="12.75" x14ac:dyDescent="0.2">
      <c r="A229" s="54"/>
    </row>
    <row r="230" spans="1:1" ht="12.75" x14ac:dyDescent="0.2">
      <c r="A230" s="54"/>
    </row>
    <row r="231" spans="1:1" ht="12.75" x14ac:dyDescent="0.2">
      <c r="A231" s="54"/>
    </row>
    <row r="232" spans="1:1" ht="12.75" x14ac:dyDescent="0.2">
      <c r="A232" s="54"/>
    </row>
    <row r="233" spans="1:1" ht="12.75" x14ac:dyDescent="0.2">
      <c r="A233" s="54"/>
    </row>
    <row r="234" spans="1:1" ht="12.75" x14ac:dyDescent="0.2">
      <c r="A234" s="54"/>
    </row>
    <row r="235" spans="1:1" ht="12.75" x14ac:dyDescent="0.2">
      <c r="A235" s="54"/>
    </row>
    <row r="236" spans="1:1" ht="12.75" x14ac:dyDescent="0.2">
      <c r="A236" s="54"/>
    </row>
    <row r="237" spans="1:1" ht="12.75" x14ac:dyDescent="0.2">
      <c r="A237" s="54"/>
    </row>
    <row r="238" spans="1:1" ht="12.75" x14ac:dyDescent="0.2">
      <c r="A238" s="54"/>
    </row>
    <row r="239" spans="1:1" ht="12.75" x14ac:dyDescent="0.2">
      <c r="A239" s="54"/>
    </row>
    <row r="240" spans="1:1" ht="12.75" x14ac:dyDescent="0.2">
      <c r="A240" s="54"/>
    </row>
    <row r="241" spans="1:1" ht="12.75" x14ac:dyDescent="0.2">
      <c r="A241" s="54"/>
    </row>
    <row r="242" spans="1:1" ht="12.75" x14ac:dyDescent="0.2">
      <c r="A242" s="54"/>
    </row>
    <row r="243" spans="1:1" ht="12.75" x14ac:dyDescent="0.2">
      <c r="A243" s="54"/>
    </row>
    <row r="244" spans="1:1" ht="12.75" x14ac:dyDescent="0.2">
      <c r="A244" s="54"/>
    </row>
    <row r="245" spans="1:1" ht="12.75" x14ac:dyDescent="0.2">
      <c r="A245" s="54"/>
    </row>
    <row r="246" spans="1:1" ht="12.75" x14ac:dyDescent="0.2">
      <c r="A246" s="54"/>
    </row>
    <row r="247" spans="1:1" ht="12.75" x14ac:dyDescent="0.2">
      <c r="A247" s="54"/>
    </row>
    <row r="248" spans="1:1" ht="12.75" x14ac:dyDescent="0.2">
      <c r="A248" s="54"/>
    </row>
    <row r="249" spans="1:1" ht="12.75" x14ac:dyDescent="0.2">
      <c r="A249" s="54"/>
    </row>
    <row r="250" spans="1:1" ht="12.75" x14ac:dyDescent="0.2">
      <c r="A250" s="54"/>
    </row>
    <row r="251" spans="1:1" ht="12.75" x14ac:dyDescent="0.2">
      <c r="A251" s="54"/>
    </row>
    <row r="252" spans="1:1" ht="12.75" x14ac:dyDescent="0.2">
      <c r="A252" s="54"/>
    </row>
    <row r="253" spans="1:1" ht="12.75" x14ac:dyDescent="0.2">
      <c r="A253" s="54"/>
    </row>
    <row r="254" spans="1:1" ht="12.75" x14ac:dyDescent="0.2">
      <c r="A254" s="54"/>
    </row>
    <row r="255" spans="1:1" ht="12.75" x14ac:dyDescent="0.2">
      <c r="A255" s="54"/>
    </row>
    <row r="256" spans="1:1" ht="12.75" x14ac:dyDescent="0.2">
      <c r="A256" s="54"/>
    </row>
    <row r="257" spans="1:1" ht="12.75" x14ac:dyDescent="0.2">
      <c r="A257" s="54"/>
    </row>
    <row r="258" spans="1:1" ht="12.75" x14ac:dyDescent="0.2">
      <c r="A258" s="54"/>
    </row>
    <row r="259" spans="1:1" ht="12.75" x14ac:dyDescent="0.2">
      <c r="A259" s="54"/>
    </row>
    <row r="260" spans="1:1" ht="12.75" x14ac:dyDescent="0.2">
      <c r="A260" s="54"/>
    </row>
    <row r="261" spans="1:1" ht="12.75" x14ac:dyDescent="0.2">
      <c r="A261" s="54"/>
    </row>
    <row r="262" spans="1:1" ht="12.75" x14ac:dyDescent="0.2">
      <c r="A262" s="54"/>
    </row>
    <row r="263" spans="1:1" ht="12.75" x14ac:dyDescent="0.2">
      <c r="A263" s="54"/>
    </row>
    <row r="264" spans="1:1" ht="12.75" x14ac:dyDescent="0.2">
      <c r="A264" s="54"/>
    </row>
    <row r="265" spans="1:1" ht="12.75" x14ac:dyDescent="0.2">
      <c r="A265" s="54"/>
    </row>
    <row r="266" spans="1:1" ht="12.75" x14ac:dyDescent="0.2">
      <c r="A266" s="54"/>
    </row>
    <row r="267" spans="1:1" ht="12.75" x14ac:dyDescent="0.2">
      <c r="A267" s="54"/>
    </row>
    <row r="268" spans="1:1" ht="12.75" x14ac:dyDescent="0.2">
      <c r="A268" s="54"/>
    </row>
    <row r="269" spans="1:1" ht="12.75" x14ac:dyDescent="0.2">
      <c r="A269" s="54"/>
    </row>
    <row r="270" spans="1:1" ht="12.75" x14ac:dyDescent="0.2">
      <c r="A270" s="54"/>
    </row>
    <row r="271" spans="1:1" ht="12.75" x14ac:dyDescent="0.2">
      <c r="A271" s="54"/>
    </row>
    <row r="272" spans="1:1" ht="12.75" x14ac:dyDescent="0.2">
      <c r="A272" s="54"/>
    </row>
    <row r="273" spans="1:1" ht="12.75" x14ac:dyDescent="0.2">
      <c r="A273" s="54"/>
    </row>
    <row r="274" spans="1:1" ht="12.75" x14ac:dyDescent="0.2">
      <c r="A274" s="54"/>
    </row>
    <row r="275" spans="1:1" ht="12.75" x14ac:dyDescent="0.2">
      <c r="A275" s="54"/>
    </row>
    <row r="276" spans="1:1" ht="12.75" x14ac:dyDescent="0.2">
      <c r="A276" s="54"/>
    </row>
    <row r="277" spans="1:1" ht="12.75" x14ac:dyDescent="0.2">
      <c r="A277" s="54"/>
    </row>
    <row r="278" spans="1:1" ht="12.75" x14ac:dyDescent="0.2">
      <c r="A278" s="54"/>
    </row>
    <row r="279" spans="1:1" ht="12.75" x14ac:dyDescent="0.2">
      <c r="A279" s="54"/>
    </row>
    <row r="280" spans="1:1" ht="12.75" x14ac:dyDescent="0.2">
      <c r="A280" s="54"/>
    </row>
    <row r="281" spans="1:1" ht="12.75" x14ac:dyDescent="0.2">
      <c r="A281" s="54"/>
    </row>
    <row r="282" spans="1:1" ht="12.75" x14ac:dyDescent="0.2">
      <c r="A282" s="54"/>
    </row>
    <row r="283" spans="1:1" ht="12.75" x14ac:dyDescent="0.2">
      <c r="A283" s="54"/>
    </row>
    <row r="284" spans="1:1" ht="12.75" x14ac:dyDescent="0.2">
      <c r="A284" s="54"/>
    </row>
    <row r="285" spans="1:1" ht="12.75" x14ac:dyDescent="0.2">
      <c r="A285" s="54"/>
    </row>
    <row r="286" spans="1:1" ht="12.75" x14ac:dyDescent="0.2">
      <c r="A286" s="54"/>
    </row>
    <row r="287" spans="1:1" ht="12.75" x14ac:dyDescent="0.2">
      <c r="A287" s="54"/>
    </row>
    <row r="288" spans="1:1" ht="12.75" x14ac:dyDescent="0.2">
      <c r="A288" s="54"/>
    </row>
    <row r="289" spans="1:1" ht="12.75" x14ac:dyDescent="0.2">
      <c r="A289" s="54"/>
    </row>
    <row r="290" spans="1:1" ht="12.75" x14ac:dyDescent="0.2">
      <c r="A290" s="54"/>
    </row>
    <row r="291" spans="1:1" ht="12.75" x14ac:dyDescent="0.2">
      <c r="A291" s="54"/>
    </row>
    <row r="292" spans="1:1" ht="12.75" x14ac:dyDescent="0.2">
      <c r="A292" s="54"/>
    </row>
    <row r="293" spans="1:1" ht="12.75" x14ac:dyDescent="0.2">
      <c r="A293" s="54"/>
    </row>
    <row r="294" spans="1:1" ht="12.75" x14ac:dyDescent="0.2">
      <c r="A294" s="54"/>
    </row>
    <row r="295" spans="1:1" ht="12.75" x14ac:dyDescent="0.2">
      <c r="A295" s="54"/>
    </row>
    <row r="296" spans="1:1" ht="12.75" x14ac:dyDescent="0.2">
      <c r="A296" s="54"/>
    </row>
    <row r="297" spans="1:1" ht="12.75" x14ac:dyDescent="0.2">
      <c r="A297" s="54"/>
    </row>
    <row r="298" spans="1:1" ht="12.75" x14ac:dyDescent="0.2">
      <c r="A298" s="54"/>
    </row>
    <row r="299" spans="1:1" ht="12.75" x14ac:dyDescent="0.2">
      <c r="A299" s="54"/>
    </row>
    <row r="300" spans="1:1" ht="12.75" x14ac:dyDescent="0.2">
      <c r="A300" s="54"/>
    </row>
    <row r="301" spans="1:1" ht="12.75" x14ac:dyDescent="0.2">
      <c r="A301" s="54"/>
    </row>
    <row r="302" spans="1:1" ht="12.75" x14ac:dyDescent="0.2">
      <c r="A302" s="54"/>
    </row>
    <row r="303" spans="1:1" ht="12.75" x14ac:dyDescent="0.2">
      <c r="A303" s="54"/>
    </row>
    <row r="304" spans="1:1" ht="12.75" x14ac:dyDescent="0.2">
      <c r="A304" s="54"/>
    </row>
    <row r="305" spans="1:1" ht="12.75" x14ac:dyDescent="0.2">
      <c r="A305" s="54"/>
    </row>
    <row r="306" spans="1:1" ht="12.75" x14ac:dyDescent="0.2">
      <c r="A306" s="54"/>
    </row>
    <row r="307" spans="1:1" ht="12.75" x14ac:dyDescent="0.2">
      <c r="A307" s="54"/>
    </row>
    <row r="308" spans="1:1" ht="12.75" x14ac:dyDescent="0.2">
      <c r="A308" s="54"/>
    </row>
    <row r="309" spans="1:1" ht="12.75" x14ac:dyDescent="0.2">
      <c r="A309" s="54"/>
    </row>
    <row r="310" spans="1:1" ht="12.75" x14ac:dyDescent="0.2">
      <c r="A310" s="54"/>
    </row>
    <row r="311" spans="1:1" ht="12.75" x14ac:dyDescent="0.2">
      <c r="A311" s="54"/>
    </row>
    <row r="312" spans="1:1" ht="12.75" x14ac:dyDescent="0.2">
      <c r="A312" s="54"/>
    </row>
    <row r="313" spans="1:1" ht="12.75" x14ac:dyDescent="0.2">
      <c r="A313" s="54"/>
    </row>
    <row r="314" spans="1:1" ht="12.75" x14ac:dyDescent="0.2">
      <c r="A314" s="54"/>
    </row>
    <row r="315" spans="1:1" ht="12.75" x14ac:dyDescent="0.2">
      <c r="A315" s="54"/>
    </row>
    <row r="316" spans="1:1" ht="12.75" x14ac:dyDescent="0.2">
      <c r="A316" s="54"/>
    </row>
    <row r="317" spans="1:1" ht="12.75" x14ac:dyDescent="0.2">
      <c r="A317" s="54"/>
    </row>
    <row r="318" spans="1:1" ht="12.75" x14ac:dyDescent="0.2">
      <c r="A318" s="54"/>
    </row>
    <row r="319" spans="1:1" ht="12.75" x14ac:dyDescent="0.2">
      <c r="A319" s="54"/>
    </row>
    <row r="320" spans="1:1" ht="12.75" x14ac:dyDescent="0.2">
      <c r="A320" s="54"/>
    </row>
    <row r="321" spans="1:1" ht="12.75" x14ac:dyDescent="0.2">
      <c r="A321" s="54"/>
    </row>
    <row r="322" spans="1:1" ht="12.75" x14ac:dyDescent="0.2">
      <c r="A322" s="54"/>
    </row>
    <row r="323" spans="1:1" ht="12.75" x14ac:dyDescent="0.2">
      <c r="A323" s="54"/>
    </row>
    <row r="324" spans="1:1" ht="12.75" x14ac:dyDescent="0.2">
      <c r="A324" s="54"/>
    </row>
    <row r="325" spans="1:1" ht="12.75" x14ac:dyDescent="0.2">
      <c r="A325" s="54"/>
    </row>
    <row r="326" spans="1:1" ht="12.75" x14ac:dyDescent="0.2">
      <c r="A326" s="54"/>
    </row>
    <row r="327" spans="1:1" ht="12.75" x14ac:dyDescent="0.2">
      <c r="A327" s="54"/>
    </row>
    <row r="328" spans="1:1" ht="12.75" x14ac:dyDescent="0.2">
      <c r="A328" s="54"/>
    </row>
    <row r="329" spans="1:1" ht="12.75" x14ac:dyDescent="0.2">
      <c r="A329" s="54"/>
    </row>
    <row r="330" spans="1:1" ht="12.75" x14ac:dyDescent="0.2">
      <c r="A330" s="54"/>
    </row>
    <row r="331" spans="1:1" ht="12.75" x14ac:dyDescent="0.2">
      <c r="A331" s="54"/>
    </row>
    <row r="332" spans="1:1" ht="12.75" x14ac:dyDescent="0.2">
      <c r="A332" s="54"/>
    </row>
    <row r="333" spans="1:1" ht="12.75" x14ac:dyDescent="0.2">
      <c r="A333" s="54"/>
    </row>
    <row r="334" spans="1:1" ht="12.75" x14ac:dyDescent="0.2">
      <c r="A334" s="54"/>
    </row>
    <row r="335" spans="1:1" ht="12.75" x14ac:dyDescent="0.2">
      <c r="A335" s="54"/>
    </row>
    <row r="336" spans="1:1" ht="12.75" x14ac:dyDescent="0.2">
      <c r="A336" s="54"/>
    </row>
    <row r="337" spans="1:1" ht="12.75" x14ac:dyDescent="0.2">
      <c r="A337" s="54"/>
    </row>
    <row r="338" spans="1:1" ht="12.75" x14ac:dyDescent="0.2">
      <c r="A338" s="54"/>
    </row>
    <row r="339" spans="1:1" ht="12.75" x14ac:dyDescent="0.2">
      <c r="A339" s="54"/>
    </row>
    <row r="340" spans="1:1" ht="12.75" x14ac:dyDescent="0.2">
      <c r="A340" s="54"/>
    </row>
    <row r="341" spans="1:1" ht="12.75" x14ac:dyDescent="0.2">
      <c r="A341" s="54"/>
    </row>
    <row r="342" spans="1:1" ht="12.75" x14ac:dyDescent="0.2">
      <c r="A342" s="54"/>
    </row>
    <row r="343" spans="1:1" ht="12.75" x14ac:dyDescent="0.2">
      <c r="A343" s="54"/>
    </row>
    <row r="344" spans="1:1" ht="12.75" x14ac:dyDescent="0.2">
      <c r="A344" s="54"/>
    </row>
    <row r="345" spans="1:1" ht="12.75" x14ac:dyDescent="0.2">
      <c r="A345" s="54"/>
    </row>
    <row r="346" spans="1:1" ht="12.75" x14ac:dyDescent="0.2">
      <c r="A346" s="54"/>
    </row>
    <row r="347" spans="1:1" ht="12.75" x14ac:dyDescent="0.2">
      <c r="A347" s="54"/>
    </row>
    <row r="348" spans="1:1" ht="12.75" x14ac:dyDescent="0.2">
      <c r="A348" s="54"/>
    </row>
    <row r="349" spans="1:1" ht="12.75" x14ac:dyDescent="0.2">
      <c r="A349" s="54"/>
    </row>
    <row r="350" spans="1:1" ht="12.75" x14ac:dyDescent="0.2">
      <c r="A350" s="54"/>
    </row>
    <row r="351" spans="1:1" ht="12.75" x14ac:dyDescent="0.2">
      <c r="A351" s="54"/>
    </row>
    <row r="352" spans="1:1" ht="12.75" x14ac:dyDescent="0.2">
      <c r="A352" s="54"/>
    </row>
    <row r="353" spans="1:1" ht="12.75" x14ac:dyDescent="0.2">
      <c r="A353" s="54"/>
    </row>
    <row r="354" spans="1:1" ht="12.75" x14ac:dyDescent="0.2">
      <c r="A354" s="54"/>
    </row>
    <row r="355" spans="1:1" ht="12.75" x14ac:dyDescent="0.2">
      <c r="A355" s="54"/>
    </row>
    <row r="356" spans="1:1" ht="12.75" x14ac:dyDescent="0.2">
      <c r="A356" s="54"/>
    </row>
    <row r="357" spans="1:1" ht="12.75" x14ac:dyDescent="0.2">
      <c r="A357" s="54"/>
    </row>
    <row r="358" spans="1:1" ht="12.75" x14ac:dyDescent="0.2">
      <c r="A358" s="54"/>
    </row>
    <row r="359" spans="1:1" ht="12.75" x14ac:dyDescent="0.2">
      <c r="A359" s="54"/>
    </row>
    <row r="360" spans="1:1" ht="12.75" x14ac:dyDescent="0.2">
      <c r="A360" s="54"/>
    </row>
    <row r="361" spans="1:1" ht="12.75" x14ac:dyDescent="0.2">
      <c r="A361" s="54"/>
    </row>
    <row r="362" spans="1:1" ht="12.75" x14ac:dyDescent="0.2">
      <c r="A362" s="54"/>
    </row>
    <row r="363" spans="1:1" ht="12.75" x14ac:dyDescent="0.2">
      <c r="A363" s="54"/>
    </row>
    <row r="364" spans="1:1" ht="12.75" x14ac:dyDescent="0.2">
      <c r="A364" s="54"/>
    </row>
    <row r="365" spans="1:1" ht="12.75" x14ac:dyDescent="0.2">
      <c r="A365" s="54"/>
    </row>
    <row r="366" spans="1:1" ht="12.75" x14ac:dyDescent="0.2">
      <c r="A366" s="54"/>
    </row>
    <row r="367" spans="1:1" ht="12.75" x14ac:dyDescent="0.2">
      <c r="A367" s="54"/>
    </row>
    <row r="368" spans="1:1" ht="12.75" x14ac:dyDescent="0.2">
      <c r="A368" s="54"/>
    </row>
    <row r="369" spans="1:1" ht="12.75" x14ac:dyDescent="0.2">
      <c r="A369" s="54"/>
    </row>
    <row r="370" spans="1:1" ht="12.75" x14ac:dyDescent="0.2">
      <c r="A370" s="54"/>
    </row>
    <row r="371" spans="1:1" ht="12.75" x14ac:dyDescent="0.2">
      <c r="A371" s="54"/>
    </row>
    <row r="372" spans="1:1" ht="12.75" x14ac:dyDescent="0.2">
      <c r="A372" s="54"/>
    </row>
    <row r="373" spans="1:1" ht="12.75" x14ac:dyDescent="0.2">
      <c r="A373" s="54"/>
    </row>
    <row r="374" spans="1:1" ht="12.75" x14ac:dyDescent="0.2">
      <c r="A374" s="54"/>
    </row>
    <row r="375" spans="1:1" ht="12.75" x14ac:dyDescent="0.2">
      <c r="A375" s="54"/>
    </row>
    <row r="376" spans="1:1" ht="12.75" x14ac:dyDescent="0.2">
      <c r="A376" s="54"/>
    </row>
    <row r="377" spans="1:1" ht="12.75" x14ac:dyDescent="0.2">
      <c r="A377" s="54"/>
    </row>
    <row r="378" spans="1:1" ht="12.75" x14ac:dyDescent="0.2">
      <c r="A378" s="54"/>
    </row>
    <row r="379" spans="1:1" ht="12.75" x14ac:dyDescent="0.2">
      <c r="A379" s="54"/>
    </row>
    <row r="380" spans="1:1" ht="12.75" x14ac:dyDescent="0.2">
      <c r="A380" s="54"/>
    </row>
    <row r="381" spans="1:1" ht="12.75" x14ac:dyDescent="0.2">
      <c r="A381" s="54"/>
    </row>
    <row r="382" spans="1:1" ht="12.75" x14ac:dyDescent="0.2">
      <c r="A382" s="54"/>
    </row>
    <row r="383" spans="1:1" ht="12.75" x14ac:dyDescent="0.2">
      <c r="A383" s="54"/>
    </row>
    <row r="384" spans="1:1" ht="12.75" x14ac:dyDescent="0.2">
      <c r="A384" s="54"/>
    </row>
    <row r="385" spans="1:1" ht="12.75" x14ac:dyDescent="0.2">
      <c r="A385" s="54"/>
    </row>
    <row r="386" spans="1:1" ht="12.75" x14ac:dyDescent="0.2">
      <c r="A386" s="54"/>
    </row>
    <row r="387" spans="1:1" ht="12.75" x14ac:dyDescent="0.2">
      <c r="A387" s="54"/>
    </row>
    <row r="388" spans="1:1" ht="12.75" x14ac:dyDescent="0.2">
      <c r="A388" s="54"/>
    </row>
    <row r="389" spans="1:1" ht="12.75" x14ac:dyDescent="0.2">
      <c r="A389" s="54"/>
    </row>
    <row r="390" spans="1:1" ht="12.75" x14ac:dyDescent="0.2">
      <c r="A390" s="54"/>
    </row>
    <row r="391" spans="1:1" ht="12.75" x14ac:dyDescent="0.2">
      <c r="A391" s="54"/>
    </row>
    <row r="392" spans="1:1" ht="12.75" x14ac:dyDescent="0.2">
      <c r="A392" s="54"/>
    </row>
    <row r="393" spans="1:1" ht="12.75" x14ac:dyDescent="0.2">
      <c r="A393" s="54"/>
    </row>
    <row r="394" spans="1:1" ht="12.75" x14ac:dyDescent="0.2">
      <c r="A394" s="54"/>
    </row>
    <row r="395" spans="1:1" ht="12.75" x14ac:dyDescent="0.2">
      <c r="A395" s="54"/>
    </row>
    <row r="396" spans="1:1" ht="12.75" x14ac:dyDescent="0.2">
      <c r="A396" s="54"/>
    </row>
    <row r="397" spans="1:1" ht="12.75" x14ac:dyDescent="0.2">
      <c r="A397" s="54"/>
    </row>
    <row r="398" spans="1:1" ht="12.75" x14ac:dyDescent="0.2">
      <c r="A398" s="54"/>
    </row>
    <row r="399" spans="1:1" ht="12.75" x14ac:dyDescent="0.2">
      <c r="A399" s="54"/>
    </row>
    <row r="400" spans="1:1" ht="12.75" x14ac:dyDescent="0.2">
      <c r="A400" s="54"/>
    </row>
    <row r="401" spans="1:1" ht="12.75" x14ac:dyDescent="0.2">
      <c r="A401" s="54"/>
    </row>
    <row r="402" spans="1:1" ht="12.75" x14ac:dyDescent="0.2">
      <c r="A402" s="54"/>
    </row>
    <row r="403" spans="1:1" ht="12.75" x14ac:dyDescent="0.2">
      <c r="A403" s="54"/>
    </row>
    <row r="404" spans="1:1" ht="12.75" x14ac:dyDescent="0.2">
      <c r="A404" s="54"/>
    </row>
    <row r="405" spans="1:1" ht="12.75" x14ac:dyDescent="0.2">
      <c r="A405" s="54"/>
    </row>
    <row r="406" spans="1:1" ht="12.75" x14ac:dyDescent="0.2">
      <c r="A406" s="54"/>
    </row>
    <row r="407" spans="1:1" ht="12.75" x14ac:dyDescent="0.2">
      <c r="A407" s="54"/>
    </row>
    <row r="408" spans="1:1" ht="12.75" x14ac:dyDescent="0.2">
      <c r="A408" s="54"/>
    </row>
    <row r="409" spans="1:1" ht="12.75" x14ac:dyDescent="0.2">
      <c r="A409" s="54"/>
    </row>
    <row r="410" spans="1:1" ht="12.75" x14ac:dyDescent="0.2">
      <c r="A410" s="54"/>
    </row>
    <row r="411" spans="1:1" ht="12.75" x14ac:dyDescent="0.2">
      <c r="A411" s="54"/>
    </row>
    <row r="412" spans="1:1" ht="12.75" x14ac:dyDescent="0.2">
      <c r="A412" s="54"/>
    </row>
    <row r="413" spans="1:1" ht="12.75" x14ac:dyDescent="0.2">
      <c r="A413" s="54"/>
    </row>
    <row r="414" spans="1:1" ht="12.75" x14ac:dyDescent="0.2">
      <c r="A414" s="54"/>
    </row>
    <row r="415" spans="1:1" ht="12.75" x14ac:dyDescent="0.2">
      <c r="A415" s="54"/>
    </row>
    <row r="416" spans="1:1" ht="12.75" x14ac:dyDescent="0.2">
      <c r="A416" s="54"/>
    </row>
    <row r="417" spans="1:1" ht="12.75" x14ac:dyDescent="0.2">
      <c r="A417" s="54"/>
    </row>
    <row r="418" spans="1:1" ht="12.75" x14ac:dyDescent="0.2">
      <c r="A418" s="54"/>
    </row>
    <row r="419" spans="1:1" ht="12.75" x14ac:dyDescent="0.2">
      <c r="A419" s="54"/>
    </row>
    <row r="420" spans="1:1" ht="12.75" x14ac:dyDescent="0.2">
      <c r="A420" s="54"/>
    </row>
    <row r="421" spans="1:1" ht="12.75" x14ac:dyDescent="0.2">
      <c r="A421" s="54"/>
    </row>
    <row r="422" spans="1:1" ht="12.75" x14ac:dyDescent="0.2">
      <c r="A422" s="54"/>
    </row>
    <row r="423" spans="1:1" ht="12.75" x14ac:dyDescent="0.2">
      <c r="A423" s="54"/>
    </row>
    <row r="424" spans="1:1" ht="12.75" x14ac:dyDescent="0.2">
      <c r="A424" s="54"/>
    </row>
    <row r="425" spans="1:1" ht="12.75" x14ac:dyDescent="0.2">
      <c r="A425" s="54"/>
    </row>
    <row r="426" spans="1:1" ht="12.75" x14ac:dyDescent="0.2">
      <c r="A426" s="54"/>
    </row>
    <row r="427" spans="1:1" ht="12.75" x14ac:dyDescent="0.2">
      <c r="A427" s="54"/>
    </row>
    <row r="428" spans="1:1" ht="12.75" x14ac:dyDescent="0.2">
      <c r="A428" s="54"/>
    </row>
    <row r="429" spans="1:1" ht="12.75" x14ac:dyDescent="0.2">
      <c r="A429" s="54"/>
    </row>
    <row r="430" spans="1:1" ht="12.75" x14ac:dyDescent="0.2">
      <c r="A430" s="54"/>
    </row>
    <row r="431" spans="1:1" ht="12.75" x14ac:dyDescent="0.2">
      <c r="A431" s="54"/>
    </row>
    <row r="432" spans="1:1" ht="12.75" x14ac:dyDescent="0.2">
      <c r="A432" s="54"/>
    </row>
    <row r="433" spans="1:1" ht="12.75" x14ac:dyDescent="0.2">
      <c r="A433" s="54"/>
    </row>
    <row r="434" spans="1:1" ht="12.75" x14ac:dyDescent="0.2">
      <c r="A434" s="54"/>
    </row>
    <row r="435" spans="1:1" ht="12.75" x14ac:dyDescent="0.2">
      <c r="A435" s="54"/>
    </row>
    <row r="436" spans="1:1" ht="12.75" x14ac:dyDescent="0.2">
      <c r="A436" s="54"/>
    </row>
    <row r="437" spans="1:1" ht="12.75" x14ac:dyDescent="0.2">
      <c r="A437" s="54"/>
    </row>
    <row r="438" spans="1:1" ht="12.75" x14ac:dyDescent="0.2">
      <c r="A438" s="54"/>
    </row>
    <row r="439" spans="1:1" ht="12.75" x14ac:dyDescent="0.2">
      <c r="A439" s="54"/>
    </row>
    <row r="440" spans="1:1" ht="12.75" x14ac:dyDescent="0.2">
      <c r="A440" s="54"/>
    </row>
    <row r="441" spans="1:1" ht="12.75" x14ac:dyDescent="0.2">
      <c r="A441" s="54"/>
    </row>
    <row r="442" spans="1:1" ht="12.75" x14ac:dyDescent="0.2">
      <c r="A442" s="54"/>
    </row>
    <row r="443" spans="1:1" ht="12.75" x14ac:dyDescent="0.2">
      <c r="A443" s="54"/>
    </row>
    <row r="444" spans="1:1" ht="12.75" x14ac:dyDescent="0.2">
      <c r="A444" s="54"/>
    </row>
    <row r="445" spans="1:1" ht="12.75" x14ac:dyDescent="0.2">
      <c r="A445" s="54"/>
    </row>
    <row r="446" spans="1:1" ht="12.75" x14ac:dyDescent="0.2">
      <c r="A446" s="54"/>
    </row>
    <row r="447" spans="1:1" ht="12.75" x14ac:dyDescent="0.2">
      <c r="A447" s="54"/>
    </row>
    <row r="448" spans="1:1" ht="12.75" x14ac:dyDescent="0.2">
      <c r="A448" s="54"/>
    </row>
    <row r="449" spans="1:1" ht="12.75" x14ac:dyDescent="0.2">
      <c r="A449" s="54"/>
    </row>
    <row r="450" spans="1:1" ht="12.75" x14ac:dyDescent="0.2">
      <c r="A450" s="54"/>
    </row>
    <row r="451" spans="1:1" ht="12.75" x14ac:dyDescent="0.2">
      <c r="A451" s="54"/>
    </row>
    <row r="452" spans="1:1" ht="12.75" x14ac:dyDescent="0.2">
      <c r="A452" s="54"/>
    </row>
    <row r="453" spans="1:1" ht="12.75" x14ac:dyDescent="0.2">
      <c r="A453" s="54"/>
    </row>
    <row r="454" spans="1:1" ht="12.75" x14ac:dyDescent="0.2">
      <c r="A454" s="54"/>
    </row>
    <row r="455" spans="1:1" ht="12.75" x14ac:dyDescent="0.2">
      <c r="A455" s="54"/>
    </row>
    <row r="456" spans="1:1" ht="12.75" x14ac:dyDescent="0.2">
      <c r="A456" s="54"/>
    </row>
    <row r="457" spans="1:1" ht="12.75" x14ac:dyDescent="0.2">
      <c r="A457" s="54"/>
    </row>
    <row r="458" spans="1:1" ht="12.75" x14ac:dyDescent="0.2">
      <c r="A458" s="54"/>
    </row>
    <row r="459" spans="1:1" ht="12.75" x14ac:dyDescent="0.2">
      <c r="A459" s="54"/>
    </row>
    <row r="460" spans="1:1" ht="12.75" x14ac:dyDescent="0.2">
      <c r="A460" s="54"/>
    </row>
    <row r="461" spans="1:1" ht="12.75" x14ac:dyDescent="0.2">
      <c r="A461" s="54"/>
    </row>
    <row r="462" spans="1:1" ht="12.75" x14ac:dyDescent="0.2">
      <c r="A462" s="54"/>
    </row>
    <row r="463" spans="1:1" ht="12.75" x14ac:dyDescent="0.2">
      <c r="A463" s="54"/>
    </row>
    <row r="464" spans="1:1" ht="12.75" x14ac:dyDescent="0.2">
      <c r="A464" s="54"/>
    </row>
    <row r="465" spans="1:1" ht="12.75" x14ac:dyDescent="0.2">
      <c r="A465" s="54"/>
    </row>
    <row r="466" spans="1:1" ht="12.75" x14ac:dyDescent="0.2">
      <c r="A466" s="54"/>
    </row>
    <row r="467" spans="1:1" ht="12.75" x14ac:dyDescent="0.2">
      <c r="A467" s="54"/>
    </row>
    <row r="468" spans="1:1" ht="12.75" x14ac:dyDescent="0.2">
      <c r="A468" s="54"/>
    </row>
    <row r="469" spans="1:1" ht="12.75" x14ac:dyDescent="0.2">
      <c r="A469" s="54"/>
    </row>
    <row r="470" spans="1:1" ht="12.75" x14ac:dyDescent="0.2">
      <c r="A470" s="54"/>
    </row>
    <row r="471" spans="1:1" ht="12.75" x14ac:dyDescent="0.2">
      <c r="A471" s="54"/>
    </row>
    <row r="472" spans="1:1" ht="12.75" x14ac:dyDescent="0.2">
      <c r="A472" s="54"/>
    </row>
    <row r="473" spans="1:1" ht="12.75" x14ac:dyDescent="0.2">
      <c r="A473" s="54"/>
    </row>
    <row r="474" spans="1:1" ht="12.75" x14ac:dyDescent="0.2">
      <c r="A474" s="54"/>
    </row>
    <row r="475" spans="1:1" ht="12.75" x14ac:dyDescent="0.2">
      <c r="A475" s="54"/>
    </row>
    <row r="476" spans="1:1" ht="12.75" x14ac:dyDescent="0.2">
      <c r="A476" s="54"/>
    </row>
    <row r="477" spans="1:1" ht="12.75" x14ac:dyDescent="0.2">
      <c r="A477" s="54"/>
    </row>
    <row r="478" spans="1:1" ht="12.75" x14ac:dyDescent="0.2">
      <c r="A478" s="54"/>
    </row>
    <row r="479" spans="1:1" ht="12.75" x14ac:dyDescent="0.2">
      <c r="A479" s="54"/>
    </row>
    <row r="480" spans="1:1" ht="12.75" x14ac:dyDescent="0.2">
      <c r="A480" s="54"/>
    </row>
    <row r="481" spans="1:1" ht="12.75" x14ac:dyDescent="0.2">
      <c r="A481" s="54"/>
    </row>
    <row r="482" spans="1:1" ht="12.75" x14ac:dyDescent="0.2">
      <c r="A482" s="54"/>
    </row>
    <row r="483" spans="1:1" ht="12.75" x14ac:dyDescent="0.2">
      <c r="A483" s="54"/>
    </row>
    <row r="484" spans="1:1" ht="12.75" x14ac:dyDescent="0.2">
      <c r="A484" s="54"/>
    </row>
    <row r="485" spans="1:1" ht="12.75" x14ac:dyDescent="0.2">
      <c r="A485" s="54"/>
    </row>
    <row r="486" spans="1:1" ht="12.75" x14ac:dyDescent="0.2">
      <c r="A486" s="54"/>
    </row>
    <row r="487" spans="1:1" ht="12.75" x14ac:dyDescent="0.2">
      <c r="A487" s="54"/>
    </row>
    <row r="488" spans="1:1" ht="12.75" x14ac:dyDescent="0.2">
      <c r="A488" s="54"/>
    </row>
    <row r="489" spans="1:1" ht="12.75" x14ac:dyDescent="0.2">
      <c r="A489" s="54"/>
    </row>
    <row r="490" spans="1:1" ht="12.75" x14ac:dyDescent="0.2">
      <c r="A490" s="54"/>
    </row>
    <row r="491" spans="1:1" ht="12.75" x14ac:dyDescent="0.2">
      <c r="A491" s="54"/>
    </row>
    <row r="492" spans="1:1" ht="12.75" x14ac:dyDescent="0.2">
      <c r="A492" s="54"/>
    </row>
    <row r="493" spans="1:1" ht="12.75" x14ac:dyDescent="0.2">
      <c r="A493" s="54"/>
    </row>
    <row r="494" spans="1:1" ht="12.75" x14ac:dyDescent="0.2">
      <c r="A494" s="54"/>
    </row>
    <row r="495" spans="1:1" ht="12.75" x14ac:dyDescent="0.2">
      <c r="A495" s="54"/>
    </row>
    <row r="496" spans="1:1" ht="12.75" x14ac:dyDescent="0.2">
      <c r="A496" s="54"/>
    </row>
    <row r="497" spans="1:1" ht="12.75" x14ac:dyDescent="0.2">
      <c r="A497" s="54"/>
    </row>
    <row r="498" spans="1:1" ht="12.75" x14ac:dyDescent="0.2">
      <c r="A498" s="54"/>
    </row>
    <row r="499" spans="1:1" ht="12.75" x14ac:dyDescent="0.2">
      <c r="A499" s="54"/>
    </row>
    <row r="500" spans="1:1" ht="12.75" x14ac:dyDescent="0.2">
      <c r="A500" s="54"/>
    </row>
    <row r="501" spans="1:1" ht="12.75" x14ac:dyDescent="0.2">
      <c r="A501" s="54"/>
    </row>
    <row r="502" spans="1:1" ht="12.75" x14ac:dyDescent="0.2">
      <c r="A502" s="54"/>
    </row>
    <row r="503" spans="1:1" ht="12.75" x14ac:dyDescent="0.2">
      <c r="A503" s="54"/>
    </row>
    <row r="504" spans="1:1" ht="12.75" x14ac:dyDescent="0.2">
      <c r="A504" s="54"/>
    </row>
    <row r="505" spans="1:1" ht="12.75" x14ac:dyDescent="0.2">
      <c r="A505" s="54"/>
    </row>
    <row r="506" spans="1:1" ht="12.75" x14ac:dyDescent="0.2">
      <c r="A506" s="54"/>
    </row>
    <row r="507" spans="1:1" ht="12.75" x14ac:dyDescent="0.2">
      <c r="A507" s="54"/>
    </row>
    <row r="508" spans="1:1" ht="12.75" x14ac:dyDescent="0.2">
      <c r="A508" s="54"/>
    </row>
    <row r="509" spans="1:1" ht="12.75" x14ac:dyDescent="0.2">
      <c r="A509" s="54"/>
    </row>
    <row r="510" spans="1:1" ht="12.75" x14ac:dyDescent="0.2">
      <c r="A510" s="54"/>
    </row>
    <row r="511" spans="1:1" ht="12.75" x14ac:dyDescent="0.2">
      <c r="A511" s="54"/>
    </row>
    <row r="512" spans="1:1" ht="12.75" x14ac:dyDescent="0.2">
      <c r="A512" s="54"/>
    </row>
    <row r="513" spans="1:1" ht="12.75" x14ac:dyDescent="0.2">
      <c r="A513" s="54"/>
    </row>
    <row r="514" spans="1:1" ht="12.75" x14ac:dyDescent="0.2">
      <c r="A514" s="54"/>
    </row>
    <row r="515" spans="1:1" ht="12.75" x14ac:dyDescent="0.2">
      <c r="A515" s="54"/>
    </row>
    <row r="516" spans="1:1" ht="12.75" x14ac:dyDescent="0.2">
      <c r="A516" s="54"/>
    </row>
    <row r="517" spans="1:1" ht="12.75" x14ac:dyDescent="0.2">
      <c r="A517" s="54"/>
    </row>
    <row r="518" spans="1:1" ht="12.75" x14ac:dyDescent="0.2">
      <c r="A518" s="54"/>
    </row>
    <row r="519" spans="1:1" ht="12.75" x14ac:dyDescent="0.2">
      <c r="A519" s="54"/>
    </row>
    <row r="520" spans="1:1" ht="12.75" x14ac:dyDescent="0.2">
      <c r="A520" s="54"/>
    </row>
    <row r="521" spans="1:1" ht="12.75" x14ac:dyDescent="0.2">
      <c r="A521" s="54"/>
    </row>
    <row r="522" spans="1:1" ht="12.75" x14ac:dyDescent="0.2">
      <c r="A522" s="54"/>
    </row>
    <row r="523" spans="1:1" ht="12.75" x14ac:dyDescent="0.2">
      <c r="A523" s="54"/>
    </row>
    <row r="524" spans="1:1" ht="12.75" x14ac:dyDescent="0.2">
      <c r="A524" s="54"/>
    </row>
    <row r="525" spans="1:1" ht="12.75" x14ac:dyDescent="0.2">
      <c r="A525" s="54"/>
    </row>
    <row r="526" spans="1:1" ht="12.75" x14ac:dyDescent="0.2">
      <c r="A526" s="54"/>
    </row>
    <row r="527" spans="1:1" ht="12.75" x14ac:dyDescent="0.2">
      <c r="A527" s="54"/>
    </row>
    <row r="528" spans="1:1" ht="12.75" x14ac:dyDescent="0.2">
      <c r="A528" s="54"/>
    </row>
    <row r="529" spans="1:1" ht="12.75" x14ac:dyDescent="0.2">
      <c r="A529" s="54"/>
    </row>
    <row r="530" spans="1:1" ht="12.75" x14ac:dyDescent="0.2">
      <c r="A530" s="54"/>
    </row>
    <row r="531" spans="1:1" ht="12.75" x14ac:dyDescent="0.2">
      <c r="A531" s="54"/>
    </row>
    <row r="532" spans="1:1" ht="12.75" x14ac:dyDescent="0.2">
      <c r="A532" s="54"/>
    </row>
    <row r="533" spans="1:1" ht="12.75" x14ac:dyDescent="0.2">
      <c r="A533" s="54"/>
    </row>
    <row r="534" spans="1:1" ht="12.75" x14ac:dyDescent="0.2">
      <c r="A534" s="54"/>
    </row>
    <row r="535" spans="1:1" ht="12.75" x14ac:dyDescent="0.2">
      <c r="A535" s="54"/>
    </row>
    <row r="536" spans="1:1" ht="12.75" x14ac:dyDescent="0.2">
      <c r="A536" s="54"/>
    </row>
    <row r="537" spans="1:1" ht="12.75" x14ac:dyDescent="0.2">
      <c r="A537" s="54"/>
    </row>
    <row r="538" spans="1:1" ht="12.75" x14ac:dyDescent="0.2">
      <c r="A538" s="54"/>
    </row>
    <row r="539" spans="1:1" ht="12.75" x14ac:dyDescent="0.2">
      <c r="A539" s="54"/>
    </row>
    <row r="540" spans="1:1" ht="12.75" x14ac:dyDescent="0.2">
      <c r="A540" s="54"/>
    </row>
    <row r="541" spans="1:1" ht="12.75" x14ac:dyDescent="0.2">
      <c r="A541" s="54"/>
    </row>
    <row r="542" spans="1:1" ht="12.75" x14ac:dyDescent="0.2">
      <c r="A542" s="54"/>
    </row>
    <row r="543" spans="1:1" ht="12.75" x14ac:dyDescent="0.2">
      <c r="A543" s="54"/>
    </row>
    <row r="544" spans="1:1" ht="12.75" x14ac:dyDescent="0.2">
      <c r="A544" s="54"/>
    </row>
    <row r="545" spans="1:1" ht="12.75" x14ac:dyDescent="0.2">
      <c r="A545" s="54"/>
    </row>
    <row r="546" spans="1:1" ht="12.75" x14ac:dyDescent="0.2">
      <c r="A546" s="54"/>
    </row>
    <row r="547" spans="1:1" ht="12.75" x14ac:dyDescent="0.2">
      <c r="A547" s="54"/>
    </row>
    <row r="548" spans="1:1" ht="12.75" x14ac:dyDescent="0.2">
      <c r="A548" s="54"/>
    </row>
    <row r="549" spans="1:1" ht="12.75" x14ac:dyDescent="0.2">
      <c r="A549" s="54"/>
    </row>
    <row r="550" spans="1:1" ht="12.75" x14ac:dyDescent="0.2">
      <c r="A550" s="54"/>
    </row>
    <row r="551" spans="1:1" ht="12.75" x14ac:dyDescent="0.2">
      <c r="A551" s="54"/>
    </row>
    <row r="552" spans="1:1" ht="12.75" x14ac:dyDescent="0.2">
      <c r="A552" s="54"/>
    </row>
    <row r="553" spans="1:1" ht="12.75" x14ac:dyDescent="0.2">
      <c r="A553" s="54"/>
    </row>
    <row r="554" spans="1:1" ht="12.75" x14ac:dyDescent="0.2">
      <c r="A554" s="54"/>
    </row>
    <row r="555" spans="1:1" ht="12.75" x14ac:dyDescent="0.2">
      <c r="A555" s="54"/>
    </row>
    <row r="556" spans="1:1" ht="12.75" x14ac:dyDescent="0.2">
      <c r="A556" s="54"/>
    </row>
    <row r="557" spans="1:1" ht="12.75" x14ac:dyDescent="0.2">
      <c r="A557" s="54"/>
    </row>
    <row r="558" spans="1:1" ht="12.75" x14ac:dyDescent="0.2">
      <c r="A558" s="54"/>
    </row>
    <row r="559" spans="1:1" ht="12.75" x14ac:dyDescent="0.2">
      <c r="A559" s="54"/>
    </row>
    <row r="560" spans="1:1" ht="12.75" x14ac:dyDescent="0.2">
      <c r="A560" s="54"/>
    </row>
    <row r="561" spans="1:1" ht="12.75" x14ac:dyDescent="0.2">
      <c r="A561" s="54"/>
    </row>
    <row r="562" spans="1:1" ht="12.75" x14ac:dyDescent="0.2">
      <c r="A562" s="54"/>
    </row>
    <row r="563" spans="1:1" ht="12.75" x14ac:dyDescent="0.2">
      <c r="A563" s="54"/>
    </row>
    <row r="564" spans="1:1" ht="12.75" x14ac:dyDescent="0.2">
      <c r="A564" s="54"/>
    </row>
    <row r="565" spans="1:1" ht="12.75" x14ac:dyDescent="0.2">
      <c r="A565" s="54"/>
    </row>
    <row r="566" spans="1:1" ht="12.75" x14ac:dyDescent="0.2">
      <c r="A566" s="54"/>
    </row>
    <row r="567" spans="1:1" ht="12.75" x14ac:dyDescent="0.2">
      <c r="A567" s="54"/>
    </row>
    <row r="568" spans="1:1" ht="12.75" x14ac:dyDescent="0.2">
      <c r="A568" s="54"/>
    </row>
    <row r="569" spans="1:1" ht="12.75" x14ac:dyDescent="0.2">
      <c r="A569" s="54"/>
    </row>
    <row r="570" spans="1:1" ht="12.75" x14ac:dyDescent="0.2">
      <c r="A570" s="54"/>
    </row>
    <row r="571" spans="1:1" ht="12.75" x14ac:dyDescent="0.2">
      <c r="A571" s="54"/>
    </row>
    <row r="572" spans="1:1" ht="12.75" x14ac:dyDescent="0.2">
      <c r="A572" s="54"/>
    </row>
    <row r="573" spans="1:1" ht="12.75" x14ac:dyDescent="0.2">
      <c r="A573" s="54"/>
    </row>
    <row r="574" spans="1:1" ht="12.75" x14ac:dyDescent="0.2">
      <c r="A574" s="54"/>
    </row>
    <row r="575" spans="1:1" ht="12.75" x14ac:dyDescent="0.2">
      <c r="A575" s="54"/>
    </row>
    <row r="576" spans="1:1" ht="12.75" x14ac:dyDescent="0.2">
      <c r="A576" s="54"/>
    </row>
    <row r="577" spans="1:1" ht="12.75" x14ac:dyDescent="0.2">
      <c r="A577" s="54"/>
    </row>
    <row r="578" spans="1:1" ht="12.75" x14ac:dyDescent="0.2">
      <c r="A578" s="54"/>
    </row>
    <row r="579" spans="1:1" ht="12.75" x14ac:dyDescent="0.2">
      <c r="A579" s="54"/>
    </row>
    <row r="580" spans="1:1" ht="12.75" x14ac:dyDescent="0.2">
      <c r="A580" s="54"/>
    </row>
    <row r="581" spans="1:1" ht="12.75" x14ac:dyDescent="0.2">
      <c r="A581" s="54"/>
    </row>
    <row r="582" spans="1:1" ht="12.75" x14ac:dyDescent="0.2">
      <c r="A582" s="54"/>
    </row>
    <row r="583" spans="1:1" ht="12.75" x14ac:dyDescent="0.2">
      <c r="A583" s="54"/>
    </row>
    <row r="584" spans="1:1" ht="12.75" x14ac:dyDescent="0.2">
      <c r="A584" s="54"/>
    </row>
    <row r="585" spans="1:1" ht="12.75" x14ac:dyDescent="0.2">
      <c r="A585" s="54"/>
    </row>
    <row r="586" spans="1:1" ht="12.75" x14ac:dyDescent="0.2">
      <c r="A586" s="54"/>
    </row>
    <row r="587" spans="1:1" ht="12.75" x14ac:dyDescent="0.2">
      <c r="A587" s="54"/>
    </row>
    <row r="588" spans="1:1" ht="12.75" x14ac:dyDescent="0.2">
      <c r="A588" s="54"/>
    </row>
    <row r="589" spans="1:1" ht="12.75" x14ac:dyDescent="0.2">
      <c r="A589" s="54"/>
    </row>
    <row r="590" spans="1:1" ht="12.75" x14ac:dyDescent="0.2">
      <c r="A590" s="54"/>
    </row>
    <row r="591" spans="1:1" ht="12.75" x14ac:dyDescent="0.2">
      <c r="A591" s="54"/>
    </row>
    <row r="592" spans="1:1" ht="12.75" x14ac:dyDescent="0.2">
      <c r="A592" s="54"/>
    </row>
    <row r="593" spans="1:1" ht="12.75" x14ac:dyDescent="0.2">
      <c r="A593" s="54"/>
    </row>
    <row r="594" spans="1:1" ht="12.75" x14ac:dyDescent="0.2">
      <c r="A594" s="54"/>
    </row>
    <row r="595" spans="1:1" ht="12.75" x14ac:dyDescent="0.2">
      <c r="A595" s="54"/>
    </row>
    <row r="596" spans="1:1" ht="12.75" x14ac:dyDescent="0.2">
      <c r="A596" s="54"/>
    </row>
    <row r="597" spans="1:1" ht="12.75" x14ac:dyDescent="0.2">
      <c r="A597" s="54"/>
    </row>
    <row r="598" spans="1:1" ht="12.75" x14ac:dyDescent="0.2">
      <c r="A598" s="54"/>
    </row>
    <row r="599" spans="1:1" ht="12.75" x14ac:dyDescent="0.2">
      <c r="A599" s="54"/>
    </row>
    <row r="600" spans="1:1" ht="12.75" x14ac:dyDescent="0.2">
      <c r="A600" s="54"/>
    </row>
    <row r="601" spans="1:1" ht="12.75" x14ac:dyDescent="0.2">
      <c r="A601" s="54"/>
    </row>
    <row r="602" spans="1:1" ht="12.75" x14ac:dyDescent="0.2">
      <c r="A602" s="54"/>
    </row>
    <row r="603" spans="1:1" ht="12.75" x14ac:dyDescent="0.2">
      <c r="A603" s="54"/>
    </row>
    <row r="604" spans="1:1" ht="12.75" x14ac:dyDescent="0.2">
      <c r="A604" s="54"/>
    </row>
    <row r="605" spans="1:1" ht="12.75" x14ac:dyDescent="0.2">
      <c r="A605" s="54"/>
    </row>
    <row r="606" spans="1:1" ht="12.75" x14ac:dyDescent="0.2">
      <c r="A606" s="54"/>
    </row>
    <row r="607" spans="1:1" ht="12.75" x14ac:dyDescent="0.2">
      <c r="A607" s="54"/>
    </row>
    <row r="608" spans="1:1" ht="12.75" x14ac:dyDescent="0.2">
      <c r="A608" s="54"/>
    </row>
    <row r="609" spans="1:1" ht="12.75" x14ac:dyDescent="0.2">
      <c r="A609" s="54"/>
    </row>
    <row r="610" spans="1:1" ht="12.75" x14ac:dyDescent="0.2">
      <c r="A610" s="54"/>
    </row>
    <row r="611" spans="1:1" ht="12.75" x14ac:dyDescent="0.2">
      <c r="A611" s="54"/>
    </row>
    <row r="612" spans="1:1" ht="12.75" x14ac:dyDescent="0.2">
      <c r="A612" s="54"/>
    </row>
    <row r="613" spans="1:1" ht="12.75" x14ac:dyDescent="0.2">
      <c r="A613" s="54"/>
    </row>
    <row r="614" spans="1:1" ht="12.75" x14ac:dyDescent="0.2">
      <c r="A614" s="54"/>
    </row>
    <row r="615" spans="1:1" ht="12.75" x14ac:dyDescent="0.2">
      <c r="A615" s="54"/>
    </row>
    <row r="616" spans="1:1" ht="12.75" x14ac:dyDescent="0.2">
      <c r="A616" s="54"/>
    </row>
    <row r="617" spans="1:1" ht="12.75" x14ac:dyDescent="0.2">
      <c r="A617" s="54"/>
    </row>
    <row r="618" spans="1:1" ht="12.75" x14ac:dyDescent="0.2">
      <c r="A618" s="54"/>
    </row>
    <row r="619" spans="1:1" ht="12.75" x14ac:dyDescent="0.2">
      <c r="A619" s="54"/>
    </row>
    <row r="620" spans="1:1" ht="12.75" x14ac:dyDescent="0.2">
      <c r="A620" s="54"/>
    </row>
    <row r="621" spans="1:1" ht="12.75" x14ac:dyDescent="0.2">
      <c r="A621" s="54"/>
    </row>
    <row r="622" spans="1:1" ht="12.75" x14ac:dyDescent="0.2">
      <c r="A622" s="54"/>
    </row>
    <row r="623" spans="1:1" ht="12.75" x14ac:dyDescent="0.2">
      <c r="A623" s="54"/>
    </row>
    <row r="624" spans="1:1" ht="12.75" x14ac:dyDescent="0.2">
      <c r="A624" s="54"/>
    </row>
    <row r="625" spans="1:1" ht="12.75" x14ac:dyDescent="0.2">
      <c r="A625" s="54"/>
    </row>
    <row r="626" spans="1:1" ht="12.75" x14ac:dyDescent="0.2">
      <c r="A626" s="54"/>
    </row>
    <row r="627" spans="1:1" ht="12.75" x14ac:dyDescent="0.2">
      <c r="A627" s="54"/>
    </row>
    <row r="628" spans="1:1" ht="12.75" x14ac:dyDescent="0.2">
      <c r="A628" s="54"/>
    </row>
    <row r="629" spans="1:1" ht="12.75" x14ac:dyDescent="0.2">
      <c r="A629" s="54"/>
    </row>
    <row r="630" spans="1:1" ht="12.75" x14ac:dyDescent="0.2">
      <c r="A630" s="54"/>
    </row>
    <row r="631" spans="1:1" ht="12.75" x14ac:dyDescent="0.2">
      <c r="A631" s="54"/>
    </row>
    <row r="632" spans="1:1" ht="12.75" x14ac:dyDescent="0.2">
      <c r="A632" s="54"/>
    </row>
    <row r="633" spans="1:1" ht="12.75" x14ac:dyDescent="0.2">
      <c r="A633" s="54"/>
    </row>
    <row r="634" spans="1:1" ht="12.75" x14ac:dyDescent="0.2">
      <c r="A634" s="54"/>
    </row>
    <row r="635" spans="1:1" ht="12.75" x14ac:dyDescent="0.2">
      <c r="A635" s="54"/>
    </row>
    <row r="636" spans="1:1" ht="12.75" x14ac:dyDescent="0.2">
      <c r="A636" s="54"/>
    </row>
    <row r="637" spans="1:1" ht="12.75" x14ac:dyDescent="0.2">
      <c r="A637" s="54"/>
    </row>
    <row r="638" spans="1:1" ht="12.75" x14ac:dyDescent="0.2">
      <c r="A638" s="54"/>
    </row>
    <row r="639" spans="1:1" ht="12.75" x14ac:dyDescent="0.2">
      <c r="A639" s="54"/>
    </row>
    <row r="640" spans="1:1" ht="12.75" x14ac:dyDescent="0.2">
      <c r="A640" s="54"/>
    </row>
    <row r="641" spans="1:1" ht="12.75" x14ac:dyDescent="0.2">
      <c r="A641" s="54"/>
    </row>
    <row r="642" spans="1:1" ht="12.75" x14ac:dyDescent="0.2">
      <c r="A642" s="54"/>
    </row>
    <row r="643" spans="1:1" ht="12.75" x14ac:dyDescent="0.2">
      <c r="A643" s="54"/>
    </row>
    <row r="644" spans="1:1" ht="12.75" x14ac:dyDescent="0.2">
      <c r="A644" s="54"/>
    </row>
    <row r="645" spans="1:1" ht="12.75" x14ac:dyDescent="0.2">
      <c r="A645" s="54"/>
    </row>
    <row r="646" spans="1:1" ht="12.75" x14ac:dyDescent="0.2">
      <c r="A646" s="54"/>
    </row>
    <row r="647" spans="1:1" ht="12.75" x14ac:dyDescent="0.2">
      <c r="A647" s="54"/>
    </row>
    <row r="648" spans="1:1" ht="12.75" x14ac:dyDescent="0.2">
      <c r="A648" s="54"/>
    </row>
    <row r="649" spans="1:1" ht="12.75" x14ac:dyDescent="0.2">
      <c r="A649" s="54"/>
    </row>
    <row r="650" spans="1:1" ht="12.75" x14ac:dyDescent="0.2">
      <c r="A650" s="54"/>
    </row>
    <row r="651" spans="1:1" ht="12.75" x14ac:dyDescent="0.2">
      <c r="A651" s="54"/>
    </row>
    <row r="652" spans="1:1" ht="12.75" x14ac:dyDescent="0.2">
      <c r="A652" s="54"/>
    </row>
    <row r="653" spans="1:1" ht="12.75" x14ac:dyDescent="0.2">
      <c r="A653" s="54"/>
    </row>
    <row r="654" spans="1:1" ht="12.75" x14ac:dyDescent="0.2">
      <c r="A654" s="54"/>
    </row>
    <row r="655" spans="1:1" ht="12.75" x14ac:dyDescent="0.2">
      <c r="A655" s="54"/>
    </row>
    <row r="656" spans="1:1" ht="12.75" x14ac:dyDescent="0.2">
      <c r="A656" s="54"/>
    </row>
    <row r="657" spans="1:1" ht="12.75" x14ac:dyDescent="0.2">
      <c r="A657" s="54"/>
    </row>
    <row r="658" spans="1:1" ht="12.75" x14ac:dyDescent="0.2">
      <c r="A658" s="54"/>
    </row>
    <row r="659" spans="1:1" ht="12.75" x14ac:dyDescent="0.2">
      <c r="A659" s="54"/>
    </row>
    <row r="660" spans="1:1" ht="12.75" x14ac:dyDescent="0.2">
      <c r="A660" s="54"/>
    </row>
    <row r="661" spans="1:1" ht="12.75" x14ac:dyDescent="0.2">
      <c r="A661" s="54"/>
    </row>
    <row r="662" spans="1:1" ht="12.75" x14ac:dyDescent="0.2">
      <c r="A662" s="54"/>
    </row>
    <row r="663" spans="1:1" ht="12.75" x14ac:dyDescent="0.2">
      <c r="A663" s="54"/>
    </row>
    <row r="664" spans="1:1" ht="12.75" x14ac:dyDescent="0.2">
      <c r="A664" s="54"/>
    </row>
    <row r="665" spans="1:1" ht="12.75" x14ac:dyDescent="0.2">
      <c r="A665" s="54"/>
    </row>
    <row r="666" spans="1:1" ht="12.75" x14ac:dyDescent="0.2">
      <c r="A666" s="54"/>
    </row>
    <row r="667" spans="1:1" ht="12.75" x14ac:dyDescent="0.2">
      <c r="A667" s="54"/>
    </row>
    <row r="668" spans="1:1" ht="12.75" x14ac:dyDescent="0.2">
      <c r="A668" s="54"/>
    </row>
    <row r="669" spans="1:1" ht="12.75" x14ac:dyDescent="0.2">
      <c r="A669" s="54"/>
    </row>
    <row r="670" spans="1:1" ht="12.75" x14ac:dyDescent="0.2">
      <c r="A670" s="54"/>
    </row>
    <row r="671" spans="1:1" ht="12.75" x14ac:dyDescent="0.2">
      <c r="A671" s="54"/>
    </row>
    <row r="672" spans="1:1" ht="12.75" x14ac:dyDescent="0.2">
      <c r="A672" s="54"/>
    </row>
    <row r="673" spans="1:1" ht="12.75" x14ac:dyDescent="0.2">
      <c r="A673" s="54"/>
    </row>
    <row r="674" spans="1:1" ht="12.75" x14ac:dyDescent="0.2">
      <c r="A674" s="54"/>
    </row>
    <row r="675" spans="1:1" ht="12.75" x14ac:dyDescent="0.2">
      <c r="A675" s="54"/>
    </row>
    <row r="676" spans="1:1" ht="12.75" x14ac:dyDescent="0.2">
      <c r="A676" s="54"/>
    </row>
    <row r="677" spans="1:1" ht="12.75" x14ac:dyDescent="0.2">
      <c r="A677" s="54"/>
    </row>
    <row r="678" spans="1:1" ht="12.75" x14ac:dyDescent="0.2">
      <c r="A678" s="54"/>
    </row>
    <row r="679" spans="1:1" ht="12.75" x14ac:dyDescent="0.2">
      <c r="A679" s="54"/>
    </row>
    <row r="680" spans="1:1" ht="12.75" x14ac:dyDescent="0.2">
      <c r="A680" s="54"/>
    </row>
    <row r="681" spans="1:1" ht="12.75" x14ac:dyDescent="0.2">
      <c r="A681" s="54"/>
    </row>
    <row r="682" spans="1:1" ht="12.75" x14ac:dyDescent="0.2">
      <c r="A682" s="54"/>
    </row>
    <row r="683" spans="1:1" ht="12.75" x14ac:dyDescent="0.2">
      <c r="A683" s="54"/>
    </row>
    <row r="684" spans="1:1" ht="12.75" x14ac:dyDescent="0.2">
      <c r="A684" s="54"/>
    </row>
    <row r="685" spans="1:1" ht="12.75" x14ac:dyDescent="0.2">
      <c r="A685" s="54"/>
    </row>
    <row r="686" spans="1:1" ht="12.75" x14ac:dyDescent="0.2">
      <c r="A686" s="54"/>
    </row>
    <row r="687" spans="1:1" ht="12.75" x14ac:dyDescent="0.2">
      <c r="A687" s="54"/>
    </row>
    <row r="688" spans="1:1" ht="12.75" x14ac:dyDescent="0.2">
      <c r="A688" s="54"/>
    </row>
    <row r="689" spans="1:1" ht="12.75" x14ac:dyDescent="0.2">
      <c r="A689" s="54"/>
    </row>
    <row r="690" spans="1:1" ht="12.75" x14ac:dyDescent="0.2">
      <c r="A690" s="54"/>
    </row>
    <row r="691" spans="1:1" ht="12.75" x14ac:dyDescent="0.2">
      <c r="A691" s="54"/>
    </row>
    <row r="692" spans="1:1" ht="12.75" x14ac:dyDescent="0.2">
      <c r="A692" s="54"/>
    </row>
    <row r="693" spans="1:1" ht="12.75" x14ac:dyDescent="0.2">
      <c r="A693" s="54"/>
    </row>
    <row r="694" spans="1:1" ht="12.75" x14ac:dyDescent="0.2">
      <c r="A694" s="54"/>
    </row>
    <row r="695" spans="1:1" ht="12.75" x14ac:dyDescent="0.2">
      <c r="A695" s="54"/>
    </row>
    <row r="696" spans="1:1" ht="12.75" x14ac:dyDescent="0.2">
      <c r="A696" s="54"/>
    </row>
    <row r="697" spans="1:1" ht="12.75" x14ac:dyDescent="0.2">
      <c r="A697" s="54"/>
    </row>
    <row r="698" spans="1:1" ht="12.75" x14ac:dyDescent="0.2">
      <c r="A698" s="54"/>
    </row>
    <row r="699" spans="1:1" ht="12.75" x14ac:dyDescent="0.2">
      <c r="A699" s="54"/>
    </row>
    <row r="700" spans="1:1" ht="12.75" x14ac:dyDescent="0.2">
      <c r="A700" s="54"/>
    </row>
    <row r="701" spans="1:1" ht="12.75" x14ac:dyDescent="0.2">
      <c r="A701" s="54"/>
    </row>
    <row r="702" spans="1:1" ht="12.75" x14ac:dyDescent="0.2">
      <c r="A702" s="54"/>
    </row>
    <row r="703" spans="1:1" ht="12.75" x14ac:dyDescent="0.2">
      <c r="A703" s="54"/>
    </row>
    <row r="704" spans="1:1" ht="12.75" x14ac:dyDescent="0.2">
      <c r="A704" s="54"/>
    </row>
    <row r="705" spans="1:1" ht="12.75" x14ac:dyDescent="0.2">
      <c r="A705" s="54"/>
    </row>
    <row r="706" spans="1:1" ht="12.75" x14ac:dyDescent="0.2">
      <c r="A706" s="54"/>
    </row>
    <row r="707" spans="1:1" ht="12.75" x14ac:dyDescent="0.2">
      <c r="A707" s="54"/>
    </row>
    <row r="708" spans="1:1" ht="12.75" x14ac:dyDescent="0.2">
      <c r="A708" s="54"/>
    </row>
    <row r="709" spans="1:1" ht="12.75" x14ac:dyDescent="0.2">
      <c r="A709" s="54"/>
    </row>
    <row r="710" spans="1:1" ht="12.75" x14ac:dyDescent="0.2">
      <c r="A710" s="54"/>
    </row>
    <row r="711" spans="1:1" ht="12.75" x14ac:dyDescent="0.2">
      <c r="A711" s="54"/>
    </row>
    <row r="712" spans="1:1" ht="12.75" x14ac:dyDescent="0.2">
      <c r="A712" s="54"/>
    </row>
    <row r="713" spans="1:1" ht="12.75" x14ac:dyDescent="0.2">
      <c r="A713" s="54"/>
    </row>
    <row r="714" spans="1:1" ht="12.75" x14ac:dyDescent="0.2">
      <c r="A714" s="54"/>
    </row>
    <row r="715" spans="1:1" ht="12.75" x14ac:dyDescent="0.2">
      <c r="A715" s="54"/>
    </row>
    <row r="716" spans="1:1" ht="12.75" x14ac:dyDescent="0.2">
      <c r="A716" s="54"/>
    </row>
    <row r="717" spans="1:1" ht="12.75" x14ac:dyDescent="0.2">
      <c r="A717" s="54"/>
    </row>
    <row r="718" spans="1:1" ht="12.75" x14ac:dyDescent="0.2">
      <c r="A718" s="54"/>
    </row>
    <row r="719" spans="1:1" ht="12.75" x14ac:dyDescent="0.2">
      <c r="A719" s="54"/>
    </row>
    <row r="720" spans="1:1" ht="12.75" x14ac:dyDescent="0.2">
      <c r="A720" s="54"/>
    </row>
    <row r="721" spans="1:1" ht="12.75" x14ac:dyDescent="0.2">
      <c r="A721" s="54"/>
    </row>
    <row r="722" spans="1:1" ht="12.75" x14ac:dyDescent="0.2">
      <c r="A722" s="54"/>
    </row>
    <row r="723" spans="1:1" ht="12.75" x14ac:dyDescent="0.2">
      <c r="A723" s="54"/>
    </row>
    <row r="724" spans="1:1" ht="12.75" x14ac:dyDescent="0.2">
      <c r="A724" s="54"/>
    </row>
    <row r="725" spans="1:1" ht="12.75" x14ac:dyDescent="0.2">
      <c r="A725" s="54"/>
    </row>
    <row r="726" spans="1:1" ht="12.75" x14ac:dyDescent="0.2">
      <c r="A726" s="54"/>
    </row>
    <row r="727" spans="1:1" ht="12.75" x14ac:dyDescent="0.2">
      <c r="A727" s="54"/>
    </row>
    <row r="728" spans="1:1" ht="12.75" x14ac:dyDescent="0.2">
      <c r="A728" s="54"/>
    </row>
    <row r="729" spans="1:1" ht="12.75" x14ac:dyDescent="0.2">
      <c r="A729" s="54"/>
    </row>
    <row r="730" spans="1:1" ht="12.75" x14ac:dyDescent="0.2">
      <c r="A730" s="54"/>
    </row>
    <row r="731" spans="1:1" ht="12.75" x14ac:dyDescent="0.2">
      <c r="A731" s="54"/>
    </row>
    <row r="732" spans="1:1" ht="12.75" x14ac:dyDescent="0.2">
      <c r="A732" s="54"/>
    </row>
    <row r="733" spans="1:1" ht="12.75" x14ac:dyDescent="0.2">
      <c r="A733" s="54"/>
    </row>
    <row r="734" spans="1:1" ht="12.75" x14ac:dyDescent="0.2">
      <c r="A734" s="54"/>
    </row>
    <row r="735" spans="1:1" ht="12.75" x14ac:dyDescent="0.2">
      <c r="A735" s="54"/>
    </row>
    <row r="736" spans="1:1" ht="12.75" x14ac:dyDescent="0.2">
      <c r="A736" s="54"/>
    </row>
    <row r="737" spans="1:1" ht="12.75" x14ac:dyDescent="0.2">
      <c r="A737" s="54"/>
    </row>
    <row r="738" spans="1:1" ht="12.75" x14ac:dyDescent="0.2">
      <c r="A738" s="54"/>
    </row>
    <row r="739" spans="1:1" ht="12.75" x14ac:dyDescent="0.2">
      <c r="A739" s="54"/>
    </row>
    <row r="740" spans="1:1" ht="12.75" x14ac:dyDescent="0.2">
      <c r="A740" s="54"/>
    </row>
    <row r="741" spans="1:1" ht="12.75" x14ac:dyDescent="0.2">
      <c r="A741" s="54"/>
    </row>
    <row r="742" spans="1:1" ht="12.75" x14ac:dyDescent="0.2">
      <c r="A742" s="54"/>
    </row>
    <row r="743" spans="1:1" ht="12.75" x14ac:dyDescent="0.2">
      <c r="A743" s="54"/>
    </row>
    <row r="744" spans="1:1" ht="12.75" x14ac:dyDescent="0.2">
      <c r="A744" s="54"/>
    </row>
    <row r="745" spans="1:1" ht="12.75" x14ac:dyDescent="0.2">
      <c r="A745" s="54"/>
    </row>
    <row r="746" spans="1:1" ht="12.75" x14ac:dyDescent="0.2">
      <c r="A746" s="54"/>
    </row>
    <row r="747" spans="1:1" ht="12.75" x14ac:dyDescent="0.2">
      <c r="A747" s="54"/>
    </row>
    <row r="748" spans="1:1" ht="12.75" x14ac:dyDescent="0.2">
      <c r="A748" s="54"/>
    </row>
    <row r="749" spans="1:1" ht="12.75" x14ac:dyDescent="0.2">
      <c r="A749" s="54"/>
    </row>
    <row r="750" spans="1:1" ht="12.75" x14ac:dyDescent="0.2">
      <c r="A750" s="54"/>
    </row>
    <row r="751" spans="1:1" ht="12.75" x14ac:dyDescent="0.2">
      <c r="A751" s="54"/>
    </row>
    <row r="752" spans="1:1" ht="12.75" x14ac:dyDescent="0.2">
      <c r="A752" s="54"/>
    </row>
    <row r="753" spans="1:1" ht="12.75" x14ac:dyDescent="0.2">
      <c r="A753" s="54"/>
    </row>
    <row r="754" spans="1:1" ht="12.75" x14ac:dyDescent="0.2">
      <c r="A754" s="54"/>
    </row>
    <row r="755" spans="1:1" ht="12.75" x14ac:dyDescent="0.2">
      <c r="A755" s="54"/>
    </row>
    <row r="756" spans="1:1" ht="12.75" x14ac:dyDescent="0.2">
      <c r="A756" s="54"/>
    </row>
    <row r="757" spans="1:1" ht="12.75" x14ac:dyDescent="0.2">
      <c r="A757" s="54"/>
    </row>
    <row r="758" spans="1:1" ht="12.75" x14ac:dyDescent="0.2">
      <c r="A758" s="54"/>
    </row>
    <row r="759" spans="1:1" ht="12.75" x14ac:dyDescent="0.2">
      <c r="A759" s="54"/>
    </row>
    <row r="760" spans="1:1" ht="12.75" x14ac:dyDescent="0.2">
      <c r="A760" s="54"/>
    </row>
    <row r="761" spans="1:1" ht="12.75" x14ac:dyDescent="0.2">
      <c r="A761" s="54"/>
    </row>
    <row r="762" spans="1:1" ht="12.75" x14ac:dyDescent="0.2">
      <c r="A762" s="54"/>
    </row>
    <row r="763" spans="1:1" ht="12.75" x14ac:dyDescent="0.2">
      <c r="A763" s="54"/>
    </row>
    <row r="764" spans="1:1" ht="12.75" x14ac:dyDescent="0.2">
      <c r="A764" s="54"/>
    </row>
    <row r="765" spans="1:1" ht="12.75" x14ac:dyDescent="0.2">
      <c r="A765" s="54"/>
    </row>
    <row r="766" spans="1:1" ht="12.75" x14ac:dyDescent="0.2">
      <c r="A766" s="54"/>
    </row>
    <row r="767" spans="1:1" ht="12.75" x14ac:dyDescent="0.2">
      <c r="A767" s="54"/>
    </row>
    <row r="768" spans="1:1" ht="12.75" x14ac:dyDescent="0.2">
      <c r="A768" s="54"/>
    </row>
    <row r="769" spans="1:1" ht="12.75" x14ac:dyDescent="0.2">
      <c r="A769" s="54"/>
    </row>
    <row r="770" spans="1:1" ht="12.75" x14ac:dyDescent="0.2">
      <c r="A770" s="54"/>
    </row>
    <row r="771" spans="1:1" ht="12.75" x14ac:dyDescent="0.2">
      <c r="A771" s="54"/>
    </row>
    <row r="772" spans="1:1" ht="12.75" x14ac:dyDescent="0.2">
      <c r="A772" s="54"/>
    </row>
    <row r="773" spans="1:1" ht="12.75" x14ac:dyDescent="0.2">
      <c r="A773" s="54"/>
    </row>
    <row r="774" spans="1:1" ht="12.75" x14ac:dyDescent="0.2">
      <c r="A774" s="54"/>
    </row>
    <row r="775" spans="1:1" ht="12.75" x14ac:dyDescent="0.2">
      <c r="A775" s="54"/>
    </row>
    <row r="776" spans="1:1" ht="12.75" x14ac:dyDescent="0.2">
      <c r="A776" s="54"/>
    </row>
    <row r="777" spans="1:1" ht="12.75" x14ac:dyDescent="0.2">
      <c r="A777" s="54"/>
    </row>
    <row r="778" spans="1:1" ht="12.75" x14ac:dyDescent="0.2">
      <c r="A778" s="54"/>
    </row>
    <row r="779" spans="1:1" ht="12.75" x14ac:dyDescent="0.2">
      <c r="A779" s="54"/>
    </row>
    <row r="780" spans="1:1" ht="12.75" x14ac:dyDescent="0.2">
      <c r="A780" s="54"/>
    </row>
    <row r="781" spans="1:1" ht="12.75" x14ac:dyDescent="0.2">
      <c r="A781" s="54"/>
    </row>
    <row r="782" spans="1:1" ht="12.75" x14ac:dyDescent="0.2">
      <c r="A782" s="54"/>
    </row>
    <row r="783" spans="1:1" ht="12.75" x14ac:dyDescent="0.2">
      <c r="A783" s="54"/>
    </row>
    <row r="784" spans="1:1" ht="12.75" x14ac:dyDescent="0.2">
      <c r="A784" s="54"/>
    </row>
    <row r="785" spans="1:1" ht="12.75" x14ac:dyDescent="0.2">
      <c r="A785" s="54"/>
    </row>
    <row r="786" spans="1:1" ht="12.75" x14ac:dyDescent="0.2">
      <c r="A786" s="54"/>
    </row>
    <row r="787" spans="1:1" ht="12.75" x14ac:dyDescent="0.2">
      <c r="A787" s="54"/>
    </row>
    <row r="788" spans="1:1" ht="12.75" x14ac:dyDescent="0.2">
      <c r="A788" s="54"/>
    </row>
    <row r="789" spans="1:1" ht="12.75" x14ac:dyDescent="0.2">
      <c r="A789" s="54"/>
    </row>
    <row r="790" spans="1:1" ht="12.75" x14ac:dyDescent="0.2">
      <c r="A790" s="54"/>
    </row>
    <row r="791" spans="1:1" ht="12.75" x14ac:dyDescent="0.2">
      <c r="A791" s="54"/>
    </row>
    <row r="792" spans="1:1" ht="12.75" x14ac:dyDescent="0.2">
      <c r="A792" s="54"/>
    </row>
    <row r="793" spans="1:1" ht="12.75" x14ac:dyDescent="0.2">
      <c r="A793" s="54"/>
    </row>
    <row r="794" spans="1:1" ht="12.75" x14ac:dyDescent="0.2">
      <c r="A794" s="54"/>
    </row>
    <row r="795" spans="1:1" ht="12.75" x14ac:dyDescent="0.2">
      <c r="A795" s="54"/>
    </row>
    <row r="796" spans="1:1" ht="12.75" x14ac:dyDescent="0.2">
      <c r="A796" s="54"/>
    </row>
    <row r="797" spans="1:1" ht="12.75" x14ac:dyDescent="0.2">
      <c r="A797" s="54"/>
    </row>
    <row r="798" spans="1:1" ht="12.75" x14ac:dyDescent="0.2">
      <c r="A798" s="54"/>
    </row>
    <row r="799" spans="1:1" ht="12.75" x14ac:dyDescent="0.2">
      <c r="A799" s="54"/>
    </row>
    <row r="800" spans="1:1" ht="12.75" x14ac:dyDescent="0.2">
      <c r="A800" s="54"/>
    </row>
    <row r="801" spans="1:1" ht="12.75" x14ac:dyDescent="0.2">
      <c r="A801" s="54"/>
    </row>
    <row r="802" spans="1:1" ht="12.75" x14ac:dyDescent="0.2">
      <c r="A802" s="54"/>
    </row>
    <row r="803" spans="1:1" ht="12.75" x14ac:dyDescent="0.2">
      <c r="A803" s="54"/>
    </row>
    <row r="804" spans="1:1" ht="12.75" x14ac:dyDescent="0.2">
      <c r="A804" s="54"/>
    </row>
    <row r="805" spans="1:1" ht="12.75" x14ac:dyDescent="0.2">
      <c r="A805" s="54"/>
    </row>
    <row r="806" spans="1:1" ht="12.75" x14ac:dyDescent="0.2">
      <c r="A806" s="54"/>
    </row>
    <row r="807" spans="1:1" ht="12.75" x14ac:dyDescent="0.2">
      <c r="A807" s="54"/>
    </row>
    <row r="808" spans="1:1" ht="12.75" x14ac:dyDescent="0.2">
      <c r="A808" s="54"/>
    </row>
    <row r="809" spans="1:1" ht="12.75" x14ac:dyDescent="0.2">
      <c r="A809" s="54"/>
    </row>
    <row r="810" spans="1:1" ht="12.75" x14ac:dyDescent="0.2">
      <c r="A810" s="54"/>
    </row>
    <row r="811" spans="1:1" ht="12.75" x14ac:dyDescent="0.2">
      <c r="A811" s="54"/>
    </row>
    <row r="812" spans="1:1" ht="12.75" x14ac:dyDescent="0.2">
      <c r="A812" s="54"/>
    </row>
    <row r="813" spans="1:1" ht="12.75" x14ac:dyDescent="0.2">
      <c r="A813" s="54"/>
    </row>
    <row r="814" spans="1:1" ht="12.75" x14ac:dyDescent="0.2">
      <c r="A814" s="54"/>
    </row>
    <row r="815" spans="1:1" ht="12.75" x14ac:dyDescent="0.2">
      <c r="A815" s="54"/>
    </row>
    <row r="816" spans="1:1" ht="12.75" x14ac:dyDescent="0.2">
      <c r="A816" s="54"/>
    </row>
    <row r="817" spans="1:1" ht="12.75" x14ac:dyDescent="0.2">
      <c r="A817" s="54"/>
    </row>
    <row r="818" spans="1:1" ht="12.75" x14ac:dyDescent="0.2">
      <c r="A818" s="54"/>
    </row>
    <row r="819" spans="1:1" ht="12.75" x14ac:dyDescent="0.2">
      <c r="A819" s="54"/>
    </row>
    <row r="820" spans="1:1" ht="12.75" x14ac:dyDescent="0.2">
      <c r="A820" s="54"/>
    </row>
    <row r="821" spans="1:1" ht="12.75" x14ac:dyDescent="0.2">
      <c r="A821" s="54"/>
    </row>
    <row r="822" spans="1:1" ht="12.75" x14ac:dyDescent="0.2">
      <c r="A822" s="54"/>
    </row>
    <row r="823" spans="1:1" ht="12.75" x14ac:dyDescent="0.2">
      <c r="A823" s="54"/>
    </row>
    <row r="824" spans="1:1" ht="12.75" x14ac:dyDescent="0.2">
      <c r="A824" s="54"/>
    </row>
    <row r="825" spans="1:1" ht="12.75" x14ac:dyDescent="0.2">
      <c r="A825" s="54"/>
    </row>
    <row r="826" spans="1:1" ht="12.75" x14ac:dyDescent="0.2">
      <c r="A826" s="54"/>
    </row>
    <row r="827" spans="1:1" ht="12.75" x14ac:dyDescent="0.2">
      <c r="A827" s="54"/>
    </row>
    <row r="828" spans="1:1" ht="12.75" x14ac:dyDescent="0.2">
      <c r="A828" s="54"/>
    </row>
    <row r="829" spans="1:1" ht="12.75" x14ac:dyDescent="0.2">
      <c r="A829" s="54"/>
    </row>
    <row r="830" spans="1:1" ht="12.75" x14ac:dyDescent="0.2">
      <c r="A830" s="54"/>
    </row>
    <row r="831" spans="1:1" ht="12.75" x14ac:dyDescent="0.2">
      <c r="A831" s="54"/>
    </row>
    <row r="832" spans="1:1" ht="12.75" x14ac:dyDescent="0.2">
      <c r="A832" s="54"/>
    </row>
    <row r="833" spans="1:1" ht="12.75" x14ac:dyDescent="0.2">
      <c r="A833" s="54"/>
    </row>
    <row r="834" spans="1:1" ht="12.75" x14ac:dyDescent="0.2">
      <c r="A834" s="54"/>
    </row>
    <row r="835" spans="1:1" ht="12.75" x14ac:dyDescent="0.2">
      <c r="A835" s="54"/>
    </row>
    <row r="836" spans="1:1" ht="12.75" x14ac:dyDescent="0.2">
      <c r="A836" s="54"/>
    </row>
    <row r="837" spans="1:1" ht="12.75" x14ac:dyDescent="0.2">
      <c r="A837" s="54"/>
    </row>
    <row r="838" spans="1:1" ht="12.75" x14ac:dyDescent="0.2">
      <c r="A838" s="54"/>
    </row>
    <row r="839" spans="1:1" ht="12.75" x14ac:dyDescent="0.2">
      <c r="A839" s="54"/>
    </row>
    <row r="840" spans="1:1" ht="12.75" x14ac:dyDescent="0.2">
      <c r="A840" s="54"/>
    </row>
    <row r="841" spans="1:1" ht="12.75" x14ac:dyDescent="0.2">
      <c r="A841" s="54"/>
    </row>
    <row r="842" spans="1:1" ht="12.75" x14ac:dyDescent="0.2">
      <c r="A842" s="54"/>
    </row>
    <row r="843" spans="1:1" ht="12.75" x14ac:dyDescent="0.2">
      <c r="A843" s="54"/>
    </row>
    <row r="844" spans="1:1" ht="12.75" x14ac:dyDescent="0.2">
      <c r="A844" s="54"/>
    </row>
    <row r="845" spans="1:1" ht="12.75" x14ac:dyDescent="0.2">
      <c r="A845" s="54"/>
    </row>
    <row r="846" spans="1:1" ht="12.75" x14ac:dyDescent="0.2">
      <c r="A846" s="54"/>
    </row>
    <row r="847" spans="1:1" ht="12.75" x14ac:dyDescent="0.2">
      <c r="A847" s="54"/>
    </row>
    <row r="848" spans="1:1" ht="12.75" x14ac:dyDescent="0.2">
      <c r="A848" s="54"/>
    </row>
    <row r="849" spans="1:1" ht="12.75" x14ac:dyDescent="0.2">
      <c r="A849" s="54"/>
    </row>
    <row r="850" spans="1:1" ht="12.75" x14ac:dyDescent="0.2">
      <c r="A850" s="54"/>
    </row>
    <row r="851" spans="1:1" ht="12.75" x14ac:dyDescent="0.2">
      <c r="A851" s="54"/>
    </row>
    <row r="852" spans="1:1" ht="12.75" x14ac:dyDescent="0.2">
      <c r="A852" s="54"/>
    </row>
    <row r="853" spans="1:1" ht="12.75" x14ac:dyDescent="0.2">
      <c r="A853" s="54"/>
    </row>
    <row r="854" spans="1:1" ht="12.75" x14ac:dyDescent="0.2">
      <c r="A854" s="54"/>
    </row>
    <row r="855" spans="1:1" ht="12.75" x14ac:dyDescent="0.2">
      <c r="A855" s="54"/>
    </row>
    <row r="856" spans="1:1" ht="12.75" x14ac:dyDescent="0.2">
      <c r="A856" s="54"/>
    </row>
    <row r="857" spans="1:1" ht="12.75" x14ac:dyDescent="0.2">
      <c r="A857" s="54"/>
    </row>
    <row r="858" spans="1:1" ht="12.75" x14ac:dyDescent="0.2">
      <c r="A858" s="54"/>
    </row>
    <row r="859" spans="1:1" ht="12.75" x14ac:dyDescent="0.2">
      <c r="A859" s="54"/>
    </row>
    <row r="860" spans="1:1" ht="12.75" x14ac:dyDescent="0.2">
      <c r="A860" s="54"/>
    </row>
    <row r="861" spans="1:1" ht="12.75" x14ac:dyDescent="0.2">
      <c r="A861" s="54"/>
    </row>
    <row r="862" spans="1:1" ht="12.75" x14ac:dyDescent="0.2">
      <c r="A862" s="54"/>
    </row>
    <row r="863" spans="1:1" ht="12.75" x14ac:dyDescent="0.2">
      <c r="A863" s="54"/>
    </row>
    <row r="864" spans="1:1" ht="12.75" x14ac:dyDescent="0.2">
      <c r="A864" s="54"/>
    </row>
    <row r="865" spans="1:1" ht="12.75" x14ac:dyDescent="0.2">
      <c r="A865" s="54"/>
    </row>
    <row r="866" spans="1:1" ht="12.75" x14ac:dyDescent="0.2">
      <c r="A866" s="54"/>
    </row>
    <row r="867" spans="1:1" ht="12.75" x14ac:dyDescent="0.2">
      <c r="A867" s="54"/>
    </row>
    <row r="868" spans="1:1" ht="12.75" x14ac:dyDescent="0.2">
      <c r="A868" s="54"/>
    </row>
    <row r="869" spans="1:1" ht="12.75" x14ac:dyDescent="0.2">
      <c r="A869" s="54"/>
    </row>
    <row r="870" spans="1:1" ht="12.75" x14ac:dyDescent="0.2">
      <c r="A870" s="54"/>
    </row>
    <row r="871" spans="1:1" ht="12.75" x14ac:dyDescent="0.2">
      <c r="A871" s="54"/>
    </row>
    <row r="872" spans="1:1" ht="12.75" x14ac:dyDescent="0.2">
      <c r="A872" s="54"/>
    </row>
    <row r="873" spans="1:1" ht="12.75" x14ac:dyDescent="0.2">
      <c r="A873" s="54"/>
    </row>
    <row r="874" spans="1:1" ht="12.75" x14ac:dyDescent="0.2">
      <c r="A874" s="54"/>
    </row>
    <row r="875" spans="1:1" ht="12.75" x14ac:dyDescent="0.2">
      <c r="A875" s="54"/>
    </row>
    <row r="876" spans="1:1" ht="12.75" x14ac:dyDescent="0.2">
      <c r="A876" s="54"/>
    </row>
    <row r="877" spans="1:1" ht="12.75" x14ac:dyDescent="0.2">
      <c r="A877" s="54"/>
    </row>
    <row r="878" spans="1:1" ht="12.75" x14ac:dyDescent="0.2">
      <c r="A878" s="54"/>
    </row>
    <row r="879" spans="1:1" ht="12.75" x14ac:dyDescent="0.2">
      <c r="A879" s="54"/>
    </row>
    <row r="880" spans="1:1" ht="12.75" x14ac:dyDescent="0.2">
      <c r="A880" s="54"/>
    </row>
    <row r="881" spans="1:1" ht="12.75" x14ac:dyDescent="0.2">
      <c r="A881" s="54"/>
    </row>
    <row r="882" spans="1:1" ht="12.75" x14ac:dyDescent="0.2">
      <c r="A882" s="54"/>
    </row>
    <row r="883" spans="1:1" ht="12.75" x14ac:dyDescent="0.2">
      <c r="A883" s="54"/>
    </row>
    <row r="884" spans="1:1" ht="12.75" x14ac:dyDescent="0.2">
      <c r="A884" s="54"/>
    </row>
    <row r="885" spans="1:1" ht="12.75" x14ac:dyDescent="0.2">
      <c r="A885" s="54"/>
    </row>
    <row r="886" spans="1:1" ht="12.75" x14ac:dyDescent="0.2">
      <c r="A886" s="54"/>
    </row>
    <row r="887" spans="1:1" ht="12.75" x14ac:dyDescent="0.2">
      <c r="A887" s="54"/>
    </row>
    <row r="888" spans="1:1" ht="12.75" x14ac:dyDescent="0.2">
      <c r="A888" s="54"/>
    </row>
    <row r="889" spans="1:1" ht="12.75" x14ac:dyDescent="0.2">
      <c r="A889" s="54"/>
    </row>
    <row r="890" spans="1:1" ht="12.75" x14ac:dyDescent="0.2">
      <c r="A890" s="54"/>
    </row>
    <row r="891" spans="1:1" ht="12.75" x14ac:dyDescent="0.2">
      <c r="A891" s="54"/>
    </row>
    <row r="892" spans="1:1" ht="12.75" x14ac:dyDescent="0.2">
      <c r="A892" s="54"/>
    </row>
    <row r="893" spans="1:1" ht="12.75" x14ac:dyDescent="0.2">
      <c r="A893" s="54"/>
    </row>
    <row r="894" spans="1:1" ht="12.75" x14ac:dyDescent="0.2">
      <c r="A894" s="54"/>
    </row>
    <row r="895" spans="1:1" ht="12.75" x14ac:dyDescent="0.2">
      <c r="A895" s="54"/>
    </row>
    <row r="896" spans="1:1" ht="12.75" x14ac:dyDescent="0.2">
      <c r="A896" s="54"/>
    </row>
    <row r="897" spans="1:1" ht="12.75" x14ac:dyDescent="0.2">
      <c r="A897" s="54"/>
    </row>
    <row r="898" spans="1:1" ht="12.75" x14ac:dyDescent="0.2">
      <c r="A898" s="54"/>
    </row>
    <row r="899" spans="1:1" ht="12.75" x14ac:dyDescent="0.2">
      <c r="A899" s="54"/>
    </row>
    <row r="900" spans="1:1" ht="12.75" x14ac:dyDescent="0.2">
      <c r="A900" s="54"/>
    </row>
    <row r="901" spans="1:1" ht="12.75" x14ac:dyDescent="0.2">
      <c r="A901" s="54"/>
    </row>
    <row r="902" spans="1:1" ht="12.75" x14ac:dyDescent="0.2">
      <c r="A902" s="54"/>
    </row>
    <row r="903" spans="1:1" ht="12.75" x14ac:dyDescent="0.2">
      <c r="A903" s="54"/>
    </row>
    <row r="904" spans="1:1" ht="12.75" x14ac:dyDescent="0.2">
      <c r="A904" s="54"/>
    </row>
    <row r="905" spans="1:1" ht="12.75" x14ac:dyDescent="0.2">
      <c r="A905" s="54"/>
    </row>
    <row r="906" spans="1:1" ht="12.75" x14ac:dyDescent="0.2">
      <c r="A906" s="54"/>
    </row>
    <row r="907" spans="1:1" ht="12.75" x14ac:dyDescent="0.2">
      <c r="A907" s="54"/>
    </row>
    <row r="908" spans="1:1" ht="12.75" x14ac:dyDescent="0.2">
      <c r="A908" s="54"/>
    </row>
    <row r="909" spans="1:1" ht="12.75" x14ac:dyDescent="0.2">
      <c r="A909" s="54"/>
    </row>
    <row r="910" spans="1:1" ht="12.75" x14ac:dyDescent="0.2">
      <c r="A910" s="54"/>
    </row>
    <row r="911" spans="1:1" ht="12.75" x14ac:dyDescent="0.2">
      <c r="A911" s="54"/>
    </row>
    <row r="912" spans="1:1" ht="12.75" x14ac:dyDescent="0.2">
      <c r="A912" s="54"/>
    </row>
    <row r="913" spans="1:1" ht="12.75" x14ac:dyDescent="0.2">
      <c r="A913" s="54"/>
    </row>
    <row r="914" spans="1:1" ht="12.75" x14ac:dyDescent="0.2">
      <c r="A914" s="54"/>
    </row>
    <row r="915" spans="1:1" ht="12.75" x14ac:dyDescent="0.2">
      <c r="A915" s="54"/>
    </row>
    <row r="916" spans="1:1" ht="12.75" x14ac:dyDescent="0.2">
      <c r="A916" s="54"/>
    </row>
    <row r="917" spans="1:1" ht="12.75" x14ac:dyDescent="0.2">
      <c r="A917" s="54"/>
    </row>
    <row r="918" spans="1:1" ht="12.75" x14ac:dyDescent="0.2">
      <c r="A918" s="54"/>
    </row>
    <row r="919" spans="1:1" ht="12.75" x14ac:dyDescent="0.2">
      <c r="A919" s="54"/>
    </row>
    <row r="920" spans="1:1" ht="12.75" x14ac:dyDescent="0.2">
      <c r="A920" s="54"/>
    </row>
    <row r="921" spans="1:1" ht="12.75" x14ac:dyDescent="0.2">
      <c r="A921" s="54"/>
    </row>
    <row r="922" spans="1:1" ht="12.75" x14ac:dyDescent="0.2">
      <c r="A922" s="54"/>
    </row>
    <row r="923" spans="1:1" ht="12.75" x14ac:dyDescent="0.2">
      <c r="A923" s="54"/>
    </row>
    <row r="924" spans="1:1" ht="12.75" x14ac:dyDescent="0.2">
      <c r="A924" s="54"/>
    </row>
    <row r="925" spans="1:1" ht="12.75" x14ac:dyDescent="0.2">
      <c r="A925" s="54"/>
    </row>
    <row r="926" spans="1:1" ht="12.75" x14ac:dyDescent="0.2">
      <c r="A926" s="54"/>
    </row>
    <row r="927" spans="1:1" ht="12.75" x14ac:dyDescent="0.2">
      <c r="A927" s="54"/>
    </row>
    <row r="928" spans="1:1" ht="12.75" x14ac:dyDescent="0.2">
      <c r="A928" s="54"/>
    </row>
    <row r="929" spans="1:1" ht="12.75" x14ac:dyDescent="0.2">
      <c r="A929" s="54"/>
    </row>
    <row r="930" spans="1:1" ht="12.75" x14ac:dyDescent="0.2">
      <c r="A930" s="54"/>
    </row>
    <row r="931" spans="1:1" ht="12.75" x14ac:dyDescent="0.2">
      <c r="A931" s="54"/>
    </row>
    <row r="932" spans="1:1" ht="12.75" x14ac:dyDescent="0.2">
      <c r="A932" s="54"/>
    </row>
    <row r="933" spans="1:1" ht="12.75" x14ac:dyDescent="0.2">
      <c r="A933" s="54"/>
    </row>
    <row r="934" spans="1:1" ht="12.75" x14ac:dyDescent="0.2">
      <c r="A934" s="54"/>
    </row>
    <row r="935" spans="1:1" ht="12.75" x14ac:dyDescent="0.2">
      <c r="A935" s="54"/>
    </row>
    <row r="936" spans="1:1" ht="12.75" x14ac:dyDescent="0.2">
      <c r="A936" s="54"/>
    </row>
    <row r="937" spans="1:1" ht="12.75" x14ac:dyDescent="0.2">
      <c r="A937" s="54"/>
    </row>
    <row r="938" spans="1:1" ht="12.75" x14ac:dyDescent="0.2">
      <c r="A938" s="54"/>
    </row>
    <row r="939" spans="1:1" ht="12.75" x14ac:dyDescent="0.2">
      <c r="A939" s="54"/>
    </row>
    <row r="940" spans="1:1" ht="12.75" x14ac:dyDescent="0.2">
      <c r="A940" s="54"/>
    </row>
    <row r="941" spans="1:1" ht="12.75" x14ac:dyDescent="0.2">
      <c r="A941" s="54"/>
    </row>
    <row r="942" spans="1:1" ht="12.75" x14ac:dyDescent="0.2">
      <c r="A942" s="54"/>
    </row>
    <row r="943" spans="1:1" ht="12.75" x14ac:dyDescent="0.2">
      <c r="A943" s="54"/>
    </row>
    <row r="944" spans="1:1" ht="12.75" x14ac:dyDescent="0.2">
      <c r="A944" s="54"/>
    </row>
    <row r="945" spans="1:1" ht="12.75" x14ac:dyDescent="0.2">
      <c r="A945" s="54"/>
    </row>
    <row r="946" spans="1:1" ht="12.75" x14ac:dyDescent="0.2">
      <c r="A946" s="54"/>
    </row>
    <row r="947" spans="1:1" ht="12.75" x14ac:dyDescent="0.2">
      <c r="A947" s="54"/>
    </row>
    <row r="948" spans="1:1" ht="12.75" x14ac:dyDescent="0.2">
      <c r="A948" s="54"/>
    </row>
    <row r="949" spans="1:1" ht="12.75" x14ac:dyDescent="0.2">
      <c r="A949" s="54"/>
    </row>
    <row r="950" spans="1:1" ht="12.75" x14ac:dyDescent="0.2">
      <c r="A950" s="54"/>
    </row>
    <row r="951" spans="1:1" ht="12.75" x14ac:dyDescent="0.2">
      <c r="A951" s="54"/>
    </row>
    <row r="952" spans="1:1" ht="12.75" x14ac:dyDescent="0.2">
      <c r="A952" s="54"/>
    </row>
    <row r="953" spans="1:1" ht="12.75" x14ac:dyDescent="0.2">
      <c r="A953" s="54"/>
    </row>
    <row r="954" spans="1:1" ht="12.75" x14ac:dyDescent="0.2">
      <c r="A954" s="54"/>
    </row>
    <row r="955" spans="1:1" ht="12.75" x14ac:dyDescent="0.2">
      <c r="A955" s="54"/>
    </row>
    <row r="956" spans="1:1" ht="12.75" x14ac:dyDescent="0.2">
      <c r="A956" s="54"/>
    </row>
    <row r="957" spans="1:1" ht="12.75" x14ac:dyDescent="0.2">
      <c r="A957" s="54"/>
    </row>
    <row r="958" spans="1:1" ht="12.75" x14ac:dyDescent="0.2">
      <c r="A958" s="54"/>
    </row>
    <row r="959" spans="1:1" ht="12.75" x14ac:dyDescent="0.2">
      <c r="A959" s="54"/>
    </row>
    <row r="960" spans="1:1" ht="12.75" x14ac:dyDescent="0.2">
      <c r="A960" s="54"/>
    </row>
    <row r="961" spans="1:1" ht="12.75" x14ac:dyDescent="0.2">
      <c r="A961" s="54"/>
    </row>
    <row r="962" spans="1:1" ht="12.75" x14ac:dyDescent="0.2">
      <c r="A962" s="54"/>
    </row>
    <row r="963" spans="1:1" ht="12.75" x14ac:dyDescent="0.2">
      <c r="A963" s="54"/>
    </row>
    <row r="964" spans="1:1" ht="12.75" x14ac:dyDescent="0.2">
      <c r="A964" s="54"/>
    </row>
    <row r="965" spans="1:1" ht="12.75" x14ac:dyDescent="0.2">
      <c r="A965" s="54"/>
    </row>
    <row r="966" spans="1:1" ht="12.75" x14ac:dyDescent="0.2">
      <c r="A966" s="54"/>
    </row>
    <row r="967" spans="1:1" ht="12.75" x14ac:dyDescent="0.2">
      <c r="A967" s="54"/>
    </row>
    <row r="968" spans="1:1" ht="12.75" x14ac:dyDescent="0.2">
      <c r="A968" s="54"/>
    </row>
    <row r="969" spans="1:1" ht="12.75" x14ac:dyDescent="0.2">
      <c r="A969" s="54"/>
    </row>
    <row r="970" spans="1:1" ht="12.75" x14ac:dyDescent="0.2">
      <c r="A970" s="54"/>
    </row>
    <row r="971" spans="1:1" ht="12.75" x14ac:dyDescent="0.2">
      <c r="A971" s="54"/>
    </row>
    <row r="972" spans="1:1" ht="12.75" x14ac:dyDescent="0.2">
      <c r="A972" s="54"/>
    </row>
    <row r="973" spans="1:1" ht="12.75" x14ac:dyDescent="0.2">
      <c r="A973" s="54"/>
    </row>
    <row r="974" spans="1:1" ht="12.75" x14ac:dyDescent="0.2">
      <c r="A974" s="54"/>
    </row>
    <row r="975" spans="1:1" ht="12.75" x14ac:dyDescent="0.2">
      <c r="A975" s="54"/>
    </row>
    <row r="976" spans="1:1" ht="12.75" x14ac:dyDescent="0.2">
      <c r="A976" s="54"/>
    </row>
    <row r="977" spans="1:1" ht="12.75" x14ac:dyDescent="0.2">
      <c r="A977" s="54"/>
    </row>
    <row r="978" spans="1:1" ht="12.75" x14ac:dyDescent="0.2">
      <c r="A978" s="54"/>
    </row>
    <row r="979" spans="1:1" ht="12.75" x14ac:dyDescent="0.2">
      <c r="A979" s="54"/>
    </row>
    <row r="980" spans="1:1" ht="12.75" x14ac:dyDescent="0.2">
      <c r="A980" s="54"/>
    </row>
    <row r="981" spans="1:1" ht="12.75" x14ac:dyDescent="0.2">
      <c r="A981" s="54"/>
    </row>
    <row r="982" spans="1:1" ht="12.75" x14ac:dyDescent="0.2">
      <c r="A982" s="54"/>
    </row>
    <row r="983" spans="1:1" ht="12.75" x14ac:dyDescent="0.2">
      <c r="A983" s="54"/>
    </row>
    <row r="984" spans="1:1" ht="12.75" x14ac:dyDescent="0.2">
      <c r="A984" s="54"/>
    </row>
    <row r="985" spans="1:1" ht="12.75" x14ac:dyDescent="0.2">
      <c r="A985" s="54"/>
    </row>
    <row r="986" spans="1:1" ht="12.75" x14ac:dyDescent="0.2">
      <c r="A986" s="54"/>
    </row>
    <row r="987" spans="1:1" ht="12.75" x14ac:dyDescent="0.2">
      <c r="A987" s="54"/>
    </row>
    <row r="988" spans="1:1" ht="12.75" x14ac:dyDescent="0.2">
      <c r="A988" s="54"/>
    </row>
    <row r="989" spans="1:1" ht="12.75" x14ac:dyDescent="0.2">
      <c r="A989" s="54"/>
    </row>
    <row r="990" spans="1:1" ht="12.75" x14ac:dyDescent="0.2">
      <c r="A990" s="54"/>
    </row>
    <row r="991" spans="1:1" ht="12.75" x14ac:dyDescent="0.2">
      <c r="A991" s="54"/>
    </row>
    <row r="992" spans="1:1" ht="12.75" x14ac:dyDescent="0.2">
      <c r="A992" s="54"/>
    </row>
    <row r="993" spans="1:1" ht="12.75" x14ac:dyDescent="0.2">
      <c r="A993" s="54"/>
    </row>
    <row r="994" spans="1:1" ht="12.75" x14ac:dyDescent="0.2">
      <c r="A994" s="54"/>
    </row>
    <row r="995" spans="1:1" ht="12.75" x14ac:dyDescent="0.2">
      <c r="A995" s="54"/>
    </row>
    <row r="996" spans="1:1" ht="12.75" x14ac:dyDescent="0.2">
      <c r="A996" s="54"/>
    </row>
    <row r="997" spans="1:1" ht="12.75" x14ac:dyDescent="0.2">
      <c r="A997" s="54"/>
    </row>
    <row r="998" spans="1:1" ht="12.75" x14ac:dyDescent="0.2">
      <c r="A998" s="54"/>
    </row>
    <row r="999" spans="1:1" ht="12.75" x14ac:dyDescent="0.2">
      <c r="A999" s="54"/>
    </row>
    <row r="1000" spans="1:1" ht="12.75" x14ac:dyDescent="0.2">
      <c r="A1000" s="54"/>
    </row>
    <row r="1001" spans="1:1" ht="12.75" x14ac:dyDescent="0.2">
      <c r="A1001" s="54"/>
    </row>
    <row r="1002" spans="1:1" ht="12.75" x14ac:dyDescent="0.2">
      <c r="A1002" s="54"/>
    </row>
    <row r="1003" spans="1:1" ht="12.75" x14ac:dyDescent="0.2">
      <c r="A1003" s="54"/>
    </row>
    <row r="1004" spans="1:1" ht="12.75" x14ac:dyDescent="0.2">
      <c r="A1004" s="54"/>
    </row>
    <row r="1005" spans="1:1" ht="12.75" x14ac:dyDescent="0.2">
      <c r="A1005" s="54"/>
    </row>
    <row r="1006" spans="1:1" ht="12.75" x14ac:dyDescent="0.2">
      <c r="A1006" s="54"/>
    </row>
    <row r="1007" spans="1:1" ht="12.75" x14ac:dyDescent="0.2">
      <c r="A1007" s="54"/>
    </row>
    <row r="1008" spans="1:1" ht="12.75" x14ac:dyDescent="0.2">
      <c r="A1008" s="54"/>
    </row>
    <row r="1009" spans="1:1" ht="12.75" x14ac:dyDescent="0.2">
      <c r="A1009" s="54"/>
    </row>
    <row r="1010" spans="1:1" ht="12.75" x14ac:dyDescent="0.2">
      <c r="A1010" s="54"/>
    </row>
    <row r="1011" spans="1:1" ht="12.75" x14ac:dyDescent="0.2">
      <c r="A1011" s="54"/>
    </row>
    <row r="1012" spans="1:1" ht="12.75" x14ac:dyDescent="0.2">
      <c r="A1012" s="54"/>
    </row>
    <row r="1013" spans="1:1" ht="12.75" x14ac:dyDescent="0.2">
      <c r="A1013" s="54"/>
    </row>
    <row r="1014" spans="1:1" ht="12.75" x14ac:dyDescent="0.2">
      <c r="A1014" s="54"/>
    </row>
    <row r="1015" spans="1:1" ht="12.75" x14ac:dyDescent="0.2">
      <c r="A1015" s="54"/>
    </row>
    <row r="1016" spans="1:1" ht="12.75" x14ac:dyDescent="0.2">
      <c r="A1016" s="54"/>
    </row>
    <row r="1017" spans="1:1" ht="12.75" x14ac:dyDescent="0.2">
      <c r="A1017" s="54"/>
    </row>
    <row r="1018" spans="1:1" ht="12.75" x14ac:dyDescent="0.2">
      <c r="A1018" s="54"/>
    </row>
    <row r="1019" spans="1:1" ht="12.75" x14ac:dyDescent="0.2">
      <c r="A1019" s="54"/>
    </row>
    <row r="1020" spans="1:1" ht="12.75" x14ac:dyDescent="0.2">
      <c r="A1020" s="54"/>
    </row>
    <row r="1021" spans="1:1" ht="12.75" x14ac:dyDescent="0.2">
      <c r="A1021" s="54"/>
    </row>
    <row r="1022" spans="1:1" ht="12.75" x14ac:dyDescent="0.2">
      <c r="A1022" s="54"/>
    </row>
    <row r="1023" spans="1:1" ht="12.75" x14ac:dyDescent="0.2">
      <c r="A1023" s="54"/>
    </row>
    <row r="1024" spans="1:1" ht="12.75" x14ac:dyDescent="0.2">
      <c r="A1024" s="54"/>
    </row>
    <row r="1025" spans="1:1" ht="12.75" x14ac:dyDescent="0.2">
      <c r="A1025" s="54"/>
    </row>
    <row r="1026" spans="1:1" ht="12.75" x14ac:dyDescent="0.2">
      <c r="A1026" s="54"/>
    </row>
    <row r="1027" spans="1:1" ht="12.75" x14ac:dyDescent="0.2">
      <c r="A1027" s="54"/>
    </row>
    <row r="1028" spans="1:1" ht="12.75" x14ac:dyDescent="0.2">
      <c r="A1028" s="54"/>
    </row>
    <row r="1029" spans="1:1" ht="12.75" x14ac:dyDescent="0.2">
      <c r="A1029" s="54"/>
    </row>
    <row r="1030" spans="1:1" ht="12.75" x14ac:dyDescent="0.2">
      <c r="A1030" s="54"/>
    </row>
    <row r="1031" spans="1:1" ht="12.75" x14ac:dyDescent="0.2">
      <c r="A1031" s="54"/>
    </row>
    <row r="1032" spans="1:1" ht="12.75" x14ac:dyDescent="0.2">
      <c r="A1032" s="54"/>
    </row>
    <row r="1033" spans="1:1" ht="12.75" x14ac:dyDescent="0.2">
      <c r="A1033" s="54"/>
    </row>
    <row r="1034" spans="1:1" ht="12.75" x14ac:dyDescent="0.2">
      <c r="A1034" s="54"/>
    </row>
    <row r="1035" spans="1:1" ht="12.75" x14ac:dyDescent="0.2">
      <c r="A1035" s="54"/>
    </row>
    <row r="1036" spans="1:1" ht="12.75" x14ac:dyDescent="0.2">
      <c r="A1036" s="54"/>
    </row>
    <row r="1037" spans="1:1" ht="12.75" x14ac:dyDescent="0.2">
      <c r="A1037" s="54"/>
    </row>
    <row r="1038" spans="1:1" ht="12.75" x14ac:dyDescent="0.2">
      <c r="A1038" s="54"/>
    </row>
    <row r="1039" spans="1:1" ht="12.75" x14ac:dyDescent="0.2">
      <c r="A1039" s="54"/>
    </row>
    <row r="1040" spans="1:1" ht="12.75" x14ac:dyDescent="0.2">
      <c r="A1040" s="54"/>
    </row>
    <row r="1041" spans="1:1" ht="12.75" x14ac:dyDescent="0.2">
      <c r="A1041" s="54"/>
    </row>
    <row r="1042" spans="1:1" ht="12.75" x14ac:dyDescent="0.2">
      <c r="A1042" s="54"/>
    </row>
    <row r="1043" spans="1:1" ht="12.75" x14ac:dyDescent="0.2">
      <c r="A1043" s="54"/>
    </row>
    <row r="1044" spans="1:1" ht="12.75" x14ac:dyDescent="0.2">
      <c r="A1044" s="54"/>
    </row>
    <row r="1045" spans="1:1" ht="12.75" x14ac:dyDescent="0.2">
      <c r="A1045" s="54"/>
    </row>
    <row r="1046" spans="1:1" ht="12.75" x14ac:dyDescent="0.2">
      <c r="A1046" s="54"/>
    </row>
    <row r="1047" spans="1:1" ht="12.75" x14ac:dyDescent="0.2">
      <c r="A1047" s="54"/>
    </row>
    <row r="1048" spans="1:1" ht="12.75" x14ac:dyDescent="0.2">
      <c r="A1048" s="54"/>
    </row>
    <row r="1049" spans="1:1" ht="12.75" x14ac:dyDescent="0.2">
      <c r="A1049" s="54"/>
    </row>
    <row r="1050" spans="1:1" ht="12.75" x14ac:dyDescent="0.2">
      <c r="A1050" s="54"/>
    </row>
    <row r="1051" spans="1:1" ht="12.75" x14ac:dyDescent="0.2">
      <c r="A1051" s="54"/>
    </row>
    <row r="1052" spans="1:1" ht="12.75" x14ac:dyDescent="0.2">
      <c r="A1052" s="54"/>
    </row>
    <row r="1053" spans="1:1" ht="12.75" x14ac:dyDescent="0.2">
      <c r="A1053" s="54"/>
    </row>
    <row r="1054" spans="1:1" ht="12.75" x14ac:dyDescent="0.2">
      <c r="A1054" s="54"/>
    </row>
    <row r="1055" spans="1:1" ht="12.75" x14ac:dyDescent="0.2">
      <c r="A1055" s="54"/>
    </row>
    <row r="1056" spans="1:1" ht="12.75" x14ac:dyDescent="0.2">
      <c r="A1056" s="54"/>
    </row>
    <row r="1057" spans="1:1" ht="12.75" x14ac:dyDescent="0.2">
      <c r="A1057" s="54"/>
    </row>
  </sheetData>
  <mergeCells count="1">
    <mergeCell ref="A66:B66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X102"/>
  <sheetViews>
    <sheetView workbookViewId="0"/>
  </sheetViews>
  <sheetFormatPr defaultColWidth="12.5703125" defaultRowHeight="15.75" customHeight="1" x14ac:dyDescent="0.2"/>
  <cols>
    <col min="1" max="1" width="15.5703125" customWidth="1"/>
    <col min="2" max="2" width="65.7109375" customWidth="1"/>
    <col min="3" max="3" width="19.7109375" customWidth="1"/>
  </cols>
  <sheetData>
    <row r="1" spans="1:24" x14ac:dyDescent="0.2">
      <c r="A1" s="3" t="s">
        <v>57</v>
      </c>
      <c r="B1" s="3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51" t="s">
        <v>37</v>
      </c>
      <c r="B2" s="2" t="s">
        <v>59</v>
      </c>
      <c r="C2" s="2" t="s">
        <v>60</v>
      </c>
    </row>
    <row r="3" spans="1:24" x14ac:dyDescent="0.2">
      <c r="A3" s="50">
        <v>44621</v>
      </c>
      <c r="B3" s="4" t="s">
        <v>169</v>
      </c>
      <c r="C3" s="10">
        <v>60</v>
      </c>
    </row>
    <row r="4" spans="1:24" x14ac:dyDescent="0.2">
      <c r="A4" s="50"/>
      <c r="B4" s="4" t="s">
        <v>170</v>
      </c>
      <c r="C4" s="10">
        <v>8600</v>
      </c>
    </row>
    <row r="5" spans="1:24" x14ac:dyDescent="0.2">
      <c r="A5" s="50">
        <v>44622</v>
      </c>
      <c r="B5" s="4" t="s">
        <v>171</v>
      </c>
      <c r="C5" s="10">
        <v>3000</v>
      </c>
    </row>
    <row r="6" spans="1:24" x14ac:dyDescent="0.2">
      <c r="A6" s="50"/>
      <c r="B6" s="4" t="s">
        <v>172</v>
      </c>
      <c r="C6" s="10">
        <v>380</v>
      </c>
    </row>
    <row r="7" spans="1:24" x14ac:dyDescent="0.2">
      <c r="A7" s="50"/>
      <c r="B7" s="4" t="s">
        <v>173</v>
      </c>
      <c r="C7" s="10">
        <v>1000</v>
      </c>
    </row>
    <row r="8" spans="1:24" x14ac:dyDescent="0.2">
      <c r="A8" s="50"/>
      <c r="B8" s="4" t="s">
        <v>157</v>
      </c>
      <c r="C8" s="10">
        <v>25</v>
      </c>
    </row>
    <row r="9" spans="1:24" x14ac:dyDescent="0.2">
      <c r="A9" s="50"/>
      <c r="B9" s="4" t="s">
        <v>174</v>
      </c>
      <c r="C9" s="10">
        <v>350</v>
      </c>
    </row>
    <row r="10" spans="1:24" x14ac:dyDescent="0.2">
      <c r="A10" s="50"/>
      <c r="B10" s="4" t="s">
        <v>175</v>
      </c>
      <c r="C10" s="10">
        <v>340</v>
      </c>
    </row>
    <row r="11" spans="1:24" x14ac:dyDescent="0.2">
      <c r="A11" s="50">
        <v>44623</v>
      </c>
      <c r="B11" s="4" t="s">
        <v>176</v>
      </c>
      <c r="C11" s="10">
        <v>50</v>
      </c>
    </row>
    <row r="12" spans="1:24" x14ac:dyDescent="0.2">
      <c r="A12" s="50"/>
      <c r="B12" s="4" t="s">
        <v>177</v>
      </c>
      <c r="C12" s="10">
        <v>1000</v>
      </c>
    </row>
    <row r="13" spans="1:24" x14ac:dyDescent="0.2">
      <c r="A13" s="50"/>
      <c r="B13" s="4" t="s">
        <v>178</v>
      </c>
      <c r="C13" s="10">
        <v>308</v>
      </c>
    </row>
    <row r="14" spans="1:24" x14ac:dyDescent="0.2">
      <c r="A14" s="50"/>
      <c r="B14" s="4" t="s">
        <v>179</v>
      </c>
      <c r="C14" s="10">
        <v>500</v>
      </c>
    </row>
    <row r="15" spans="1:24" x14ac:dyDescent="0.2">
      <c r="A15" s="50"/>
      <c r="B15" s="4" t="s">
        <v>180</v>
      </c>
      <c r="C15" s="10">
        <v>40</v>
      </c>
    </row>
    <row r="16" spans="1:24" x14ac:dyDescent="0.2">
      <c r="A16" s="50">
        <v>44624</v>
      </c>
      <c r="B16" s="4" t="s">
        <v>181</v>
      </c>
      <c r="C16" s="10">
        <v>528.57000000000005</v>
      </c>
    </row>
    <row r="17" spans="1:3" x14ac:dyDescent="0.2">
      <c r="A17" s="50"/>
      <c r="B17" s="4" t="s">
        <v>182</v>
      </c>
      <c r="C17" s="10">
        <v>10000</v>
      </c>
    </row>
    <row r="18" spans="1:3" x14ac:dyDescent="0.2">
      <c r="A18" s="50"/>
      <c r="B18" s="4" t="s">
        <v>183</v>
      </c>
      <c r="C18" s="10">
        <v>705</v>
      </c>
    </row>
    <row r="19" spans="1:3" x14ac:dyDescent="0.2">
      <c r="A19" s="50"/>
      <c r="B19" s="4" t="s">
        <v>173</v>
      </c>
      <c r="C19" s="10">
        <v>1000</v>
      </c>
    </row>
    <row r="20" spans="1:3" x14ac:dyDescent="0.2">
      <c r="A20" s="50"/>
      <c r="B20" s="4" t="s">
        <v>184</v>
      </c>
      <c r="C20" s="10">
        <v>3000</v>
      </c>
    </row>
    <row r="21" spans="1:3" x14ac:dyDescent="0.2">
      <c r="A21" s="50">
        <v>44625</v>
      </c>
      <c r="B21" s="4" t="s">
        <v>185</v>
      </c>
      <c r="C21" s="10">
        <v>1900</v>
      </c>
    </row>
    <row r="22" spans="1:3" x14ac:dyDescent="0.2">
      <c r="A22" s="50"/>
      <c r="B22" s="4" t="s">
        <v>186</v>
      </c>
      <c r="C22" s="10">
        <v>36000</v>
      </c>
    </row>
    <row r="23" spans="1:3" x14ac:dyDescent="0.2">
      <c r="A23" s="50">
        <v>44626</v>
      </c>
      <c r="B23" s="4" t="s">
        <v>187</v>
      </c>
      <c r="C23" s="10">
        <v>62</v>
      </c>
    </row>
    <row r="24" spans="1:3" x14ac:dyDescent="0.2">
      <c r="A24" s="50">
        <v>44627</v>
      </c>
      <c r="B24" s="4" t="s">
        <v>94</v>
      </c>
      <c r="C24" s="10">
        <v>423</v>
      </c>
    </row>
    <row r="25" spans="1:3" x14ac:dyDescent="0.2">
      <c r="A25" s="50"/>
      <c r="B25" s="4" t="s">
        <v>188</v>
      </c>
      <c r="C25" s="10">
        <v>700</v>
      </c>
    </row>
    <row r="26" spans="1:3" x14ac:dyDescent="0.2">
      <c r="A26" s="50"/>
      <c r="B26" s="4" t="s">
        <v>189</v>
      </c>
      <c r="C26" s="10">
        <v>720</v>
      </c>
    </row>
    <row r="27" spans="1:3" x14ac:dyDescent="0.2">
      <c r="A27" s="50"/>
      <c r="B27" s="4" t="s">
        <v>190</v>
      </c>
      <c r="C27" s="10">
        <v>90</v>
      </c>
    </row>
    <row r="28" spans="1:3" x14ac:dyDescent="0.2">
      <c r="A28" s="50"/>
      <c r="B28" s="4" t="s">
        <v>191</v>
      </c>
      <c r="C28" s="10">
        <v>550</v>
      </c>
    </row>
    <row r="29" spans="1:3" x14ac:dyDescent="0.2">
      <c r="A29" s="50"/>
      <c r="B29" s="4" t="s">
        <v>192</v>
      </c>
      <c r="C29" s="10">
        <v>245</v>
      </c>
    </row>
    <row r="30" spans="1:3" x14ac:dyDescent="0.2">
      <c r="A30" s="50"/>
      <c r="B30" s="4" t="s">
        <v>193</v>
      </c>
      <c r="C30" s="10">
        <v>8861.17</v>
      </c>
    </row>
    <row r="31" spans="1:3" x14ac:dyDescent="0.2">
      <c r="A31" s="50">
        <v>44628</v>
      </c>
      <c r="B31" s="4" t="s">
        <v>194</v>
      </c>
      <c r="C31" s="10">
        <v>480</v>
      </c>
    </row>
    <row r="32" spans="1:3" x14ac:dyDescent="0.2">
      <c r="A32" s="4"/>
      <c r="B32" s="4" t="s">
        <v>195</v>
      </c>
      <c r="C32" s="10">
        <v>272</v>
      </c>
    </row>
    <row r="33" spans="1:3" x14ac:dyDescent="0.2">
      <c r="A33" s="50"/>
      <c r="B33" s="4" t="s">
        <v>196</v>
      </c>
      <c r="C33" s="10">
        <v>860</v>
      </c>
    </row>
    <row r="34" spans="1:3" x14ac:dyDescent="0.2">
      <c r="A34" s="50">
        <v>44629</v>
      </c>
      <c r="B34" s="4" t="s">
        <v>197</v>
      </c>
      <c r="C34" s="10">
        <v>200</v>
      </c>
    </row>
    <row r="35" spans="1:3" x14ac:dyDescent="0.2">
      <c r="A35" s="50"/>
      <c r="B35" s="4" t="s">
        <v>157</v>
      </c>
      <c r="C35" s="10">
        <v>50</v>
      </c>
    </row>
    <row r="36" spans="1:3" x14ac:dyDescent="0.2">
      <c r="A36" s="50">
        <v>44630</v>
      </c>
      <c r="B36" s="4" t="s">
        <v>198</v>
      </c>
      <c r="C36" s="10">
        <v>8000</v>
      </c>
    </row>
    <row r="37" spans="1:3" x14ac:dyDescent="0.2">
      <c r="A37" s="50"/>
      <c r="B37" s="4" t="s">
        <v>199</v>
      </c>
      <c r="C37" s="10">
        <v>360</v>
      </c>
    </row>
    <row r="38" spans="1:3" x14ac:dyDescent="0.2">
      <c r="A38" s="50"/>
      <c r="B38" s="4" t="s">
        <v>200</v>
      </c>
      <c r="C38" s="10">
        <v>40</v>
      </c>
    </row>
    <row r="39" spans="1:3" x14ac:dyDescent="0.2">
      <c r="A39" s="50"/>
      <c r="B39" s="4" t="s">
        <v>201</v>
      </c>
      <c r="C39" s="10">
        <v>120</v>
      </c>
    </row>
    <row r="40" spans="1:3" x14ac:dyDescent="0.2">
      <c r="A40" s="50"/>
      <c r="B40" s="4" t="s">
        <v>202</v>
      </c>
      <c r="C40" s="10">
        <f>195+55</f>
        <v>250</v>
      </c>
    </row>
    <row r="41" spans="1:3" x14ac:dyDescent="0.2">
      <c r="A41" s="50">
        <v>44631</v>
      </c>
      <c r="B41" s="4" t="s">
        <v>203</v>
      </c>
      <c r="C41" s="10">
        <v>1866</v>
      </c>
    </row>
    <row r="42" spans="1:3" x14ac:dyDescent="0.2">
      <c r="A42" s="50"/>
      <c r="B42" s="4" t="s">
        <v>204</v>
      </c>
      <c r="C42" s="10">
        <v>700</v>
      </c>
    </row>
    <row r="43" spans="1:3" x14ac:dyDescent="0.2">
      <c r="A43" s="50"/>
      <c r="B43" s="4" t="s">
        <v>205</v>
      </c>
      <c r="C43" s="57">
        <v>230</v>
      </c>
    </row>
    <row r="44" spans="1:3" x14ac:dyDescent="0.2">
      <c r="A44" s="50"/>
      <c r="B44" s="4" t="s">
        <v>206</v>
      </c>
      <c r="C44" s="10">
        <v>1000</v>
      </c>
    </row>
    <row r="45" spans="1:3" x14ac:dyDescent="0.2">
      <c r="A45" s="50"/>
      <c r="B45" s="4" t="s">
        <v>207</v>
      </c>
      <c r="C45" s="10">
        <v>1496</v>
      </c>
    </row>
    <row r="46" spans="1:3" x14ac:dyDescent="0.2">
      <c r="A46" s="50"/>
      <c r="B46" s="4" t="s">
        <v>208</v>
      </c>
      <c r="C46" s="10">
        <v>1595</v>
      </c>
    </row>
    <row r="47" spans="1:3" x14ac:dyDescent="0.2">
      <c r="A47" s="50"/>
      <c r="B47" s="4" t="s">
        <v>209</v>
      </c>
      <c r="C47" s="10">
        <v>26593.62</v>
      </c>
    </row>
    <row r="48" spans="1:3" x14ac:dyDescent="0.2">
      <c r="A48" s="50"/>
      <c r="B48" s="4" t="s">
        <v>210</v>
      </c>
      <c r="C48" s="10">
        <v>36147.949999999997</v>
      </c>
    </row>
    <row r="49" spans="1:3" x14ac:dyDescent="0.2">
      <c r="A49" s="50"/>
      <c r="B49" s="4" t="s">
        <v>211</v>
      </c>
      <c r="C49" s="10">
        <v>36774.75</v>
      </c>
    </row>
    <row r="50" spans="1:3" x14ac:dyDescent="0.2">
      <c r="A50" s="50">
        <v>44632</v>
      </c>
      <c r="B50" s="4" t="s">
        <v>212</v>
      </c>
      <c r="C50" s="10">
        <v>170</v>
      </c>
    </row>
    <row r="51" spans="1:3" x14ac:dyDescent="0.2">
      <c r="A51" s="50">
        <v>44633</v>
      </c>
      <c r="B51" s="4" t="s">
        <v>213</v>
      </c>
      <c r="C51" s="10">
        <v>616</v>
      </c>
    </row>
    <row r="52" spans="1:3" x14ac:dyDescent="0.2">
      <c r="A52" s="50">
        <v>44634</v>
      </c>
      <c r="B52" s="4" t="s">
        <v>214</v>
      </c>
      <c r="C52" s="10">
        <v>1000</v>
      </c>
    </row>
    <row r="53" spans="1:3" x14ac:dyDescent="0.2">
      <c r="A53" s="50"/>
      <c r="B53" s="4" t="s">
        <v>215</v>
      </c>
      <c r="C53" s="10">
        <v>1200</v>
      </c>
    </row>
    <row r="54" spans="1:3" x14ac:dyDescent="0.2">
      <c r="A54" s="50"/>
      <c r="B54" s="4" t="s">
        <v>94</v>
      </c>
      <c r="C54" s="10">
        <v>810</v>
      </c>
    </row>
    <row r="55" spans="1:3" x14ac:dyDescent="0.2">
      <c r="A55" s="50"/>
      <c r="B55" s="4" t="s">
        <v>216</v>
      </c>
      <c r="C55" s="10">
        <v>284</v>
      </c>
    </row>
    <row r="56" spans="1:3" x14ac:dyDescent="0.2">
      <c r="A56" s="50"/>
      <c r="B56" s="4" t="s">
        <v>217</v>
      </c>
      <c r="C56" s="10">
        <v>30000</v>
      </c>
    </row>
    <row r="57" spans="1:3" x14ac:dyDescent="0.2">
      <c r="A57" s="50"/>
      <c r="B57" s="4" t="s">
        <v>218</v>
      </c>
      <c r="C57" s="10">
        <v>9168.0400000000009</v>
      </c>
    </row>
    <row r="58" spans="1:3" x14ac:dyDescent="0.2">
      <c r="A58" s="50">
        <v>44635</v>
      </c>
      <c r="B58" s="4" t="s">
        <v>219</v>
      </c>
      <c r="C58" s="10">
        <v>150</v>
      </c>
    </row>
    <row r="59" spans="1:3" x14ac:dyDescent="0.2">
      <c r="A59" s="50"/>
      <c r="B59" s="4" t="s">
        <v>220</v>
      </c>
      <c r="C59" s="10">
        <v>130</v>
      </c>
    </row>
    <row r="60" spans="1:3" x14ac:dyDescent="0.2">
      <c r="A60" s="50"/>
      <c r="B60" s="4" t="s">
        <v>221</v>
      </c>
      <c r="C60" s="10">
        <v>90</v>
      </c>
    </row>
    <row r="61" spans="1:3" x14ac:dyDescent="0.2">
      <c r="A61" s="50"/>
      <c r="B61" s="4" t="s">
        <v>222</v>
      </c>
      <c r="C61" s="10">
        <v>65</v>
      </c>
    </row>
    <row r="62" spans="1:3" x14ac:dyDescent="0.2">
      <c r="A62" s="50"/>
      <c r="B62" s="4" t="s">
        <v>157</v>
      </c>
      <c r="C62" s="10">
        <v>25</v>
      </c>
    </row>
    <row r="63" spans="1:3" x14ac:dyDescent="0.2">
      <c r="A63" s="50">
        <v>44638</v>
      </c>
      <c r="B63" s="4" t="s">
        <v>223</v>
      </c>
      <c r="C63" s="10">
        <v>1000</v>
      </c>
    </row>
    <row r="64" spans="1:3" x14ac:dyDescent="0.2">
      <c r="A64" s="50"/>
      <c r="B64" s="4" t="s">
        <v>224</v>
      </c>
      <c r="C64" s="10">
        <v>411</v>
      </c>
    </row>
    <row r="65" spans="1:3" x14ac:dyDescent="0.2">
      <c r="A65" s="50">
        <v>44639</v>
      </c>
      <c r="B65" s="4" t="s">
        <v>216</v>
      </c>
      <c r="C65" s="10">
        <v>1810</v>
      </c>
    </row>
    <row r="66" spans="1:3" x14ac:dyDescent="0.2">
      <c r="A66" s="50">
        <v>44641</v>
      </c>
      <c r="B66" s="4" t="s">
        <v>225</v>
      </c>
      <c r="C66" s="10">
        <v>425</v>
      </c>
    </row>
    <row r="67" spans="1:3" x14ac:dyDescent="0.2">
      <c r="A67" s="50"/>
      <c r="B67" s="4" t="s">
        <v>226</v>
      </c>
      <c r="C67" s="10">
        <v>8428.08</v>
      </c>
    </row>
    <row r="68" spans="1:3" x14ac:dyDescent="0.2">
      <c r="A68" s="50">
        <v>44642</v>
      </c>
      <c r="B68" s="4" t="s">
        <v>227</v>
      </c>
      <c r="C68" s="10">
        <v>500</v>
      </c>
    </row>
    <row r="69" spans="1:3" x14ac:dyDescent="0.2">
      <c r="A69" s="50"/>
      <c r="B69" s="4" t="s">
        <v>228</v>
      </c>
      <c r="C69" s="10">
        <v>10290</v>
      </c>
    </row>
    <row r="70" spans="1:3" x14ac:dyDescent="0.2">
      <c r="A70" s="50"/>
      <c r="B70" s="4" t="s">
        <v>68</v>
      </c>
      <c r="C70" s="10">
        <v>330</v>
      </c>
    </row>
    <row r="71" spans="1:3" x14ac:dyDescent="0.2">
      <c r="A71" s="50"/>
      <c r="B71" s="4" t="s">
        <v>229</v>
      </c>
      <c r="C71" s="10">
        <v>310</v>
      </c>
    </row>
    <row r="72" spans="1:3" x14ac:dyDescent="0.2">
      <c r="A72" s="50"/>
      <c r="B72" s="4" t="s">
        <v>230</v>
      </c>
      <c r="C72" s="10">
        <v>634.29</v>
      </c>
    </row>
    <row r="73" spans="1:3" x14ac:dyDescent="0.2">
      <c r="A73" s="50"/>
      <c r="B73" s="4" t="s">
        <v>202</v>
      </c>
      <c r="C73" s="10">
        <v>674</v>
      </c>
    </row>
    <row r="74" spans="1:3" x14ac:dyDescent="0.2">
      <c r="A74" s="50">
        <v>44643</v>
      </c>
      <c r="B74" s="4" t="s">
        <v>231</v>
      </c>
      <c r="C74" s="10">
        <v>2000</v>
      </c>
    </row>
    <row r="75" spans="1:3" x14ac:dyDescent="0.2">
      <c r="A75" s="50"/>
      <c r="B75" s="4" t="s">
        <v>232</v>
      </c>
      <c r="C75" s="10">
        <v>220</v>
      </c>
    </row>
    <row r="76" spans="1:3" x14ac:dyDescent="0.2">
      <c r="A76" s="50">
        <v>44644</v>
      </c>
      <c r="B76" s="4" t="s">
        <v>233</v>
      </c>
      <c r="C76" s="10">
        <v>500</v>
      </c>
    </row>
    <row r="77" spans="1:3" x14ac:dyDescent="0.2">
      <c r="A77" s="50"/>
      <c r="B77" s="4" t="s">
        <v>234</v>
      </c>
      <c r="C77" s="10">
        <v>50</v>
      </c>
    </row>
    <row r="78" spans="1:3" x14ac:dyDescent="0.2">
      <c r="A78" s="50">
        <v>44645</v>
      </c>
      <c r="B78" s="4" t="s">
        <v>235</v>
      </c>
      <c r="C78" s="10">
        <v>10000</v>
      </c>
    </row>
    <row r="79" spans="1:3" x14ac:dyDescent="0.2">
      <c r="A79" s="50"/>
      <c r="B79" s="4" t="s">
        <v>236</v>
      </c>
      <c r="C79" s="10">
        <v>1000</v>
      </c>
    </row>
    <row r="80" spans="1:3" x14ac:dyDescent="0.2">
      <c r="A80" s="50">
        <v>44648</v>
      </c>
      <c r="B80" s="4" t="s">
        <v>237</v>
      </c>
      <c r="C80" s="10">
        <v>8000</v>
      </c>
    </row>
    <row r="81" spans="1:3" x14ac:dyDescent="0.2">
      <c r="A81" s="50"/>
      <c r="B81" s="4" t="s">
        <v>238</v>
      </c>
      <c r="C81" s="10">
        <v>565</v>
      </c>
    </row>
    <row r="82" spans="1:3" x14ac:dyDescent="0.2">
      <c r="A82" s="50"/>
      <c r="B82" s="4" t="s">
        <v>94</v>
      </c>
      <c r="C82" s="10">
        <v>1620</v>
      </c>
    </row>
    <row r="83" spans="1:3" x14ac:dyDescent="0.2">
      <c r="A83" s="50"/>
      <c r="B83" s="4" t="s">
        <v>239</v>
      </c>
      <c r="C83" s="10">
        <v>3600</v>
      </c>
    </row>
    <row r="84" spans="1:3" x14ac:dyDescent="0.2">
      <c r="A84" s="50"/>
      <c r="B84" s="4" t="s">
        <v>240</v>
      </c>
      <c r="C84" s="10">
        <v>3500</v>
      </c>
    </row>
    <row r="85" spans="1:3" x14ac:dyDescent="0.2">
      <c r="A85" s="50"/>
      <c r="B85" s="56" t="s">
        <v>241</v>
      </c>
      <c r="C85" s="10">
        <v>1000</v>
      </c>
    </row>
    <row r="86" spans="1:3" x14ac:dyDescent="0.2">
      <c r="A86" s="50"/>
      <c r="B86" s="56" t="s">
        <v>242</v>
      </c>
      <c r="C86" s="10">
        <v>350</v>
      </c>
    </row>
    <row r="87" spans="1:3" x14ac:dyDescent="0.2">
      <c r="A87" s="50"/>
      <c r="B87" s="4" t="s">
        <v>243</v>
      </c>
      <c r="C87" s="10">
        <v>2050</v>
      </c>
    </row>
    <row r="88" spans="1:3" x14ac:dyDescent="0.2">
      <c r="A88" s="50"/>
      <c r="B88" s="4" t="s">
        <v>244</v>
      </c>
      <c r="C88" s="10">
        <v>1300</v>
      </c>
    </row>
    <row r="89" spans="1:3" x14ac:dyDescent="0.2">
      <c r="A89" s="50"/>
      <c r="B89" s="4" t="s">
        <v>245</v>
      </c>
      <c r="C89" s="10">
        <v>1200</v>
      </c>
    </row>
    <row r="90" spans="1:3" x14ac:dyDescent="0.2">
      <c r="A90" s="50"/>
      <c r="B90" s="4" t="s">
        <v>246</v>
      </c>
      <c r="C90" s="10">
        <v>4062.67</v>
      </c>
    </row>
    <row r="91" spans="1:3" x14ac:dyDescent="0.2">
      <c r="A91" s="50">
        <v>44649</v>
      </c>
      <c r="B91" s="4" t="s">
        <v>247</v>
      </c>
      <c r="C91" s="10">
        <v>825</v>
      </c>
    </row>
    <row r="92" spans="1:3" x14ac:dyDescent="0.2">
      <c r="A92" s="50"/>
      <c r="B92" s="4" t="s">
        <v>248</v>
      </c>
      <c r="C92" s="10">
        <v>210</v>
      </c>
    </row>
    <row r="93" spans="1:3" x14ac:dyDescent="0.2">
      <c r="A93" s="30"/>
      <c r="B93" s="4" t="s">
        <v>249</v>
      </c>
      <c r="C93" s="10">
        <v>8000</v>
      </c>
    </row>
    <row r="94" spans="1:3" x14ac:dyDescent="0.2">
      <c r="A94" s="50">
        <v>44650</v>
      </c>
      <c r="B94" s="4" t="s">
        <v>250</v>
      </c>
      <c r="C94" s="10">
        <v>750</v>
      </c>
    </row>
    <row r="95" spans="1:3" x14ac:dyDescent="0.2">
      <c r="A95" s="50"/>
      <c r="B95" s="4" t="s">
        <v>251</v>
      </c>
      <c r="C95" s="10">
        <v>1900</v>
      </c>
    </row>
    <row r="96" spans="1:3" x14ac:dyDescent="0.2">
      <c r="A96" s="50"/>
      <c r="B96" s="4" t="s">
        <v>247</v>
      </c>
      <c r="C96" s="10">
        <v>790</v>
      </c>
    </row>
    <row r="97" spans="1:3" x14ac:dyDescent="0.2">
      <c r="A97" s="30"/>
      <c r="B97" s="4" t="s">
        <v>252</v>
      </c>
      <c r="C97" s="10">
        <v>1000</v>
      </c>
    </row>
    <row r="98" spans="1:3" x14ac:dyDescent="0.2">
      <c r="A98" s="30"/>
      <c r="B98" s="4" t="s">
        <v>253</v>
      </c>
      <c r="C98" s="10">
        <v>1580</v>
      </c>
    </row>
    <row r="99" spans="1:3" x14ac:dyDescent="0.2">
      <c r="A99" s="30"/>
      <c r="B99" s="52" t="s">
        <v>254</v>
      </c>
      <c r="C99" s="10">
        <v>8000</v>
      </c>
    </row>
    <row r="100" spans="1:3" x14ac:dyDescent="0.2">
      <c r="A100" s="30" t="s">
        <v>255</v>
      </c>
      <c r="B100" s="52" t="s">
        <v>168</v>
      </c>
      <c r="C100" s="10">
        <v>56120</v>
      </c>
    </row>
    <row r="101" spans="1:3" x14ac:dyDescent="0.2">
      <c r="A101" s="51"/>
      <c r="B101" s="52" t="s">
        <v>114</v>
      </c>
      <c r="C101" s="10">
        <v>88035</v>
      </c>
    </row>
    <row r="102" spans="1:3" x14ac:dyDescent="0.2">
      <c r="A102" s="136" t="s">
        <v>48</v>
      </c>
      <c r="B102" s="134"/>
      <c r="C102" s="53">
        <f>SUM(C3:C101)</f>
        <v>474221.13999999996</v>
      </c>
    </row>
  </sheetData>
  <mergeCells count="1">
    <mergeCell ref="A102:B102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X63"/>
  <sheetViews>
    <sheetView workbookViewId="0"/>
  </sheetViews>
  <sheetFormatPr defaultColWidth="12.5703125" defaultRowHeight="15.75" customHeight="1" x14ac:dyDescent="0.2"/>
  <cols>
    <col min="2" max="2" width="81.5703125" customWidth="1"/>
  </cols>
  <sheetData>
    <row r="1" spans="1:24" ht="15" x14ac:dyDescent="0.25">
      <c r="A1" s="3" t="s">
        <v>57</v>
      </c>
      <c r="B1" s="58" t="s">
        <v>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x14ac:dyDescent="0.2">
      <c r="A2" s="51" t="s">
        <v>37</v>
      </c>
      <c r="B2" s="2" t="s">
        <v>59</v>
      </c>
      <c r="C2" s="2" t="s">
        <v>60</v>
      </c>
    </row>
    <row r="3" spans="1:24" ht="12.75" x14ac:dyDescent="0.2">
      <c r="A3" s="59">
        <v>44652</v>
      </c>
      <c r="B3" s="60" t="s">
        <v>256</v>
      </c>
      <c r="C3" s="61">
        <v>1000</v>
      </c>
    </row>
    <row r="4" spans="1:24" ht="12.75" x14ac:dyDescent="0.2">
      <c r="A4" s="62">
        <v>44655</v>
      </c>
      <c r="B4" s="52" t="s">
        <v>257</v>
      </c>
      <c r="C4" s="10">
        <v>25</v>
      </c>
    </row>
    <row r="5" spans="1:24" ht="12.75" x14ac:dyDescent="0.2">
      <c r="A5" s="62"/>
      <c r="B5" s="4" t="s">
        <v>258</v>
      </c>
      <c r="C5" s="10">
        <v>713.57</v>
      </c>
    </row>
    <row r="6" spans="1:24" ht="12.75" x14ac:dyDescent="0.2">
      <c r="A6" s="62">
        <v>44656</v>
      </c>
      <c r="B6" s="4" t="s">
        <v>259</v>
      </c>
      <c r="C6" s="10">
        <v>1900</v>
      </c>
    </row>
    <row r="7" spans="1:24" ht="12.75" x14ac:dyDescent="0.2">
      <c r="A7" s="62">
        <v>44658</v>
      </c>
      <c r="B7" s="4" t="s">
        <v>260</v>
      </c>
      <c r="C7" s="10">
        <v>515</v>
      </c>
    </row>
    <row r="8" spans="1:24" ht="12.75" x14ac:dyDescent="0.2">
      <c r="A8" s="62">
        <v>44659</v>
      </c>
      <c r="B8" s="4" t="s">
        <v>261</v>
      </c>
      <c r="C8" s="10">
        <v>2650</v>
      </c>
    </row>
    <row r="9" spans="1:24" ht="12.75" x14ac:dyDescent="0.2">
      <c r="A9" s="4"/>
      <c r="B9" s="4" t="s">
        <v>262</v>
      </c>
      <c r="C9" s="10">
        <v>1520</v>
      </c>
    </row>
    <row r="10" spans="1:24" ht="12.75" x14ac:dyDescent="0.2">
      <c r="A10" s="62">
        <v>44660</v>
      </c>
      <c r="B10" s="4" t="s">
        <v>207</v>
      </c>
      <c r="C10" s="10">
        <v>1196</v>
      </c>
    </row>
    <row r="11" spans="1:24" ht="12.75" x14ac:dyDescent="0.2">
      <c r="A11" s="62">
        <v>44661</v>
      </c>
      <c r="B11" s="4" t="s">
        <v>145</v>
      </c>
      <c r="C11" s="10">
        <v>1220</v>
      </c>
    </row>
    <row r="12" spans="1:24" ht="12.75" x14ac:dyDescent="0.2">
      <c r="A12" s="62">
        <v>44662</v>
      </c>
      <c r="B12" s="4" t="s">
        <v>263</v>
      </c>
      <c r="C12" s="10">
        <v>8244</v>
      </c>
    </row>
    <row r="13" spans="1:24" ht="12.75" x14ac:dyDescent="0.2">
      <c r="A13" s="4"/>
      <c r="B13" s="4" t="s">
        <v>264</v>
      </c>
      <c r="C13" s="10">
        <v>8244</v>
      </c>
    </row>
    <row r="14" spans="1:24" ht="12.75" x14ac:dyDescent="0.2">
      <c r="A14" s="62">
        <v>44663</v>
      </c>
      <c r="B14" s="4" t="s">
        <v>265</v>
      </c>
      <c r="C14" s="10">
        <v>100</v>
      </c>
    </row>
    <row r="15" spans="1:24" ht="12.75" x14ac:dyDescent="0.2">
      <c r="A15" s="62"/>
      <c r="B15" s="4" t="s">
        <v>266</v>
      </c>
      <c r="C15" s="10">
        <v>5000</v>
      </c>
    </row>
    <row r="16" spans="1:24" ht="12.75" x14ac:dyDescent="0.2">
      <c r="A16" s="62"/>
      <c r="B16" s="4" t="s">
        <v>267</v>
      </c>
      <c r="C16" s="10">
        <v>896</v>
      </c>
    </row>
    <row r="17" spans="1:3" ht="12.75" x14ac:dyDescent="0.2">
      <c r="A17" s="62">
        <v>44664</v>
      </c>
      <c r="B17" s="4" t="s">
        <v>268</v>
      </c>
      <c r="C17" s="10">
        <v>8000</v>
      </c>
    </row>
    <row r="18" spans="1:3" ht="12.75" x14ac:dyDescent="0.2">
      <c r="A18" s="62">
        <v>44667</v>
      </c>
      <c r="B18" s="4" t="s">
        <v>269</v>
      </c>
      <c r="C18" s="10">
        <v>1000</v>
      </c>
    </row>
    <row r="19" spans="1:3" ht="12.75" x14ac:dyDescent="0.2">
      <c r="A19" s="4"/>
      <c r="B19" s="4" t="s">
        <v>270</v>
      </c>
      <c r="C19" s="10">
        <v>1169</v>
      </c>
    </row>
    <row r="20" spans="1:3" ht="12.75" x14ac:dyDescent="0.2">
      <c r="A20" s="4"/>
      <c r="B20" s="4" t="s">
        <v>271</v>
      </c>
      <c r="C20" s="10">
        <v>1759</v>
      </c>
    </row>
    <row r="21" spans="1:3" ht="12.75" x14ac:dyDescent="0.2">
      <c r="A21" s="62"/>
      <c r="B21" s="4" t="s">
        <v>272</v>
      </c>
      <c r="C21" s="10">
        <v>720</v>
      </c>
    </row>
    <row r="22" spans="1:3" ht="12.75" x14ac:dyDescent="0.2">
      <c r="A22" s="62">
        <v>44669</v>
      </c>
      <c r="B22" s="4" t="s">
        <v>273</v>
      </c>
      <c r="C22" s="10">
        <v>4000</v>
      </c>
    </row>
    <row r="23" spans="1:3" ht="12.75" x14ac:dyDescent="0.2">
      <c r="A23" s="4"/>
      <c r="B23" s="4" t="s">
        <v>274</v>
      </c>
      <c r="C23" s="10">
        <v>1224</v>
      </c>
    </row>
    <row r="24" spans="1:3" ht="12.75" x14ac:dyDescent="0.2">
      <c r="A24" s="4"/>
      <c r="B24" s="4" t="s">
        <v>275</v>
      </c>
      <c r="C24" s="10">
        <v>200</v>
      </c>
    </row>
    <row r="25" spans="1:3" ht="12.75" x14ac:dyDescent="0.2">
      <c r="A25" s="4"/>
      <c r="B25" s="4" t="s">
        <v>276</v>
      </c>
      <c r="C25" s="10">
        <v>553</v>
      </c>
    </row>
    <row r="26" spans="1:3" ht="12.75" x14ac:dyDescent="0.2">
      <c r="A26" s="4"/>
      <c r="B26" s="4" t="s">
        <v>277</v>
      </c>
      <c r="C26" s="10">
        <v>825</v>
      </c>
    </row>
    <row r="27" spans="1:3" ht="12.75" x14ac:dyDescent="0.2">
      <c r="A27" s="62">
        <v>44670</v>
      </c>
      <c r="B27" s="4" t="s">
        <v>278</v>
      </c>
      <c r="C27" s="10">
        <v>885</v>
      </c>
    </row>
    <row r="28" spans="1:3" ht="12.75" x14ac:dyDescent="0.2">
      <c r="A28" s="62"/>
      <c r="B28" s="4" t="s">
        <v>279</v>
      </c>
      <c r="C28" s="10">
        <v>100</v>
      </c>
    </row>
    <row r="29" spans="1:3" ht="12.75" x14ac:dyDescent="0.2">
      <c r="A29" s="62">
        <v>44671</v>
      </c>
      <c r="B29" s="4" t="s">
        <v>280</v>
      </c>
      <c r="C29" s="10">
        <v>1000</v>
      </c>
    </row>
    <row r="30" spans="1:3" ht="12.75" x14ac:dyDescent="0.2">
      <c r="A30" s="4"/>
      <c r="B30" s="4" t="s">
        <v>281</v>
      </c>
      <c r="C30" s="10">
        <v>2688</v>
      </c>
    </row>
    <row r="31" spans="1:3" ht="12.75" x14ac:dyDescent="0.2">
      <c r="A31" s="4"/>
      <c r="B31" s="4" t="s">
        <v>282</v>
      </c>
      <c r="C31" s="10">
        <v>10000</v>
      </c>
    </row>
    <row r="32" spans="1:3" ht="12.75" x14ac:dyDescent="0.2">
      <c r="A32" s="62">
        <v>44672</v>
      </c>
      <c r="B32" s="4" t="s">
        <v>283</v>
      </c>
      <c r="C32" s="10">
        <v>131</v>
      </c>
    </row>
    <row r="33" spans="1:3" ht="12.75" x14ac:dyDescent="0.2">
      <c r="A33" s="4"/>
      <c r="B33" s="4" t="s">
        <v>284</v>
      </c>
      <c r="C33" s="10">
        <v>500</v>
      </c>
    </row>
    <row r="34" spans="1:3" ht="12.75" x14ac:dyDescent="0.2">
      <c r="A34" s="4"/>
      <c r="B34" s="4" t="s">
        <v>285</v>
      </c>
      <c r="C34" s="10">
        <v>1448</v>
      </c>
    </row>
    <row r="35" spans="1:3" ht="12.75" x14ac:dyDescent="0.2">
      <c r="A35" s="4"/>
      <c r="B35" s="4" t="s">
        <v>286</v>
      </c>
      <c r="C35" s="10">
        <v>2840</v>
      </c>
    </row>
    <row r="36" spans="1:3" ht="12.75" x14ac:dyDescent="0.2">
      <c r="A36" s="62">
        <v>44673</v>
      </c>
      <c r="B36" s="4" t="s">
        <v>287</v>
      </c>
      <c r="C36" s="10">
        <v>28050</v>
      </c>
    </row>
    <row r="37" spans="1:3" ht="12.75" x14ac:dyDescent="0.2">
      <c r="A37" s="4"/>
      <c r="B37" s="4" t="s">
        <v>288</v>
      </c>
      <c r="C37" s="10">
        <v>592.37</v>
      </c>
    </row>
    <row r="38" spans="1:3" ht="12.75" x14ac:dyDescent="0.2">
      <c r="A38" s="62"/>
      <c r="B38" s="32" t="s">
        <v>289</v>
      </c>
      <c r="C38" s="10">
        <v>528.27</v>
      </c>
    </row>
    <row r="39" spans="1:3" ht="12.75" x14ac:dyDescent="0.2">
      <c r="A39" s="62">
        <v>44676</v>
      </c>
      <c r="B39" s="32" t="s">
        <v>290</v>
      </c>
      <c r="C39" s="10">
        <v>3500</v>
      </c>
    </row>
    <row r="40" spans="1:3" ht="12.75" x14ac:dyDescent="0.2">
      <c r="A40" s="4"/>
      <c r="B40" s="4" t="s">
        <v>291</v>
      </c>
      <c r="C40" s="10">
        <v>3105</v>
      </c>
    </row>
    <row r="41" spans="1:3" ht="12.75" x14ac:dyDescent="0.2">
      <c r="A41" s="4"/>
      <c r="B41" s="4" t="s">
        <v>277</v>
      </c>
      <c r="C41" s="10">
        <v>380</v>
      </c>
    </row>
    <row r="42" spans="1:3" ht="12.75" x14ac:dyDescent="0.2">
      <c r="A42" s="4"/>
      <c r="B42" s="4" t="s">
        <v>62</v>
      </c>
      <c r="C42" s="10">
        <v>55</v>
      </c>
    </row>
    <row r="43" spans="1:3" ht="12.75" x14ac:dyDescent="0.2">
      <c r="A43" s="4"/>
      <c r="B43" s="4" t="s">
        <v>292</v>
      </c>
      <c r="C43" s="10">
        <v>250</v>
      </c>
    </row>
    <row r="44" spans="1:3" ht="12.75" x14ac:dyDescent="0.2">
      <c r="A44" s="62">
        <v>44677</v>
      </c>
      <c r="B44" s="4" t="s">
        <v>293</v>
      </c>
      <c r="C44" s="10">
        <v>400</v>
      </c>
    </row>
    <row r="45" spans="1:3" ht="12.75" x14ac:dyDescent="0.2">
      <c r="A45" s="4"/>
      <c r="B45" s="4" t="s">
        <v>294</v>
      </c>
      <c r="C45" s="10">
        <v>200</v>
      </c>
    </row>
    <row r="46" spans="1:3" ht="12.75" x14ac:dyDescent="0.2">
      <c r="A46" s="4"/>
      <c r="B46" s="4" t="s">
        <v>295</v>
      </c>
      <c r="C46" s="10">
        <v>8000</v>
      </c>
    </row>
    <row r="47" spans="1:3" ht="12.75" x14ac:dyDescent="0.2">
      <c r="A47" s="4"/>
      <c r="B47" s="4" t="s">
        <v>296</v>
      </c>
      <c r="C47" s="10">
        <v>200</v>
      </c>
    </row>
    <row r="48" spans="1:3" ht="12.75" x14ac:dyDescent="0.2">
      <c r="A48" s="62">
        <v>44678</v>
      </c>
      <c r="B48" s="4" t="s">
        <v>297</v>
      </c>
      <c r="C48" s="10">
        <v>685</v>
      </c>
    </row>
    <row r="49" spans="1:3" ht="12.75" x14ac:dyDescent="0.2">
      <c r="A49" s="62">
        <v>44679</v>
      </c>
      <c r="B49" s="4" t="s">
        <v>298</v>
      </c>
      <c r="C49" s="10">
        <v>5000</v>
      </c>
    </row>
    <row r="50" spans="1:3" ht="12.75" x14ac:dyDescent="0.2">
      <c r="A50" s="4"/>
      <c r="B50" s="4" t="s">
        <v>299</v>
      </c>
      <c r="C50" s="10">
        <v>1112</v>
      </c>
    </row>
    <row r="51" spans="1:3" ht="12.75" x14ac:dyDescent="0.2">
      <c r="A51" s="4"/>
      <c r="B51" s="4" t="s">
        <v>300</v>
      </c>
      <c r="C51" s="10">
        <v>320</v>
      </c>
    </row>
    <row r="52" spans="1:3" ht="12.75" x14ac:dyDescent="0.2">
      <c r="A52" s="4"/>
      <c r="B52" s="4" t="s">
        <v>301</v>
      </c>
      <c r="C52" s="10">
        <v>270</v>
      </c>
    </row>
    <row r="53" spans="1:3" ht="12.75" x14ac:dyDescent="0.2">
      <c r="A53" s="4"/>
      <c r="B53" s="4" t="s">
        <v>296</v>
      </c>
      <c r="C53" s="10">
        <v>600</v>
      </c>
    </row>
    <row r="54" spans="1:3" ht="12.75" x14ac:dyDescent="0.2">
      <c r="A54" s="4"/>
      <c r="B54" s="4" t="s">
        <v>302</v>
      </c>
      <c r="C54" s="10">
        <v>300</v>
      </c>
    </row>
    <row r="55" spans="1:3" ht="12.75" x14ac:dyDescent="0.2">
      <c r="A55" s="62">
        <v>44680</v>
      </c>
      <c r="B55" s="4" t="s">
        <v>293</v>
      </c>
      <c r="C55" s="10">
        <v>102</v>
      </c>
    </row>
    <row r="56" spans="1:3" ht="12.75" x14ac:dyDescent="0.2">
      <c r="A56" s="4"/>
      <c r="B56" s="4" t="s">
        <v>303</v>
      </c>
      <c r="C56" s="10">
        <v>23000</v>
      </c>
    </row>
    <row r="57" spans="1:3" ht="12.75" x14ac:dyDescent="0.2">
      <c r="A57" s="4"/>
      <c r="B57" s="4" t="s">
        <v>304</v>
      </c>
      <c r="C57" s="10">
        <v>2880</v>
      </c>
    </row>
    <row r="58" spans="1:3" ht="12.75" x14ac:dyDescent="0.2">
      <c r="A58" s="62">
        <v>44681</v>
      </c>
      <c r="B58" s="4" t="s">
        <v>62</v>
      </c>
      <c r="C58" s="10">
        <v>437</v>
      </c>
    </row>
    <row r="59" spans="1:3" ht="12.75" x14ac:dyDescent="0.2">
      <c r="B59" s="4" t="s">
        <v>305</v>
      </c>
      <c r="C59" s="10">
        <v>100</v>
      </c>
    </row>
    <row r="60" spans="1:3" ht="14.25" customHeight="1" x14ac:dyDescent="0.2">
      <c r="A60" s="4"/>
      <c r="B60" s="4" t="s">
        <v>306</v>
      </c>
      <c r="C60" s="10">
        <v>345</v>
      </c>
    </row>
    <row r="61" spans="1:3" ht="12.75" x14ac:dyDescent="0.2">
      <c r="A61" s="51"/>
      <c r="B61" s="52" t="s">
        <v>168</v>
      </c>
      <c r="C61" s="10">
        <v>58000</v>
      </c>
    </row>
    <row r="62" spans="1:3" ht="12.75" x14ac:dyDescent="0.2">
      <c r="A62" s="51"/>
      <c r="B62" s="52" t="s">
        <v>114</v>
      </c>
      <c r="C62" s="10">
        <v>85385</v>
      </c>
    </row>
    <row r="63" spans="1:3" ht="12.75" x14ac:dyDescent="0.2">
      <c r="A63" s="4"/>
      <c r="B63" s="63" t="s">
        <v>48</v>
      </c>
      <c r="C63" s="53">
        <f>SUM(C3:C62)</f>
        <v>296062.21000000002</v>
      </c>
    </row>
  </sheetData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  <pageSetUpPr fitToPage="1"/>
  </sheetPr>
  <dimension ref="A1:X1031"/>
  <sheetViews>
    <sheetView workbookViewId="0"/>
  </sheetViews>
  <sheetFormatPr defaultColWidth="12.5703125" defaultRowHeight="15.75" customHeight="1" x14ac:dyDescent="0.2"/>
  <cols>
    <col min="2" max="2" width="86" customWidth="1"/>
    <col min="3" max="3" width="15" customWidth="1"/>
  </cols>
  <sheetData>
    <row r="1" spans="1:24" ht="15.75" customHeight="1" x14ac:dyDescent="0.25">
      <c r="A1" s="3" t="s">
        <v>57</v>
      </c>
      <c r="B1" s="58" t="s">
        <v>7</v>
      </c>
      <c r="C1" s="6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x14ac:dyDescent="0.2">
      <c r="A2" s="51" t="s">
        <v>37</v>
      </c>
      <c r="B2" s="2" t="s">
        <v>59</v>
      </c>
      <c r="C2" s="65" t="s">
        <v>60</v>
      </c>
    </row>
    <row r="3" spans="1:24" ht="12.75" x14ac:dyDescent="0.2">
      <c r="A3" s="62">
        <v>44683</v>
      </c>
      <c r="B3" s="52" t="s">
        <v>307</v>
      </c>
      <c r="C3" s="10">
        <v>4500</v>
      </c>
    </row>
    <row r="4" spans="1:24" ht="12.75" x14ac:dyDescent="0.2">
      <c r="A4" s="62"/>
      <c r="B4" s="4" t="s">
        <v>291</v>
      </c>
      <c r="C4" s="10">
        <v>1411</v>
      </c>
    </row>
    <row r="5" spans="1:24" ht="12.75" x14ac:dyDescent="0.2">
      <c r="A5" s="4"/>
      <c r="B5" s="4" t="s">
        <v>308</v>
      </c>
      <c r="C5" s="10">
        <v>1500</v>
      </c>
    </row>
    <row r="6" spans="1:24" ht="12.75" x14ac:dyDescent="0.2">
      <c r="A6" s="62"/>
      <c r="B6" s="4" t="s">
        <v>62</v>
      </c>
      <c r="C6" s="10">
        <v>1940</v>
      </c>
    </row>
    <row r="7" spans="1:24" ht="12.75" x14ac:dyDescent="0.2">
      <c r="A7" s="62">
        <v>44684</v>
      </c>
      <c r="B7" s="4" t="s">
        <v>309</v>
      </c>
      <c r="C7" s="10">
        <v>1670</v>
      </c>
    </row>
    <row r="8" spans="1:24" ht="12.75" x14ac:dyDescent="0.2">
      <c r="A8" s="62"/>
      <c r="B8" s="4" t="s">
        <v>306</v>
      </c>
      <c r="C8" s="10">
        <v>909</v>
      </c>
    </row>
    <row r="9" spans="1:24" ht="12.75" x14ac:dyDescent="0.2">
      <c r="A9" s="62">
        <v>44685</v>
      </c>
      <c r="B9" s="4" t="s">
        <v>62</v>
      </c>
      <c r="C9" s="10">
        <v>1620</v>
      </c>
    </row>
    <row r="10" spans="1:24" ht="12.75" x14ac:dyDescent="0.2">
      <c r="A10" s="4"/>
      <c r="B10" s="4" t="s">
        <v>104</v>
      </c>
      <c r="C10" s="10">
        <v>1900</v>
      </c>
    </row>
    <row r="11" spans="1:24" ht="12.75" x14ac:dyDescent="0.2">
      <c r="A11" s="4"/>
      <c r="B11" s="4" t="s">
        <v>310</v>
      </c>
      <c r="C11" s="10">
        <v>130</v>
      </c>
    </row>
    <row r="12" spans="1:24" ht="12.75" x14ac:dyDescent="0.2">
      <c r="A12" s="62">
        <v>44687</v>
      </c>
      <c r="B12" s="4" t="s">
        <v>311</v>
      </c>
      <c r="C12" s="10">
        <v>8142</v>
      </c>
    </row>
    <row r="13" spans="1:24" ht="12.75" x14ac:dyDescent="0.2">
      <c r="A13" s="62">
        <v>44689</v>
      </c>
      <c r="B13" s="4" t="s">
        <v>312</v>
      </c>
      <c r="C13" s="10">
        <v>1540</v>
      </c>
    </row>
    <row r="14" spans="1:24" ht="12.75" x14ac:dyDescent="0.2">
      <c r="A14" s="62">
        <v>44690</v>
      </c>
      <c r="B14" s="4" t="s">
        <v>293</v>
      </c>
      <c r="C14" s="10">
        <v>211</v>
      </c>
    </row>
    <row r="15" spans="1:24" ht="12.75" x14ac:dyDescent="0.2">
      <c r="A15" s="4"/>
      <c r="B15" s="4" t="s">
        <v>313</v>
      </c>
      <c r="C15" s="10">
        <v>40</v>
      </c>
    </row>
    <row r="16" spans="1:24" ht="12.75" x14ac:dyDescent="0.2">
      <c r="A16" s="4"/>
      <c r="B16" s="4" t="s">
        <v>314</v>
      </c>
      <c r="C16" s="10">
        <v>500</v>
      </c>
    </row>
    <row r="17" spans="1:3" ht="12.75" x14ac:dyDescent="0.2">
      <c r="A17" s="62">
        <v>44691</v>
      </c>
      <c r="B17" s="4" t="s">
        <v>315</v>
      </c>
      <c r="C17" s="10">
        <v>16000</v>
      </c>
    </row>
    <row r="18" spans="1:3" ht="12.75" x14ac:dyDescent="0.2">
      <c r="A18" s="4"/>
      <c r="B18" s="4" t="s">
        <v>316</v>
      </c>
      <c r="C18" s="10">
        <v>875</v>
      </c>
    </row>
    <row r="19" spans="1:3" ht="12.75" x14ac:dyDescent="0.2">
      <c r="A19" s="62">
        <v>44692</v>
      </c>
      <c r="B19" s="4" t="s">
        <v>302</v>
      </c>
      <c r="C19" s="10">
        <v>100</v>
      </c>
    </row>
    <row r="20" spans="1:3" ht="12.75" x14ac:dyDescent="0.2">
      <c r="A20" s="62">
        <v>44693</v>
      </c>
      <c r="B20" s="4" t="s">
        <v>317</v>
      </c>
      <c r="C20" s="10">
        <v>8244</v>
      </c>
    </row>
    <row r="21" spans="1:3" ht="12.75" x14ac:dyDescent="0.2">
      <c r="A21" s="4"/>
      <c r="B21" s="4" t="s">
        <v>318</v>
      </c>
      <c r="C21" s="10">
        <v>8244</v>
      </c>
    </row>
    <row r="22" spans="1:3" ht="12.75" x14ac:dyDescent="0.2">
      <c r="A22" s="62"/>
      <c r="B22" s="4" t="s">
        <v>319</v>
      </c>
      <c r="C22" s="10">
        <v>40</v>
      </c>
    </row>
    <row r="23" spans="1:3" ht="12.75" x14ac:dyDescent="0.2">
      <c r="A23" s="62">
        <v>44694</v>
      </c>
      <c r="B23" s="4" t="s">
        <v>320</v>
      </c>
      <c r="C23" s="10">
        <v>200</v>
      </c>
    </row>
    <row r="24" spans="1:3" ht="12.75" x14ac:dyDescent="0.2">
      <c r="A24" s="62">
        <v>44695</v>
      </c>
      <c r="B24" s="4" t="s">
        <v>321</v>
      </c>
      <c r="C24" s="10">
        <v>630</v>
      </c>
    </row>
    <row r="25" spans="1:3" ht="12.75" x14ac:dyDescent="0.2">
      <c r="A25" s="4"/>
      <c r="B25" s="4" t="s">
        <v>322</v>
      </c>
      <c r="C25" s="10">
        <v>1000</v>
      </c>
    </row>
    <row r="26" spans="1:3" ht="12.75" x14ac:dyDescent="0.2">
      <c r="A26" s="4"/>
      <c r="B26" s="4" t="s">
        <v>291</v>
      </c>
      <c r="C26" s="10">
        <v>300</v>
      </c>
    </row>
    <row r="27" spans="1:3" ht="12.75" x14ac:dyDescent="0.2">
      <c r="A27" s="62">
        <v>44696</v>
      </c>
      <c r="B27" s="4" t="s">
        <v>323</v>
      </c>
      <c r="C27" s="10">
        <v>216</v>
      </c>
    </row>
    <row r="28" spans="1:3" ht="12.75" x14ac:dyDescent="0.2">
      <c r="A28" s="66">
        <v>44697</v>
      </c>
      <c r="B28" s="47" t="s">
        <v>324</v>
      </c>
      <c r="C28" s="5">
        <v>400</v>
      </c>
    </row>
    <row r="29" spans="1:3" ht="12.75" x14ac:dyDescent="0.2">
      <c r="A29" s="47"/>
      <c r="B29" s="47" t="s">
        <v>325</v>
      </c>
      <c r="C29" s="5">
        <v>4508</v>
      </c>
    </row>
    <row r="30" spans="1:3" ht="12.75" x14ac:dyDescent="0.2">
      <c r="A30" s="47"/>
      <c r="B30" s="47" t="s">
        <v>291</v>
      </c>
      <c r="C30" s="5">
        <v>787</v>
      </c>
    </row>
    <row r="31" spans="1:3" ht="12.75" x14ac:dyDescent="0.2">
      <c r="A31" s="66"/>
      <c r="B31" s="47" t="s">
        <v>326</v>
      </c>
      <c r="C31" s="5">
        <v>2500</v>
      </c>
    </row>
    <row r="32" spans="1:3" ht="12.75" x14ac:dyDescent="0.2">
      <c r="A32" s="66"/>
      <c r="B32" s="47" t="s">
        <v>327</v>
      </c>
      <c r="C32" s="5">
        <v>2500</v>
      </c>
    </row>
    <row r="33" spans="1:3" ht="12.75" x14ac:dyDescent="0.2">
      <c r="A33" s="62">
        <v>44698</v>
      </c>
      <c r="B33" s="4" t="s">
        <v>306</v>
      </c>
      <c r="C33" s="10">
        <v>1295</v>
      </c>
    </row>
    <row r="34" spans="1:3" ht="12.75" x14ac:dyDescent="0.2">
      <c r="A34" s="4"/>
      <c r="B34" s="4" t="s">
        <v>328</v>
      </c>
      <c r="C34" s="10">
        <v>7665</v>
      </c>
    </row>
    <row r="35" spans="1:3" ht="12.75" x14ac:dyDescent="0.2">
      <c r="A35" s="62">
        <v>44699</v>
      </c>
      <c r="B35" s="4" t="s">
        <v>329</v>
      </c>
      <c r="C35" s="10">
        <v>2415</v>
      </c>
    </row>
    <row r="36" spans="1:3" ht="12.75" x14ac:dyDescent="0.2">
      <c r="A36" s="62"/>
      <c r="B36" s="4" t="s">
        <v>330</v>
      </c>
      <c r="C36" s="10">
        <v>900</v>
      </c>
    </row>
    <row r="37" spans="1:3" ht="12.75" x14ac:dyDescent="0.2">
      <c r="A37" s="62"/>
      <c r="B37" s="4" t="s">
        <v>331</v>
      </c>
      <c r="C37" s="10">
        <v>600</v>
      </c>
    </row>
    <row r="38" spans="1:3" ht="12.75" x14ac:dyDescent="0.2">
      <c r="A38" s="62"/>
      <c r="B38" s="4" t="s">
        <v>332</v>
      </c>
      <c r="C38" s="10">
        <v>150</v>
      </c>
    </row>
    <row r="39" spans="1:3" ht="12.75" x14ac:dyDescent="0.2">
      <c r="A39" s="62"/>
      <c r="B39" s="4" t="s">
        <v>333</v>
      </c>
      <c r="C39" s="10">
        <v>4000</v>
      </c>
    </row>
    <row r="40" spans="1:3" ht="12.75" x14ac:dyDescent="0.2">
      <c r="A40" s="62"/>
      <c r="B40" s="4" t="s">
        <v>334</v>
      </c>
      <c r="C40" s="10">
        <v>1500</v>
      </c>
    </row>
    <row r="41" spans="1:3" ht="12.75" x14ac:dyDescent="0.2">
      <c r="A41" s="62">
        <v>44700</v>
      </c>
      <c r="B41" s="4" t="s">
        <v>335</v>
      </c>
      <c r="C41" s="10">
        <v>170</v>
      </c>
    </row>
    <row r="42" spans="1:3" ht="12.75" x14ac:dyDescent="0.2">
      <c r="A42" s="4"/>
      <c r="B42" s="4" t="s">
        <v>336</v>
      </c>
      <c r="C42" s="10">
        <v>238.75</v>
      </c>
    </row>
    <row r="43" spans="1:3" ht="12.75" x14ac:dyDescent="0.2">
      <c r="A43" s="62">
        <v>44701</v>
      </c>
      <c r="B43" s="4" t="s">
        <v>318</v>
      </c>
      <c r="C43" s="10">
        <v>6157.5</v>
      </c>
    </row>
    <row r="44" spans="1:3" ht="12.75" x14ac:dyDescent="0.2">
      <c r="A44" s="4"/>
      <c r="B44" s="4" t="s">
        <v>337</v>
      </c>
      <c r="C44" s="10">
        <v>6157.5</v>
      </c>
    </row>
    <row r="45" spans="1:3" ht="12.75" x14ac:dyDescent="0.2">
      <c r="A45" s="4"/>
      <c r="B45" s="4" t="s">
        <v>62</v>
      </c>
      <c r="C45" s="10">
        <v>538</v>
      </c>
    </row>
    <row r="46" spans="1:3" ht="12.75" x14ac:dyDescent="0.2">
      <c r="A46" s="4"/>
      <c r="B46" s="4" t="s">
        <v>338</v>
      </c>
      <c r="C46" s="10">
        <v>300</v>
      </c>
    </row>
    <row r="47" spans="1:3" ht="12.75" x14ac:dyDescent="0.2">
      <c r="A47" s="4"/>
      <c r="B47" s="4" t="s">
        <v>339</v>
      </c>
      <c r="C47" s="10">
        <v>200</v>
      </c>
    </row>
    <row r="48" spans="1:3" ht="12.75" x14ac:dyDescent="0.2">
      <c r="A48" s="62"/>
      <c r="B48" s="4" t="s">
        <v>340</v>
      </c>
      <c r="C48" s="10">
        <v>16792.509999999998</v>
      </c>
    </row>
    <row r="49" spans="1:3" ht="12.75" x14ac:dyDescent="0.2">
      <c r="A49" s="62">
        <v>44702</v>
      </c>
      <c r="B49" s="4" t="s">
        <v>341</v>
      </c>
      <c r="C49" s="10">
        <v>1000</v>
      </c>
    </row>
    <row r="50" spans="1:3" ht="12.75" x14ac:dyDescent="0.2">
      <c r="A50" s="62"/>
      <c r="B50" s="4" t="s">
        <v>342</v>
      </c>
      <c r="C50" s="10">
        <v>392</v>
      </c>
    </row>
    <row r="51" spans="1:3" ht="12.75" x14ac:dyDescent="0.2">
      <c r="A51" s="62">
        <v>44704</v>
      </c>
      <c r="B51" s="4" t="s">
        <v>343</v>
      </c>
      <c r="C51" s="10">
        <v>6300</v>
      </c>
    </row>
    <row r="52" spans="1:3" ht="12.75" x14ac:dyDescent="0.2">
      <c r="A52" s="62">
        <v>44705</v>
      </c>
      <c r="B52" s="4" t="s">
        <v>344</v>
      </c>
      <c r="C52" s="10">
        <v>8000</v>
      </c>
    </row>
    <row r="53" spans="1:3" ht="12.75" x14ac:dyDescent="0.2">
      <c r="A53" s="62"/>
      <c r="B53" s="31" t="s">
        <v>345</v>
      </c>
      <c r="C53" s="6">
        <v>500</v>
      </c>
    </row>
    <row r="54" spans="1:3" ht="12.75" x14ac:dyDescent="0.2">
      <c r="A54" s="62"/>
      <c r="B54" s="31" t="s">
        <v>346</v>
      </c>
      <c r="C54" s="6">
        <v>1020</v>
      </c>
    </row>
    <row r="55" spans="1:3" ht="12.75" x14ac:dyDescent="0.2">
      <c r="A55" s="62">
        <v>44706</v>
      </c>
      <c r="B55" s="4" t="s">
        <v>347</v>
      </c>
      <c r="C55" s="10">
        <v>800</v>
      </c>
    </row>
    <row r="56" spans="1:3" ht="12.75" x14ac:dyDescent="0.2">
      <c r="A56" s="62"/>
      <c r="B56" s="4" t="s">
        <v>348</v>
      </c>
      <c r="C56" s="10">
        <v>200</v>
      </c>
    </row>
    <row r="57" spans="1:3" ht="12.75" x14ac:dyDescent="0.2">
      <c r="A57" s="62"/>
      <c r="B57" s="4" t="s">
        <v>349</v>
      </c>
      <c r="C57" s="10">
        <v>1020</v>
      </c>
    </row>
    <row r="58" spans="1:3" ht="12.75" x14ac:dyDescent="0.2">
      <c r="A58" s="62"/>
      <c r="B58" s="4" t="s">
        <v>187</v>
      </c>
      <c r="C58" s="10">
        <v>216</v>
      </c>
    </row>
    <row r="59" spans="1:3" ht="12.75" x14ac:dyDescent="0.2">
      <c r="A59" s="30" t="s">
        <v>350</v>
      </c>
      <c r="B59" s="4" t="s">
        <v>351</v>
      </c>
      <c r="C59" s="10">
        <v>2400</v>
      </c>
    </row>
    <row r="60" spans="1:3" ht="12.75" x14ac:dyDescent="0.2">
      <c r="A60" s="62"/>
      <c r="B60" s="4" t="s">
        <v>352</v>
      </c>
      <c r="C60" s="10">
        <v>4500</v>
      </c>
    </row>
    <row r="61" spans="1:3" ht="12.75" x14ac:dyDescent="0.2">
      <c r="A61" s="62"/>
      <c r="B61" s="4" t="s">
        <v>242</v>
      </c>
      <c r="C61" s="10">
        <v>894</v>
      </c>
    </row>
    <row r="62" spans="1:3" ht="12.75" x14ac:dyDescent="0.2">
      <c r="A62" s="62"/>
      <c r="B62" s="4" t="s">
        <v>327</v>
      </c>
      <c r="C62" s="10">
        <v>1500</v>
      </c>
    </row>
    <row r="63" spans="1:3" ht="12.75" x14ac:dyDescent="0.2">
      <c r="A63" s="62">
        <v>44707</v>
      </c>
      <c r="B63" s="4" t="s">
        <v>353</v>
      </c>
      <c r="C63" s="10">
        <v>1800</v>
      </c>
    </row>
    <row r="64" spans="1:3" ht="12.75" x14ac:dyDescent="0.2">
      <c r="A64" s="62">
        <v>44708</v>
      </c>
      <c r="B64" s="4" t="s">
        <v>354</v>
      </c>
      <c r="C64" s="10">
        <v>1000</v>
      </c>
    </row>
    <row r="65" spans="1:3" ht="12.75" x14ac:dyDescent="0.2">
      <c r="A65" s="62">
        <v>44709</v>
      </c>
      <c r="B65" s="4" t="s">
        <v>355</v>
      </c>
      <c r="C65" s="10">
        <v>1427</v>
      </c>
    </row>
    <row r="66" spans="1:3" ht="12.75" x14ac:dyDescent="0.2">
      <c r="A66" s="4"/>
      <c r="B66" s="4" t="s">
        <v>356</v>
      </c>
      <c r="C66" s="10">
        <v>140</v>
      </c>
    </row>
    <row r="67" spans="1:3" ht="12.75" x14ac:dyDescent="0.2">
      <c r="A67" s="4"/>
      <c r="B67" s="4" t="s">
        <v>357</v>
      </c>
      <c r="C67" s="10">
        <v>187</v>
      </c>
    </row>
    <row r="68" spans="1:3" ht="12.75" x14ac:dyDescent="0.2">
      <c r="A68" s="62">
        <v>44710</v>
      </c>
      <c r="B68" s="4" t="s">
        <v>358</v>
      </c>
      <c r="C68" s="10">
        <v>410</v>
      </c>
    </row>
    <row r="69" spans="1:3" ht="12.75" x14ac:dyDescent="0.2">
      <c r="A69" s="62">
        <v>44711</v>
      </c>
      <c r="B69" s="4" t="s">
        <v>306</v>
      </c>
      <c r="C69" s="10">
        <v>1615</v>
      </c>
    </row>
    <row r="70" spans="1:3" ht="12.75" x14ac:dyDescent="0.2">
      <c r="A70" s="4"/>
      <c r="B70" s="4" t="s">
        <v>359</v>
      </c>
      <c r="C70" s="10">
        <v>745</v>
      </c>
    </row>
    <row r="71" spans="1:3" ht="12.75" x14ac:dyDescent="0.2">
      <c r="A71" s="4"/>
      <c r="B71" s="4" t="s">
        <v>360</v>
      </c>
      <c r="C71" s="10">
        <v>3217.5</v>
      </c>
    </row>
    <row r="72" spans="1:3" ht="12.75" x14ac:dyDescent="0.2">
      <c r="A72" s="4"/>
      <c r="B72" s="4" t="s">
        <v>361</v>
      </c>
      <c r="C72" s="10">
        <v>3217.5</v>
      </c>
    </row>
    <row r="73" spans="1:3" ht="12.75" x14ac:dyDescent="0.2">
      <c r="A73" s="4"/>
      <c r="B73" s="4" t="s">
        <v>362</v>
      </c>
      <c r="C73" s="10">
        <v>3217.5</v>
      </c>
    </row>
    <row r="74" spans="1:3" ht="12.75" x14ac:dyDescent="0.2">
      <c r="A74" s="4"/>
      <c r="B74" s="4" t="s">
        <v>62</v>
      </c>
      <c r="C74" s="10">
        <v>148</v>
      </c>
    </row>
    <row r="75" spans="1:3" ht="12.75" x14ac:dyDescent="0.2">
      <c r="A75" s="4"/>
      <c r="B75" s="52" t="s">
        <v>363</v>
      </c>
      <c r="C75" s="10">
        <v>25</v>
      </c>
    </row>
    <row r="76" spans="1:3" ht="12.75" x14ac:dyDescent="0.2">
      <c r="A76" s="4"/>
      <c r="B76" s="52" t="s">
        <v>364</v>
      </c>
      <c r="C76" s="10">
        <v>80</v>
      </c>
    </row>
    <row r="77" spans="1:3" ht="12.75" x14ac:dyDescent="0.2">
      <c r="A77" s="4"/>
      <c r="B77" s="52" t="s">
        <v>365</v>
      </c>
      <c r="C77" s="10">
        <v>1500</v>
      </c>
    </row>
    <row r="78" spans="1:3" ht="12.75" x14ac:dyDescent="0.2">
      <c r="A78" s="62"/>
      <c r="B78" s="67" t="s">
        <v>366</v>
      </c>
      <c r="C78" s="10">
        <v>550</v>
      </c>
    </row>
    <row r="79" spans="1:3" ht="25.5" x14ac:dyDescent="0.2">
      <c r="A79" s="62">
        <v>44712</v>
      </c>
      <c r="B79" s="67" t="s">
        <v>367</v>
      </c>
      <c r="C79" s="10">
        <v>500</v>
      </c>
    </row>
    <row r="80" spans="1:3" ht="25.5" x14ac:dyDescent="0.2">
      <c r="A80" s="4"/>
      <c r="B80" s="67" t="s">
        <v>368</v>
      </c>
      <c r="C80" s="10">
        <v>500</v>
      </c>
    </row>
    <row r="81" spans="1:3" ht="12.75" x14ac:dyDescent="0.2">
      <c r="A81" s="4"/>
      <c r="B81" s="52" t="s">
        <v>369</v>
      </c>
      <c r="C81" s="10">
        <v>130</v>
      </c>
    </row>
    <row r="82" spans="1:3" ht="12.75" x14ac:dyDescent="0.2">
      <c r="A82" s="51"/>
      <c r="B82" s="52" t="s">
        <v>168</v>
      </c>
      <c r="C82" s="10">
        <v>108500</v>
      </c>
    </row>
    <row r="83" spans="1:3" ht="12.75" x14ac:dyDescent="0.2">
      <c r="A83" s="51"/>
      <c r="B83" s="52" t="s">
        <v>114</v>
      </c>
      <c r="C83" s="10">
        <v>179000</v>
      </c>
    </row>
    <row r="84" spans="1:3" ht="12.75" x14ac:dyDescent="0.2">
      <c r="A84" s="4"/>
      <c r="B84" s="63" t="s">
        <v>48</v>
      </c>
      <c r="C84" s="53">
        <f>SUM(C3:C83)</f>
        <v>458287.76</v>
      </c>
    </row>
    <row r="85" spans="1:3" ht="12.75" x14ac:dyDescent="0.2">
      <c r="C85" s="14"/>
    </row>
    <row r="86" spans="1:3" ht="12.75" x14ac:dyDescent="0.2">
      <c r="C86" s="14"/>
    </row>
    <row r="87" spans="1:3" ht="12.75" x14ac:dyDescent="0.2">
      <c r="C87" s="14"/>
    </row>
    <row r="88" spans="1:3" ht="12.75" x14ac:dyDescent="0.2">
      <c r="C88" s="14"/>
    </row>
    <row r="89" spans="1:3" ht="12.75" x14ac:dyDescent="0.2">
      <c r="C89" s="14"/>
    </row>
    <row r="90" spans="1:3" ht="12.75" x14ac:dyDescent="0.2">
      <c r="C90" s="14"/>
    </row>
    <row r="91" spans="1:3" ht="12.75" x14ac:dyDescent="0.2">
      <c r="C91" s="14"/>
    </row>
    <row r="92" spans="1:3" ht="12.75" x14ac:dyDescent="0.2">
      <c r="C92" s="14"/>
    </row>
    <row r="93" spans="1:3" ht="12.75" x14ac:dyDescent="0.2">
      <c r="C93" s="14"/>
    </row>
    <row r="94" spans="1:3" ht="12.75" x14ac:dyDescent="0.2">
      <c r="C94" s="14"/>
    </row>
    <row r="95" spans="1:3" ht="12.75" x14ac:dyDescent="0.2">
      <c r="C95" s="14"/>
    </row>
    <row r="96" spans="1:3" ht="12.75" x14ac:dyDescent="0.2">
      <c r="C96" s="14"/>
    </row>
    <row r="97" spans="3:3" ht="12.75" x14ac:dyDescent="0.2">
      <c r="C97" s="14"/>
    </row>
    <row r="98" spans="3:3" ht="12.75" x14ac:dyDescent="0.2">
      <c r="C98" s="14"/>
    </row>
    <row r="99" spans="3:3" ht="12.75" x14ac:dyDescent="0.2">
      <c r="C99" s="14"/>
    </row>
    <row r="100" spans="3:3" ht="12.75" x14ac:dyDescent="0.2">
      <c r="C100" s="14"/>
    </row>
    <row r="101" spans="3:3" ht="12.75" x14ac:dyDescent="0.2">
      <c r="C101" s="14"/>
    </row>
    <row r="102" spans="3:3" ht="12.75" x14ac:dyDescent="0.2">
      <c r="C102" s="14"/>
    </row>
    <row r="103" spans="3:3" ht="12.75" x14ac:dyDescent="0.2">
      <c r="C103" s="14"/>
    </row>
    <row r="104" spans="3:3" ht="12.75" x14ac:dyDescent="0.2">
      <c r="C104" s="14"/>
    </row>
    <row r="105" spans="3:3" ht="12.75" x14ac:dyDescent="0.2">
      <c r="C105" s="14"/>
    </row>
    <row r="106" spans="3:3" ht="12.75" x14ac:dyDescent="0.2">
      <c r="C106" s="14"/>
    </row>
    <row r="107" spans="3:3" ht="12.75" x14ac:dyDescent="0.2">
      <c r="C107" s="14"/>
    </row>
    <row r="108" spans="3:3" ht="12.75" x14ac:dyDescent="0.2">
      <c r="C108" s="14"/>
    </row>
    <row r="109" spans="3:3" ht="12.75" x14ac:dyDescent="0.2">
      <c r="C109" s="14"/>
    </row>
    <row r="110" spans="3:3" ht="12.75" x14ac:dyDescent="0.2">
      <c r="C110" s="14"/>
    </row>
    <row r="111" spans="3:3" ht="12.75" x14ac:dyDescent="0.2">
      <c r="C111" s="14"/>
    </row>
    <row r="112" spans="3:3" ht="12.75" x14ac:dyDescent="0.2">
      <c r="C112" s="14"/>
    </row>
    <row r="113" spans="3:3" ht="12.75" x14ac:dyDescent="0.2">
      <c r="C113" s="14"/>
    </row>
    <row r="114" spans="3:3" ht="12.75" x14ac:dyDescent="0.2">
      <c r="C114" s="14"/>
    </row>
    <row r="115" spans="3:3" ht="12.75" x14ac:dyDescent="0.2">
      <c r="C115" s="14"/>
    </row>
    <row r="116" spans="3:3" ht="12.75" x14ac:dyDescent="0.2">
      <c r="C116" s="14"/>
    </row>
    <row r="117" spans="3:3" ht="12.75" x14ac:dyDescent="0.2">
      <c r="C117" s="14"/>
    </row>
    <row r="118" spans="3:3" ht="12.75" x14ac:dyDescent="0.2">
      <c r="C118" s="14"/>
    </row>
    <row r="119" spans="3:3" ht="12.75" x14ac:dyDescent="0.2">
      <c r="C119" s="14"/>
    </row>
    <row r="120" spans="3:3" ht="12.75" x14ac:dyDescent="0.2">
      <c r="C120" s="14"/>
    </row>
    <row r="121" spans="3:3" ht="12.75" x14ac:dyDescent="0.2">
      <c r="C121" s="14"/>
    </row>
    <row r="122" spans="3:3" ht="12.75" x14ac:dyDescent="0.2">
      <c r="C122" s="14"/>
    </row>
    <row r="123" spans="3:3" ht="12.75" x14ac:dyDescent="0.2">
      <c r="C123" s="14"/>
    </row>
    <row r="124" spans="3:3" ht="12.75" x14ac:dyDescent="0.2">
      <c r="C124" s="14"/>
    </row>
    <row r="125" spans="3:3" ht="12.75" x14ac:dyDescent="0.2">
      <c r="C125" s="14"/>
    </row>
    <row r="126" spans="3:3" ht="12.75" x14ac:dyDescent="0.2">
      <c r="C126" s="14"/>
    </row>
    <row r="127" spans="3:3" ht="12.75" x14ac:dyDescent="0.2">
      <c r="C127" s="14"/>
    </row>
    <row r="128" spans="3:3" ht="12.75" x14ac:dyDescent="0.2">
      <c r="C128" s="14"/>
    </row>
    <row r="129" spans="3:3" ht="12.75" x14ac:dyDescent="0.2">
      <c r="C129" s="14"/>
    </row>
    <row r="130" spans="3:3" ht="12.75" x14ac:dyDescent="0.2">
      <c r="C130" s="14"/>
    </row>
    <row r="131" spans="3:3" ht="12.75" x14ac:dyDescent="0.2">
      <c r="C131" s="14"/>
    </row>
    <row r="132" spans="3:3" ht="12.75" x14ac:dyDescent="0.2">
      <c r="C132" s="14"/>
    </row>
    <row r="133" spans="3:3" ht="12.75" x14ac:dyDescent="0.2">
      <c r="C133" s="14"/>
    </row>
    <row r="134" spans="3:3" ht="12.75" x14ac:dyDescent="0.2">
      <c r="C134" s="14"/>
    </row>
    <row r="135" spans="3:3" ht="12.75" x14ac:dyDescent="0.2">
      <c r="C135" s="14"/>
    </row>
    <row r="136" spans="3:3" ht="12.75" x14ac:dyDescent="0.2">
      <c r="C136" s="14"/>
    </row>
    <row r="137" spans="3:3" ht="12.75" x14ac:dyDescent="0.2">
      <c r="C137" s="14"/>
    </row>
    <row r="138" spans="3:3" ht="12.75" x14ac:dyDescent="0.2">
      <c r="C138" s="14"/>
    </row>
    <row r="139" spans="3:3" ht="12.75" x14ac:dyDescent="0.2">
      <c r="C139" s="14"/>
    </row>
    <row r="140" spans="3:3" ht="12.75" x14ac:dyDescent="0.2">
      <c r="C140" s="14"/>
    </row>
    <row r="141" spans="3:3" ht="12.75" x14ac:dyDescent="0.2">
      <c r="C141" s="14"/>
    </row>
    <row r="142" spans="3:3" ht="12.75" x14ac:dyDescent="0.2">
      <c r="C142" s="14"/>
    </row>
    <row r="143" spans="3:3" ht="12.75" x14ac:dyDescent="0.2">
      <c r="C143" s="14"/>
    </row>
    <row r="144" spans="3:3" ht="12.75" x14ac:dyDescent="0.2">
      <c r="C144" s="14"/>
    </row>
    <row r="145" spans="3:3" ht="12.75" x14ac:dyDescent="0.2">
      <c r="C145" s="14"/>
    </row>
    <row r="146" spans="3:3" ht="12.75" x14ac:dyDescent="0.2">
      <c r="C146" s="14"/>
    </row>
    <row r="147" spans="3:3" ht="12.75" x14ac:dyDescent="0.2">
      <c r="C147" s="14"/>
    </row>
    <row r="148" spans="3:3" ht="12.75" x14ac:dyDescent="0.2">
      <c r="C148" s="14"/>
    </row>
    <row r="149" spans="3:3" ht="12.75" x14ac:dyDescent="0.2">
      <c r="C149" s="14"/>
    </row>
    <row r="150" spans="3:3" ht="12.75" x14ac:dyDescent="0.2">
      <c r="C150" s="14"/>
    </row>
    <row r="151" spans="3:3" ht="12.75" x14ac:dyDescent="0.2">
      <c r="C151" s="14"/>
    </row>
    <row r="152" spans="3:3" ht="12.75" x14ac:dyDescent="0.2">
      <c r="C152" s="14"/>
    </row>
    <row r="153" spans="3:3" ht="12.75" x14ac:dyDescent="0.2">
      <c r="C153" s="14"/>
    </row>
    <row r="154" spans="3:3" ht="12.75" x14ac:dyDescent="0.2">
      <c r="C154" s="14"/>
    </row>
    <row r="155" spans="3:3" ht="12.75" x14ac:dyDescent="0.2">
      <c r="C155" s="14"/>
    </row>
    <row r="156" spans="3:3" ht="12.75" x14ac:dyDescent="0.2">
      <c r="C156" s="14"/>
    </row>
    <row r="157" spans="3:3" ht="12.75" x14ac:dyDescent="0.2">
      <c r="C157" s="14"/>
    </row>
    <row r="158" spans="3:3" ht="12.75" x14ac:dyDescent="0.2">
      <c r="C158" s="14"/>
    </row>
    <row r="159" spans="3:3" ht="12.75" x14ac:dyDescent="0.2">
      <c r="C159" s="14"/>
    </row>
    <row r="160" spans="3:3" ht="12.75" x14ac:dyDescent="0.2">
      <c r="C160" s="14"/>
    </row>
    <row r="161" spans="3:3" ht="12.75" x14ac:dyDescent="0.2">
      <c r="C161" s="14"/>
    </row>
    <row r="162" spans="3:3" ht="12.75" x14ac:dyDescent="0.2">
      <c r="C162" s="14"/>
    </row>
    <row r="163" spans="3:3" ht="12.75" x14ac:dyDescent="0.2">
      <c r="C163" s="14"/>
    </row>
    <row r="164" spans="3:3" ht="12.75" x14ac:dyDescent="0.2">
      <c r="C164" s="14"/>
    </row>
    <row r="165" spans="3:3" ht="12.75" x14ac:dyDescent="0.2">
      <c r="C165" s="14"/>
    </row>
    <row r="166" spans="3:3" ht="12.75" x14ac:dyDescent="0.2">
      <c r="C166" s="14"/>
    </row>
    <row r="167" spans="3:3" ht="12.75" x14ac:dyDescent="0.2">
      <c r="C167" s="14"/>
    </row>
    <row r="168" spans="3:3" ht="12.75" x14ac:dyDescent="0.2">
      <c r="C168" s="14"/>
    </row>
    <row r="169" spans="3:3" ht="12.75" x14ac:dyDescent="0.2">
      <c r="C169" s="14"/>
    </row>
    <row r="170" spans="3:3" ht="12.75" x14ac:dyDescent="0.2">
      <c r="C170" s="14"/>
    </row>
    <row r="171" spans="3:3" ht="12.75" x14ac:dyDescent="0.2">
      <c r="C171" s="14"/>
    </row>
    <row r="172" spans="3:3" ht="12.75" x14ac:dyDescent="0.2">
      <c r="C172" s="14"/>
    </row>
    <row r="173" spans="3:3" ht="12.75" x14ac:dyDescent="0.2">
      <c r="C173" s="14"/>
    </row>
    <row r="174" spans="3:3" ht="12.75" x14ac:dyDescent="0.2">
      <c r="C174" s="14"/>
    </row>
    <row r="175" spans="3:3" ht="12.75" x14ac:dyDescent="0.2">
      <c r="C175" s="14"/>
    </row>
    <row r="176" spans="3:3" ht="12.75" x14ac:dyDescent="0.2">
      <c r="C176" s="14"/>
    </row>
    <row r="177" spans="3:3" ht="12.75" x14ac:dyDescent="0.2">
      <c r="C177" s="14"/>
    </row>
    <row r="178" spans="3:3" ht="12.75" x14ac:dyDescent="0.2">
      <c r="C178" s="14"/>
    </row>
    <row r="179" spans="3:3" ht="12.75" x14ac:dyDescent="0.2">
      <c r="C179" s="14"/>
    </row>
    <row r="180" spans="3:3" ht="12.75" x14ac:dyDescent="0.2">
      <c r="C180" s="14"/>
    </row>
    <row r="181" spans="3:3" ht="12.75" x14ac:dyDescent="0.2">
      <c r="C181" s="14"/>
    </row>
    <row r="182" spans="3:3" ht="12.75" x14ac:dyDescent="0.2">
      <c r="C182" s="14"/>
    </row>
    <row r="183" spans="3:3" ht="12.75" x14ac:dyDescent="0.2">
      <c r="C183" s="14"/>
    </row>
    <row r="184" spans="3:3" ht="12.75" x14ac:dyDescent="0.2">
      <c r="C184" s="14"/>
    </row>
    <row r="185" spans="3:3" ht="12.75" x14ac:dyDescent="0.2">
      <c r="C185" s="14"/>
    </row>
    <row r="186" spans="3:3" ht="12.75" x14ac:dyDescent="0.2">
      <c r="C186" s="14"/>
    </row>
    <row r="187" spans="3:3" ht="12.75" x14ac:dyDescent="0.2">
      <c r="C187" s="14"/>
    </row>
    <row r="188" spans="3:3" ht="12.75" x14ac:dyDescent="0.2">
      <c r="C188" s="14"/>
    </row>
    <row r="189" spans="3:3" ht="12.75" x14ac:dyDescent="0.2">
      <c r="C189" s="14"/>
    </row>
    <row r="190" spans="3:3" ht="12.75" x14ac:dyDescent="0.2">
      <c r="C190" s="14"/>
    </row>
    <row r="191" spans="3:3" ht="12.75" x14ac:dyDescent="0.2">
      <c r="C191" s="14"/>
    </row>
    <row r="192" spans="3:3" ht="12.75" x14ac:dyDescent="0.2">
      <c r="C192" s="14"/>
    </row>
    <row r="193" spans="3:3" ht="12.75" x14ac:dyDescent="0.2">
      <c r="C193" s="14"/>
    </row>
    <row r="194" spans="3:3" ht="12.75" x14ac:dyDescent="0.2">
      <c r="C194" s="14"/>
    </row>
    <row r="195" spans="3:3" ht="12.75" x14ac:dyDescent="0.2">
      <c r="C195" s="14"/>
    </row>
    <row r="196" spans="3:3" ht="12.75" x14ac:dyDescent="0.2">
      <c r="C196" s="14"/>
    </row>
    <row r="197" spans="3:3" ht="12.75" x14ac:dyDescent="0.2">
      <c r="C197" s="14"/>
    </row>
    <row r="198" spans="3:3" ht="12.75" x14ac:dyDescent="0.2">
      <c r="C198" s="14"/>
    </row>
    <row r="199" spans="3:3" ht="12.75" x14ac:dyDescent="0.2">
      <c r="C199" s="14"/>
    </row>
    <row r="200" spans="3:3" ht="12.75" x14ac:dyDescent="0.2">
      <c r="C200" s="14"/>
    </row>
    <row r="201" spans="3:3" ht="12.75" x14ac:dyDescent="0.2">
      <c r="C201" s="14"/>
    </row>
    <row r="202" spans="3:3" ht="12.75" x14ac:dyDescent="0.2">
      <c r="C202" s="14"/>
    </row>
    <row r="203" spans="3:3" ht="12.75" x14ac:dyDescent="0.2">
      <c r="C203" s="14"/>
    </row>
    <row r="204" spans="3:3" ht="12.75" x14ac:dyDescent="0.2">
      <c r="C204" s="14"/>
    </row>
    <row r="205" spans="3:3" ht="12.75" x14ac:dyDescent="0.2">
      <c r="C205" s="14"/>
    </row>
    <row r="206" spans="3:3" ht="12.75" x14ac:dyDescent="0.2">
      <c r="C206" s="14"/>
    </row>
    <row r="207" spans="3:3" ht="12.75" x14ac:dyDescent="0.2">
      <c r="C207" s="14"/>
    </row>
    <row r="208" spans="3:3" ht="12.75" x14ac:dyDescent="0.2">
      <c r="C208" s="14"/>
    </row>
    <row r="209" spans="3:3" ht="12.75" x14ac:dyDescent="0.2">
      <c r="C209" s="14"/>
    </row>
    <row r="210" spans="3:3" ht="12.75" x14ac:dyDescent="0.2">
      <c r="C210" s="14"/>
    </row>
    <row r="211" spans="3:3" ht="12.75" x14ac:dyDescent="0.2">
      <c r="C211" s="14"/>
    </row>
    <row r="212" spans="3:3" ht="12.75" x14ac:dyDescent="0.2">
      <c r="C212" s="14"/>
    </row>
    <row r="213" spans="3:3" ht="12.75" x14ac:dyDescent="0.2">
      <c r="C213" s="14"/>
    </row>
    <row r="214" spans="3:3" ht="12.75" x14ac:dyDescent="0.2">
      <c r="C214" s="14"/>
    </row>
    <row r="215" spans="3:3" ht="12.75" x14ac:dyDescent="0.2">
      <c r="C215" s="14"/>
    </row>
    <row r="216" spans="3:3" ht="12.75" x14ac:dyDescent="0.2">
      <c r="C216" s="14"/>
    </row>
    <row r="217" spans="3:3" ht="12.75" x14ac:dyDescent="0.2">
      <c r="C217" s="14"/>
    </row>
    <row r="218" spans="3:3" ht="12.75" x14ac:dyDescent="0.2">
      <c r="C218" s="14"/>
    </row>
    <row r="219" spans="3:3" ht="12.75" x14ac:dyDescent="0.2">
      <c r="C219" s="14"/>
    </row>
    <row r="220" spans="3:3" ht="12.75" x14ac:dyDescent="0.2">
      <c r="C220" s="14"/>
    </row>
    <row r="221" spans="3:3" ht="12.75" x14ac:dyDescent="0.2">
      <c r="C221" s="14"/>
    </row>
    <row r="222" spans="3:3" ht="12.75" x14ac:dyDescent="0.2">
      <c r="C222" s="14"/>
    </row>
    <row r="223" spans="3:3" ht="12.75" x14ac:dyDescent="0.2">
      <c r="C223" s="14"/>
    </row>
    <row r="224" spans="3:3" ht="12.75" x14ac:dyDescent="0.2">
      <c r="C224" s="14"/>
    </row>
    <row r="225" spans="3:3" ht="12.75" x14ac:dyDescent="0.2">
      <c r="C225" s="14"/>
    </row>
    <row r="226" spans="3:3" ht="12.75" x14ac:dyDescent="0.2">
      <c r="C226" s="14"/>
    </row>
    <row r="227" spans="3:3" ht="12.75" x14ac:dyDescent="0.2">
      <c r="C227" s="14"/>
    </row>
    <row r="228" spans="3:3" ht="12.75" x14ac:dyDescent="0.2">
      <c r="C228" s="14"/>
    </row>
    <row r="229" spans="3:3" ht="12.75" x14ac:dyDescent="0.2">
      <c r="C229" s="14"/>
    </row>
    <row r="230" spans="3:3" ht="12.75" x14ac:dyDescent="0.2">
      <c r="C230" s="14"/>
    </row>
    <row r="231" spans="3:3" ht="12.75" x14ac:dyDescent="0.2">
      <c r="C231" s="14"/>
    </row>
    <row r="232" spans="3:3" ht="12.75" x14ac:dyDescent="0.2">
      <c r="C232" s="14"/>
    </row>
    <row r="233" spans="3:3" ht="12.75" x14ac:dyDescent="0.2">
      <c r="C233" s="14"/>
    </row>
    <row r="234" spans="3:3" ht="12.75" x14ac:dyDescent="0.2">
      <c r="C234" s="14"/>
    </row>
    <row r="235" spans="3:3" ht="12.75" x14ac:dyDescent="0.2">
      <c r="C235" s="14"/>
    </row>
    <row r="236" spans="3:3" ht="12.75" x14ac:dyDescent="0.2">
      <c r="C236" s="14"/>
    </row>
    <row r="237" spans="3:3" ht="12.75" x14ac:dyDescent="0.2">
      <c r="C237" s="14"/>
    </row>
    <row r="238" spans="3:3" ht="12.75" x14ac:dyDescent="0.2">
      <c r="C238" s="14"/>
    </row>
    <row r="239" spans="3:3" ht="12.75" x14ac:dyDescent="0.2">
      <c r="C239" s="14"/>
    </row>
    <row r="240" spans="3:3" ht="12.75" x14ac:dyDescent="0.2">
      <c r="C240" s="14"/>
    </row>
    <row r="241" spans="3:3" ht="12.75" x14ac:dyDescent="0.2">
      <c r="C241" s="14"/>
    </row>
    <row r="242" spans="3:3" ht="12.75" x14ac:dyDescent="0.2">
      <c r="C242" s="14"/>
    </row>
    <row r="243" spans="3:3" ht="12.75" x14ac:dyDescent="0.2">
      <c r="C243" s="14"/>
    </row>
    <row r="244" spans="3:3" ht="12.75" x14ac:dyDescent="0.2">
      <c r="C244" s="14"/>
    </row>
    <row r="245" spans="3:3" ht="12.75" x14ac:dyDescent="0.2">
      <c r="C245" s="14"/>
    </row>
    <row r="246" spans="3:3" ht="12.75" x14ac:dyDescent="0.2">
      <c r="C246" s="14"/>
    </row>
    <row r="247" spans="3:3" ht="12.75" x14ac:dyDescent="0.2">
      <c r="C247" s="14"/>
    </row>
    <row r="248" spans="3:3" ht="12.75" x14ac:dyDescent="0.2">
      <c r="C248" s="14"/>
    </row>
    <row r="249" spans="3:3" ht="12.75" x14ac:dyDescent="0.2">
      <c r="C249" s="14"/>
    </row>
    <row r="250" spans="3:3" ht="12.75" x14ac:dyDescent="0.2">
      <c r="C250" s="14"/>
    </row>
    <row r="251" spans="3:3" ht="12.75" x14ac:dyDescent="0.2">
      <c r="C251" s="14"/>
    </row>
    <row r="252" spans="3:3" ht="12.75" x14ac:dyDescent="0.2">
      <c r="C252" s="14"/>
    </row>
    <row r="253" spans="3:3" ht="12.75" x14ac:dyDescent="0.2">
      <c r="C253" s="14"/>
    </row>
    <row r="254" spans="3:3" ht="12.75" x14ac:dyDescent="0.2">
      <c r="C254" s="14"/>
    </row>
    <row r="255" spans="3:3" ht="12.75" x14ac:dyDescent="0.2">
      <c r="C255" s="14"/>
    </row>
    <row r="256" spans="3:3" ht="12.75" x14ac:dyDescent="0.2">
      <c r="C256" s="14"/>
    </row>
    <row r="257" spans="3:3" ht="12.75" x14ac:dyDescent="0.2">
      <c r="C257" s="14"/>
    </row>
    <row r="258" spans="3:3" ht="12.75" x14ac:dyDescent="0.2">
      <c r="C258" s="14"/>
    </row>
    <row r="259" spans="3:3" ht="12.75" x14ac:dyDescent="0.2">
      <c r="C259" s="14"/>
    </row>
    <row r="260" spans="3:3" ht="12.75" x14ac:dyDescent="0.2">
      <c r="C260" s="14"/>
    </row>
    <row r="261" spans="3:3" ht="12.75" x14ac:dyDescent="0.2">
      <c r="C261" s="14"/>
    </row>
    <row r="262" spans="3:3" ht="12.75" x14ac:dyDescent="0.2">
      <c r="C262" s="14"/>
    </row>
    <row r="263" spans="3:3" ht="12.75" x14ac:dyDescent="0.2">
      <c r="C263" s="14"/>
    </row>
    <row r="264" spans="3:3" ht="12.75" x14ac:dyDescent="0.2">
      <c r="C264" s="14"/>
    </row>
    <row r="265" spans="3:3" ht="12.75" x14ac:dyDescent="0.2">
      <c r="C265" s="14"/>
    </row>
    <row r="266" spans="3:3" ht="12.75" x14ac:dyDescent="0.2">
      <c r="C266" s="14"/>
    </row>
    <row r="267" spans="3:3" ht="12.75" x14ac:dyDescent="0.2">
      <c r="C267" s="14"/>
    </row>
    <row r="268" spans="3:3" ht="12.75" x14ac:dyDescent="0.2">
      <c r="C268" s="14"/>
    </row>
    <row r="269" spans="3:3" ht="12.75" x14ac:dyDescent="0.2">
      <c r="C269" s="14"/>
    </row>
    <row r="270" spans="3:3" ht="12.75" x14ac:dyDescent="0.2">
      <c r="C270" s="14"/>
    </row>
    <row r="271" spans="3:3" ht="12.75" x14ac:dyDescent="0.2">
      <c r="C271" s="14"/>
    </row>
    <row r="272" spans="3:3" ht="12.75" x14ac:dyDescent="0.2">
      <c r="C272" s="14"/>
    </row>
    <row r="273" spans="3:3" ht="12.75" x14ac:dyDescent="0.2">
      <c r="C273" s="14"/>
    </row>
    <row r="274" spans="3:3" ht="12.75" x14ac:dyDescent="0.2">
      <c r="C274" s="14"/>
    </row>
    <row r="275" spans="3:3" ht="12.75" x14ac:dyDescent="0.2">
      <c r="C275" s="14"/>
    </row>
    <row r="276" spans="3:3" ht="12.75" x14ac:dyDescent="0.2">
      <c r="C276" s="14"/>
    </row>
    <row r="277" spans="3:3" ht="12.75" x14ac:dyDescent="0.2">
      <c r="C277" s="14"/>
    </row>
    <row r="278" spans="3:3" ht="12.75" x14ac:dyDescent="0.2">
      <c r="C278" s="14"/>
    </row>
    <row r="279" spans="3:3" ht="12.75" x14ac:dyDescent="0.2">
      <c r="C279" s="14"/>
    </row>
    <row r="280" spans="3:3" ht="12.75" x14ac:dyDescent="0.2">
      <c r="C280" s="14"/>
    </row>
    <row r="281" spans="3:3" ht="12.75" x14ac:dyDescent="0.2">
      <c r="C281" s="14"/>
    </row>
    <row r="282" spans="3:3" ht="12.75" x14ac:dyDescent="0.2">
      <c r="C282" s="14"/>
    </row>
    <row r="283" spans="3:3" ht="12.75" x14ac:dyDescent="0.2">
      <c r="C283" s="14"/>
    </row>
    <row r="284" spans="3:3" ht="12.75" x14ac:dyDescent="0.2">
      <c r="C284" s="14"/>
    </row>
    <row r="285" spans="3:3" ht="12.75" x14ac:dyDescent="0.2">
      <c r="C285" s="14"/>
    </row>
    <row r="286" spans="3:3" ht="12.75" x14ac:dyDescent="0.2">
      <c r="C286" s="14"/>
    </row>
    <row r="287" spans="3:3" ht="12.75" x14ac:dyDescent="0.2">
      <c r="C287" s="14"/>
    </row>
    <row r="288" spans="3:3" ht="12.75" x14ac:dyDescent="0.2">
      <c r="C288" s="14"/>
    </row>
    <row r="289" spans="3:3" ht="12.75" x14ac:dyDescent="0.2">
      <c r="C289" s="14"/>
    </row>
    <row r="290" spans="3:3" ht="12.75" x14ac:dyDescent="0.2">
      <c r="C290" s="14"/>
    </row>
    <row r="291" spans="3:3" ht="12.75" x14ac:dyDescent="0.2">
      <c r="C291" s="14"/>
    </row>
    <row r="292" spans="3:3" ht="12.75" x14ac:dyDescent="0.2">
      <c r="C292" s="14"/>
    </row>
    <row r="293" spans="3:3" ht="12.75" x14ac:dyDescent="0.2">
      <c r="C293" s="14"/>
    </row>
    <row r="294" spans="3:3" ht="12.75" x14ac:dyDescent="0.2">
      <c r="C294" s="14"/>
    </row>
    <row r="295" spans="3:3" ht="12.75" x14ac:dyDescent="0.2">
      <c r="C295" s="14"/>
    </row>
    <row r="296" spans="3:3" ht="12.75" x14ac:dyDescent="0.2">
      <c r="C296" s="14"/>
    </row>
    <row r="297" spans="3:3" ht="12.75" x14ac:dyDescent="0.2">
      <c r="C297" s="14"/>
    </row>
    <row r="298" spans="3:3" ht="12.75" x14ac:dyDescent="0.2">
      <c r="C298" s="14"/>
    </row>
    <row r="299" spans="3:3" ht="12.75" x14ac:dyDescent="0.2">
      <c r="C299" s="14"/>
    </row>
    <row r="300" spans="3:3" ht="12.75" x14ac:dyDescent="0.2">
      <c r="C300" s="14"/>
    </row>
    <row r="301" spans="3:3" ht="12.75" x14ac:dyDescent="0.2">
      <c r="C301" s="14"/>
    </row>
    <row r="302" spans="3:3" ht="12.75" x14ac:dyDescent="0.2">
      <c r="C302" s="14"/>
    </row>
    <row r="303" spans="3:3" ht="12.75" x14ac:dyDescent="0.2">
      <c r="C303" s="14"/>
    </row>
    <row r="304" spans="3:3" ht="12.75" x14ac:dyDescent="0.2">
      <c r="C304" s="14"/>
    </row>
    <row r="305" spans="3:3" ht="12.75" x14ac:dyDescent="0.2">
      <c r="C305" s="14"/>
    </row>
    <row r="306" spans="3:3" ht="12.75" x14ac:dyDescent="0.2">
      <c r="C306" s="14"/>
    </row>
    <row r="307" spans="3:3" ht="12.75" x14ac:dyDescent="0.2">
      <c r="C307" s="14"/>
    </row>
    <row r="308" spans="3:3" ht="12.75" x14ac:dyDescent="0.2">
      <c r="C308" s="14"/>
    </row>
    <row r="309" spans="3:3" ht="12.75" x14ac:dyDescent="0.2">
      <c r="C309" s="14"/>
    </row>
    <row r="310" spans="3:3" ht="12.75" x14ac:dyDescent="0.2">
      <c r="C310" s="14"/>
    </row>
    <row r="311" spans="3:3" ht="12.75" x14ac:dyDescent="0.2">
      <c r="C311" s="14"/>
    </row>
    <row r="312" spans="3:3" ht="12.75" x14ac:dyDescent="0.2">
      <c r="C312" s="14"/>
    </row>
    <row r="313" spans="3:3" ht="12.75" x14ac:dyDescent="0.2">
      <c r="C313" s="14"/>
    </row>
    <row r="314" spans="3:3" ht="12.75" x14ac:dyDescent="0.2">
      <c r="C314" s="14"/>
    </row>
    <row r="315" spans="3:3" ht="12.75" x14ac:dyDescent="0.2">
      <c r="C315" s="14"/>
    </row>
    <row r="316" spans="3:3" ht="12.75" x14ac:dyDescent="0.2">
      <c r="C316" s="14"/>
    </row>
    <row r="317" spans="3:3" ht="12.75" x14ac:dyDescent="0.2">
      <c r="C317" s="14"/>
    </row>
    <row r="318" spans="3:3" ht="12.75" x14ac:dyDescent="0.2">
      <c r="C318" s="14"/>
    </row>
    <row r="319" spans="3:3" ht="12.75" x14ac:dyDescent="0.2">
      <c r="C319" s="14"/>
    </row>
    <row r="320" spans="3:3" ht="12.75" x14ac:dyDescent="0.2">
      <c r="C320" s="14"/>
    </row>
    <row r="321" spans="3:3" ht="12.75" x14ac:dyDescent="0.2">
      <c r="C321" s="14"/>
    </row>
    <row r="322" spans="3:3" ht="12.75" x14ac:dyDescent="0.2">
      <c r="C322" s="14"/>
    </row>
    <row r="323" spans="3:3" ht="12.75" x14ac:dyDescent="0.2">
      <c r="C323" s="14"/>
    </row>
    <row r="324" spans="3:3" ht="12.75" x14ac:dyDescent="0.2">
      <c r="C324" s="14"/>
    </row>
    <row r="325" spans="3:3" ht="12.75" x14ac:dyDescent="0.2">
      <c r="C325" s="14"/>
    </row>
    <row r="326" spans="3:3" ht="12.75" x14ac:dyDescent="0.2">
      <c r="C326" s="14"/>
    </row>
    <row r="327" spans="3:3" ht="12.75" x14ac:dyDescent="0.2">
      <c r="C327" s="14"/>
    </row>
    <row r="328" spans="3:3" ht="12.75" x14ac:dyDescent="0.2">
      <c r="C328" s="14"/>
    </row>
    <row r="329" spans="3:3" ht="12.75" x14ac:dyDescent="0.2">
      <c r="C329" s="14"/>
    </row>
    <row r="330" spans="3:3" ht="12.75" x14ac:dyDescent="0.2">
      <c r="C330" s="14"/>
    </row>
    <row r="331" spans="3:3" ht="12.75" x14ac:dyDescent="0.2">
      <c r="C331" s="14"/>
    </row>
    <row r="332" spans="3:3" ht="12.75" x14ac:dyDescent="0.2">
      <c r="C332" s="14"/>
    </row>
    <row r="333" spans="3:3" ht="12.75" x14ac:dyDescent="0.2">
      <c r="C333" s="14"/>
    </row>
    <row r="334" spans="3:3" ht="12.75" x14ac:dyDescent="0.2">
      <c r="C334" s="14"/>
    </row>
    <row r="335" spans="3:3" ht="12.75" x14ac:dyDescent="0.2">
      <c r="C335" s="14"/>
    </row>
    <row r="336" spans="3:3" ht="12.75" x14ac:dyDescent="0.2">
      <c r="C336" s="14"/>
    </row>
    <row r="337" spans="3:3" ht="12.75" x14ac:dyDescent="0.2">
      <c r="C337" s="14"/>
    </row>
    <row r="338" spans="3:3" ht="12.75" x14ac:dyDescent="0.2">
      <c r="C338" s="14"/>
    </row>
    <row r="339" spans="3:3" ht="12.75" x14ac:dyDescent="0.2">
      <c r="C339" s="14"/>
    </row>
    <row r="340" spans="3:3" ht="12.75" x14ac:dyDescent="0.2">
      <c r="C340" s="14"/>
    </row>
    <row r="341" spans="3:3" ht="12.75" x14ac:dyDescent="0.2">
      <c r="C341" s="14"/>
    </row>
    <row r="342" spans="3:3" ht="12.75" x14ac:dyDescent="0.2">
      <c r="C342" s="14"/>
    </row>
    <row r="343" spans="3:3" ht="12.75" x14ac:dyDescent="0.2">
      <c r="C343" s="14"/>
    </row>
    <row r="344" spans="3:3" ht="12.75" x14ac:dyDescent="0.2">
      <c r="C344" s="14"/>
    </row>
    <row r="345" spans="3:3" ht="12.75" x14ac:dyDescent="0.2">
      <c r="C345" s="14"/>
    </row>
    <row r="346" spans="3:3" ht="12.75" x14ac:dyDescent="0.2">
      <c r="C346" s="14"/>
    </row>
    <row r="347" spans="3:3" ht="12.75" x14ac:dyDescent="0.2">
      <c r="C347" s="14"/>
    </row>
    <row r="348" spans="3:3" ht="12.75" x14ac:dyDescent="0.2">
      <c r="C348" s="14"/>
    </row>
    <row r="349" spans="3:3" ht="12.75" x14ac:dyDescent="0.2">
      <c r="C349" s="14"/>
    </row>
    <row r="350" spans="3:3" ht="12.75" x14ac:dyDescent="0.2">
      <c r="C350" s="14"/>
    </row>
    <row r="351" spans="3:3" ht="12.75" x14ac:dyDescent="0.2">
      <c r="C351" s="14"/>
    </row>
    <row r="352" spans="3:3" ht="12.75" x14ac:dyDescent="0.2">
      <c r="C352" s="14"/>
    </row>
    <row r="353" spans="3:3" ht="12.75" x14ac:dyDescent="0.2">
      <c r="C353" s="14"/>
    </row>
    <row r="354" spans="3:3" ht="12.75" x14ac:dyDescent="0.2">
      <c r="C354" s="14"/>
    </row>
    <row r="355" spans="3:3" ht="12.75" x14ac:dyDescent="0.2">
      <c r="C355" s="14"/>
    </row>
    <row r="356" spans="3:3" ht="12.75" x14ac:dyDescent="0.2">
      <c r="C356" s="14"/>
    </row>
    <row r="357" spans="3:3" ht="12.75" x14ac:dyDescent="0.2">
      <c r="C357" s="14"/>
    </row>
    <row r="358" spans="3:3" ht="12.75" x14ac:dyDescent="0.2">
      <c r="C358" s="14"/>
    </row>
    <row r="359" spans="3:3" ht="12.75" x14ac:dyDescent="0.2">
      <c r="C359" s="14"/>
    </row>
    <row r="360" spans="3:3" ht="12.75" x14ac:dyDescent="0.2">
      <c r="C360" s="14"/>
    </row>
    <row r="361" spans="3:3" ht="12.75" x14ac:dyDescent="0.2">
      <c r="C361" s="14"/>
    </row>
    <row r="362" spans="3:3" ht="12.75" x14ac:dyDescent="0.2">
      <c r="C362" s="14"/>
    </row>
    <row r="363" spans="3:3" ht="12.75" x14ac:dyDescent="0.2">
      <c r="C363" s="14"/>
    </row>
    <row r="364" spans="3:3" ht="12.75" x14ac:dyDescent="0.2">
      <c r="C364" s="14"/>
    </row>
    <row r="365" spans="3:3" ht="12.75" x14ac:dyDescent="0.2">
      <c r="C365" s="14"/>
    </row>
    <row r="366" spans="3:3" ht="12.75" x14ac:dyDescent="0.2">
      <c r="C366" s="14"/>
    </row>
    <row r="367" spans="3:3" ht="12.75" x14ac:dyDescent="0.2">
      <c r="C367" s="14"/>
    </row>
    <row r="368" spans="3:3" ht="12.75" x14ac:dyDescent="0.2">
      <c r="C368" s="14"/>
    </row>
    <row r="369" spans="3:3" ht="12.75" x14ac:dyDescent="0.2">
      <c r="C369" s="14"/>
    </row>
    <row r="370" spans="3:3" ht="12.75" x14ac:dyDescent="0.2">
      <c r="C370" s="14"/>
    </row>
    <row r="371" spans="3:3" ht="12.75" x14ac:dyDescent="0.2">
      <c r="C371" s="14"/>
    </row>
    <row r="372" spans="3:3" ht="12.75" x14ac:dyDescent="0.2">
      <c r="C372" s="14"/>
    </row>
    <row r="373" spans="3:3" ht="12.75" x14ac:dyDescent="0.2">
      <c r="C373" s="14"/>
    </row>
    <row r="374" spans="3:3" ht="12.75" x14ac:dyDescent="0.2">
      <c r="C374" s="14"/>
    </row>
    <row r="375" spans="3:3" ht="12.75" x14ac:dyDescent="0.2">
      <c r="C375" s="14"/>
    </row>
    <row r="376" spans="3:3" ht="12.75" x14ac:dyDescent="0.2">
      <c r="C376" s="14"/>
    </row>
    <row r="377" spans="3:3" ht="12.75" x14ac:dyDescent="0.2">
      <c r="C377" s="14"/>
    </row>
    <row r="378" spans="3:3" ht="12.75" x14ac:dyDescent="0.2">
      <c r="C378" s="14"/>
    </row>
    <row r="379" spans="3:3" ht="12.75" x14ac:dyDescent="0.2">
      <c r="C379" s="14"/>
    </row>
    <row r="380" spans="3:3" ht="12.75" x14ac:dyDescent="0.2">
      <c r="C380" s="14"/>
    </row>
    <row r="381" spans="3:3" ht="12.75" x14ac:dyDescent="0.2">
      <c r="C381" s="14"/>
    </row>
    <row r="382" spans="3:3" ht="12.75" x14ac:dyDescent="0.2">
      <c r="C382" s="14"/>
    </row>
    <row r="383" spans="3:3" ht="12.75" x14ac:dyDescent="0.2">
      <c r="C383" s="14"/>
    </row>
    <row r="384" spans="3:3" ht="12.75" x14ac:dyDescent="0.2">
      <c r="C384" s="14"/>
    </row>
    <row r="385" spans="3:3" ht="12.75" x14ac:dyDescent="0.2">
      <c r="C385" s="14"/>
    </row>
    <row r="386" spans="3:3" ht="12.75" x14ac:dyDescent="0.2">
      <c r="C386" s="14"/>
    </row>
    <row r="387" spans="3:3" ht="12.75" x14ac:dyDescent="0.2">
      <c r="C387" s="14"/>
    </row>
    <row r="388" spans="3:3" ht="12.75" x14ac:dyDescent="0.2">
      <c r="C388" s="14"/>
    </row>
    <row r="389" spans="3:3" ht="12.75" x14ac:dyDescent="0.2">
      <c r="C389" s="14"/>
    </row>
    <row r="390" spans="3:3" ht="12.75" x14ac:dyDescent="0.2">
      <c r="C390" s="14"/>
    </row>
    <row r="391" spans="3:3" ht="12.75" x14ac:dyDescent="0.2">
      <c r="C391" s="14"/>
    </row>
    <row r="392" spans="3:3" ht="12.75" x14ac:dyDescent="0.2">
      <c r="C392" s="14"/>
    </row>
    <row r="393" spans="3:3" ht="12.75" x14ac:dyDescent="0.2">
      <c r="C393" s="14"/>
    </row>
    <row r="394" spans="3:3" ht="12.75" x14ac:dyDescent="0.2">
      <c r="C394" s="14"/>
    </row>
    <row r="395" spans="3:3" ht="12.75" x14ac:dyDescent="0.2">
      <c r="C395" s="14"/>
    </row>
    <row r="396" spans="3:3" ht="12.75" x14ac:dyDescent="0.2">
      <c r="C396" s="14"/>
    </row>
    <row r="397" spans="3:3" ht="12.75" x14ac:dyDescent="0.2">
      <c r="C397" s="14"/>
    </row>
    <row r="398" spans="3:3" ht="12.75" x14ac:dyDescent="0.2">
      <c r="C398" s="14"/>
    </row>
    <row r="399" spans="3:3" ht="12.75" x14ac:dyDescent="0.2">
      <c r="C399" s="14"/>
    </row>
    <row r="400" spans="3:3" ht="12.75" x14ac:dyDescent="0.2">
      <c r="C400" s="14"/>
    </row>
    <row r="401" spans="3:3" ht="12.75" x14ac:dyDescent="0.2">
      <c r="C401" s="14"/>
    </row>
    <row r="402" spans="3:3" ht="12.75" x14ac:dyDescent="0.2">
      <c r="C402" s="14"/>
    </row>
    <row r="403" spans="3:3" ht="12.75" x14ac:dyDescent="0.2">
      <c r="C403" s="14"/>
    </row>
    <row r="404" spans="3:3" ht="12.75" x14ac:dyDescent="0.2">
      <c r="C404" s="14"/>
    </row>
    <row r="405" spans="3:3" ht="12.75" x14ac:dyDescent="0.2">
      <c r="C405" s="14"/>
    </row>
    <row r="406" spans="3:3" ht="12.75" x14ac:dyDescent="0.2">
      <c r="C406" s="14"/>
    </row>
    <row r="407" spans="3:3" ht="12.75" x14ac:dyDescent="0.2">
      <c r="C407" s="14"/>
    </row>
    <row r="408" spans="3:3" ht="12.75" x14ac:dyDescent="0.2">
      <c r="C408" s="14"/>
    </row>
    <row r="409" spans="3:3" ht="12.75" x14ac:dyDescent="0.2">
      <c r="C409" s="14"/>
    </row>
    <row r="410" spans="3:3" ht="12.75" x14ac:dyDescent="0.2">
      <c r="C410" s="14"/>
    </row>
    <row r="411" spans="3:3" ht="12.75" x14ac:dyDescent="0.2">
      <c r="C411" s="14"/>
    </row>
    <row r="412" spans="3:3" ht="12.75" x14ac:dyDescent="0.2">
      <c r="C412" s="14"/>
    </row>
    <row r="413" spans="3:3" ht="12.75" x14ac:dyDescent="0.2">
      <c r="C413" s="14"/>
    </row>
    <row r="414" spans="3:3" ht="12.75" x14ac:dyDescent="0.2">
      <c r="C414" s="14"/>
    </row>
    <row r="415" spans="3:3" ht="12.75" x14ac:dyDescent="0.2">
      <c r="C415" s="14"/>
    </row>
    <row r="416" spans="3:3" ht="12.75" x14ac:dyDescent="0.2">
      <c r="C416" s="14"/>
    </row>
    <row r="417" spans="3:3" ht="12.75" x14ac:dyDescent="0.2">
      <c r="C417" s="14"/>
    </row>
    <row r="418" spans="3:3" ht="12.75" x14ac:dyDescent="0.2">
      <c r="C418" s="14"/>
    </row>
    <row r="419" spans="3:3" ht="12.75" x14ac:dyDescent="0.2">
      <c r="C419" s="14"/>
    </row>
    <row r="420" spans="3:3" ht="12.75" x14ac:dyDescent="0.2">
      <c r="C420" s="14"/>
    </row>
    <row r="421" spans="3:3" ht="12.75" x14ac:dyDescent="0.2">
      <c r="C421" s="14"/>
    </row>
    <row r="422" spans="3:3" ht="12.75" x14ac:dyDescent="0.2">
      <c r="C422" s="14"/>
    </row>
    <row r="423" spans="3:3" ht="12.75" x14ac:dyDescent="0.2">
      <c r="C423" s="14"/>
    </row>
    <row r="424" spans="3:3" ht="12.75" x14ac:dyDescent="0.2">
      <c r="C424" s="14"/>
    </row>
    <row r="425" spans="3:3" ht="12.75" x14ac:dyDescent="0.2">
      <c r="C425" s="14"/>
    </row>
    <row r="426" spans="3:3" ht="12.75" x14ac:dyDescent="0.2">
      <c r="C426" s="14"/>
    </row>
    <row r="427" spans="3:3" ht="12.75" x14ac:dyDescent="0.2">
      <c r="C427" s="14"/>
    </row>
    <row r="428" spans="3:3" ht="12.75" x14ac:dyDescent="0.2">
      <c r="C428" s="14"/>
    </row>
    <row r="429" spans="3:3" ht="12.75" x14ac:dyDescent="0.2">
      <c r="C429" s="14"/>
    </row>
    <row r="430" spans="3:3" ht="12.75" x14ac:dyDescent="0.2">
      <c r="C430" s="14"/>
    </row>
    <row r="431" spans="3:3" ht="12.75" x14ac:dyDescent="0.2">
      <c r="C431" s="14"/>
    </row>
    <row r="432" spans="3:3" ht="12.75" x14ac:dyDescent="0.2">
      <c r="C432" s="14"/>
    </row>
    <row r="433" spans="3:3" ht="12.75" x14ac:dyDescent="0.2">
      <c r="C433" s="14"/>
    </row>
    <row r="434" spans="3:3" ht="12.75" x14ac:dyDescent="0.2">
      <c r="C434" s="14"/>
    </row>
    <row r="435" spans="3:3" ht="12.75" x14ac:dyDescent="0.2">
      <c r="C435" s="14"/>
    </row>
    <row r="436" spans="3:3" ht="12.75" x14ac:dyDescent="0.2">
      <c r="C436" s="14"/>
    </row>
    <row r="437" spans="3:3" ht="12.75" x14ac:dyDescent="0.2">
      <c r="C437" s="14"/>
    </row>
    <row r="438" spans="3:3" ht="12.75" x14ac:dyDescent="0.2">
      <c r="C438" s="14"/>
    </row>
    <row r="439" spans="3:3" ht="12.75" x14ac:dyDescent="0.2">
      <c r="C439" s="14"/>
    </row>
    <row r="440" spans="3:3" ht="12.75" x14ac:dyDescent="0.2">
      <c r="C440" s="14"/>
    </row>
    <row r="441" spans="3:3" ht="12.75" x14ac:dyDescent="0.2">
      <c r="C441" s="14"/>
    </row>
    <row r="442" spans="3:3" ht="12.75" x14ac:dyDescent="0.2">
      <c r="C442" s="14"/>
    </row>
    <row r="443" spans="3:3" ht="12.75" x14ac:dyDescent="0.2">
      <c r="C443" s="14"/>
    </row>
    <row r="444" spans="3:3" ht="12.75" x14ac:dyDescent="0.2">
      <c r="C444" s="14"/>
    </row>
    <row r="445" spans="3:3" ht="12.75" x14ac:dyDescent="0.2">
      <c r="C445" s="14"/>
    </row>
    <row r="446" spans="3:3" ht="12.75" x14ac:dyDescent="0.2">
      <c r="C446" s="14"/>
    </row>
    <row r="447" spans="3:3" ht="12.75" x14ac:dyDescent="0.2">
      <c r="C447" s="14"/>
    </row>
    <row r="448" spans="3:3" ht="12.75" x14ac:dyDescent="0.2">
      <c r="C448" s="14"/>
    </row>
    <row r="449" spans="3:3" ht="12.75" x14ac:dyDescent="0.2">
      <c r="C449" s="14"/>
    </row>
    <row r="450" spans="3:3" ht="12.75" x14ac:dyDescent="0.2">
      <c r="C450" s="14"/>
    </row>
    <row r="451" spans="3:3" ht="12.75" x14ac:dyDescent="0.2">
      <c r="C451" s="14"/>
    </row>
    <row r="452" spans="3:3" ht="12.75" x14ac:dyDescent="0.2">
      <c r="C452" s="14"/>
    </row>
    <row r="453" spans="3:3" ht="12.75" x14ac:dyDescent="0.2">
      <c r="C453" s="14"/>
    </row>
    <row r="454" spans="3:3" ht="12.75" x14ac:dyDescent="0.2">
      <c r="C454" s="14"/>
    </row>
    <row r="455" spans="3:3" ht="12.75" x14ac:dyDescent="0.2">
      <c r="C455" s="14"/>
    </row>
    <row r="456" spans="3:3" ht="12.75" x14ac:dyDescent="0.2">
      <c r="C456" s="14"/>
    </row>
    <row r="457" spans="3:3" ht="12.75" x14ac:dyDescent="0.2">
      <c r="C457" s="14"/>
    </row>
    <row r="458" spans="3:3" ht="12.75" x14ac:dyDescent="0.2">
      <c r="C458" s="14"/>
    </row>
    <row r="459" spans="3:3" ht="12.75" x14ac:dyDescent="0.2">
      <c r="C459" s="14"/>
    </row>
    <row r="460" spans="3:3" ht="12.75" x14ac:dyDescent="0.2">
      <c r="C460" s="14"/>
    </row>
    <row r="461" spans="3:3" ht="12.75" x14ac:dyDescent="0.2">
      <c r="C461" s="14"/>
    </row>
    <row r="462" spans="3:3" ht="12.75" x14ac:dyDescent="0.2">
      <c r="C462" s="14"/>
    </row>
    <row r="463" spans="3:3" ht="12.75" x14ac:dyDescent="0.2">
      <c r="C463" s="14"/>
    </row>
    <row r="464" spans="3:3" ht="12.75" x14ac:dyDescent="0.2">
      <c r="C464" s="14"/>
    </row>
    <row r="465" spans="3:3" ht="12.75" x14ac:dyDescent="0.2">
      <c r="C465" s="14"/>
    </row>
    <row r="466" spans="3:3" ht="12.75" x14ac:dyDescent="0.2">
      <c r="C466" s="14"/>
    </row>
    <row r="467" spans="3:3" ht="12.75" x14ac:dyDescent="0.2">
      <c r="C467" s="14"/>
    </row>
    <row r="468" spans="3:3" ht="12.75" x14ac:dyDescent="0.2">
      <c r="C468" s="14"/>
    </row>
    <row r="469" spans="3:3" ht="12.75" x14ac:dyDescent="0.2">
      <c r="C469" s="14"/>
    </row>
    <row r="470" spans="3:3" ht="12.75" x14ac:dyDescent="0.2">
      <c r="C470" s="14"/>
    </row>
    <row r="471" spans="3:3" ht="12.75" x14ac:dyDescent="0.2">
      <c r="C471" s="14"/>
    </row>
    <row r="472" spans="3:3" ht="12.75" x14ac:dyDescent="0.2">
      <c r="C472" s="14"/>
    </row>
    <row r="473" spans="3:3" ht="12.75" x14ac:dyDescent="0.2">
      <c r="C473" s="14"/>
    </row>
    <row r="474" spans="3:3" ht="12.75" x14ac:dyDescent="0.2">
      <c r="C474" s="14"/>
    </row>
    <row r="475" spans="3:3" ht="12.75" x14ac:dyDescent="0.2">
      <c r="C475" s="14"/>
    </row>
    <row r="476" spans="3:3" ht="12.75" x14ac:dyDescent="0.2">
      <c r="C476" s="14"/>
    </row>
    <row r="477" spans="3:3" ht="12.75" x14ac:dyDescent="0.2">
      <c r="C477" s="14"/>
    </row>
    <row r="478" spans="3:3" ht="12.75" x14ac:dyDescent="0.2">
      <c r="C478" s="14"/>
    </row>
    <row r="479" spans="3:3" ht="12.75" x14ac:dyDescent="0.2">
      <c r="C479" s="14"/>
    </row>
    <row r="480" spans="3:3" ht="12.75" x14ac:dyDescent="0.2">
      <c r="C480" s="14"/>
    </row>
    <row r="481" spans="3:3" ht="12.75" x14ac:dyDescent="0.2">
      <c r="C481" s="14"/>
    </row>
    <row r="482" spans="3:3" ht="12.75" x14ac:dyDescent="0.2">
      <c r="C482" s="14"/>
    </row>
    <row r="483" spans="3:3" ht="12.75" x14ac:dyDescent="0.2">
      <c r="C483" s="14"/>
    </row>
    <row r="484" spans="3:3" ht="12.75" x14ac:dyDescent="0.2">
      <c r="C484" s="14"/>
    </row>
    <row r="485" spans="3:3" ht="12.75" x14ac:dyDescent="0.2">
      <c r="C485" s="14"/>
    </row>
    <row r="486" spans="3:3" ht="12.75" x14ac:dyDescent="0.2">
      <c r="C486" s="14"/>
    </row>
    <row r="487" spans="3:3" ht="12.75" x14ac:dyDescent="0.2">
      <c r="C487" s="14"/>
    </row>
    <row r="488" spans="3:3" ht="12.75" x14ac:dyDescent="0.2">
      <c r="C488" s="14"/>
    </row>
    <row r="489" spans="3:3" ht="12.75" x14ac:dyDescent="0.2">
      <c r="C489" s="14"/>
    </row>
    <row r="490" spans="3:3" ht="12.75" x14ac:dyDescent="0.2">
      <c r="C490" s="14"/>
    </row>
    <row r="491" spans="3:3" ht="12.75" x14ac:dyDescent="0.2">
      <c r="C491" s="14"/>
    </row>
    <row r="492" spans="3:3" ht="12.75" x14ac:dyDescent="0.2">
      <c r="C492" s="14"/>
    </row>
    <row r="493" spans="3:3" ht="12.75" x14ac:dyDescent="0.2">
      <c r="C493" s="14"/>
    </row>
    <row r="494" spans="3:3" ht="12.75" x14ac:dyDescent="0.2">
      <c r="C494" s="14"/>
    </row>
    <row r="495" spans="3:3" ht="12.75" x14ac:dyDescent="0.2">
      <c r="C495" s="14"/>
    </row>
    <row r="496" spans="3:3" ht="12.75" x14ac:dyDescent="0.2">
      <c r="C496" s="14"/>
    </row>
    <row r="497" spans="3:3" ht="12.75" x14ac:dyDescent="0.2">
      <c r="C497" s="14"/>
    </row>
    <row r="498" spans="3:3" ht="12.75" x14ac:dyDescent="0.2">
      <c r="C498" s="14"/>
    </row>
    <row r="499" spans="3:3" ht="12.75" x14ac:dyDescent="0.2">
      <c r="C499" s="14"/>
    </row>
    <row r="500" spans="3:3" ht="12.75" x14ac:dyDescent="0.2">
      <c r="C500" s="14"/>
    </row>
    <row r="501" spans="3:3" ht="12.75" x14ac:dyDescent="0.2">
      <c r="C501" s="14"/>
    </row>
    <row r="502" spans="3:3" ht="12.75" x14ac:dyDescent="0.2">
      <c r="C502" s="14"/>
    </row>
    <row r="503" spans="3:3" ht="12.75" x14ac:dyDescent="0.2">
      <c r="C503" s="14"/>
    </row>
    <row r="504" spans="3:3" ht="12.75" x14ac:dyDescent="0.2">
      <c r="C504" s="14"/>
    </row>
    <row r="505" spans="3:3" ht="12.75" x14ac:dyDescent="0.2">
      <c r="C505" s="14"/>
    </row>
    <row r="506" spans="3:3" ht="12.75" x14ac:dyDescent="0.2">
      <c r="C506" s="14"/>
    </row>
    <row r="507" spans="3:3" ht="12.75" x14ac:dyDescent="0.2">
      <c r="C507" s="14"/>
    </row>
    <row r="508" spans="3:3" ht="12.75" x14ac:dyDescent="0.2">
      <c r="C508" s="14"/>
    </row>
    <row r="509" spans="3:3" ht="12.75" x14ac:dyDescent="0.2">
      <c r="C509" s="14"/>
    </row>
    <row r="510" spans="3:3" ht="12.75" x14ac:dyDescent="0.2">
      <c r="C510" s="14"/>
    </row>
    <row r="511" spans="3:3" ht="12.75" x14ac:dyDescent="0.2">
      <c r="C511" s="14"/>
    </row>
    <row r="512" spans="3:3" ht="12.75" x14ac:dyDescent="0.2">
      <c r="C512" s="14"/>
    </row>
    <row r="513" spans="3:3" ht="12.75" x14ac:dyDescent="0.2">
      <c r="C513" s="14"/>
    </row>
    <row r="514" spans="3:3" ht="12.75" x14ac:dyDescent="0.2">
      <c r="C514" s="14"/>
    </row>
    <row r="515" spans="3:3" ht="12.75" x14ac:dyDescent="0.2">
      <c r="C515" s="14"/>
    </row>
    <row r="516" spans="3:3" ht="12.75" x14ac:dyDescent="0.2">
      <c r="C516" s="14"/>
    </row>
    <row r="517" spans="3:3" ht="12.75" x14ac:dyDescent="0.2">
      <c r="C517" s="14"/>
    </row>
    <row r="518" spans="3:3" ht="12.75" x14ac:dyDescent="0.2">
      <c r="C518" s="14"/>
    </row>
    <row r="519" spans="3:3" ht="12.75" x14ac:dyDescent="0.2">
      <c r="C519" s="14"/>
    </row>
    <row r="520" spans="3:3" ht="12.75" x14ac:dyDescent="0.2">
      <c r="C520" s="14"/>
    </row>
    <row r="521" spans="3:3" ht="12.75" x14ac:dyDescent="0.2">
      <c r="C521" s="14"/>
    </row>
    <row r="522" spans="3:3" ht="12.75" x14ac:dyDescent="0.2">
      <c r="C522" s="14"/>
    </row>
    <row r="523" spans="3:3" ht="12.75" x14ac:dyDescent="0.2">
      <c r="C523" s="14"/>
    </row>
    <row r="524" spans="3:3" ht="12.75" x14ac:dyDescent="0.2">
      <c r="C524" s="14"/>
    </row>
    <row r="525" spans="3:3" ht="12.75" x14ac:dyDescent="0.2">
      <c r="C525" s="14"/>
    </row>
    <row r="526" spans="3:3" ht="12.75" x14ac:dyDescent="0.2">
      <c r="C526" s="14"/>
    </row>
    <row r="527" spans="3:3" ht="12.75" x14ac:dyDescent="0.2">
      <c r="C527" s="14"/>
    </row>
    <row r="528" spans="3:3" ht="12.75" x14ac:dyDescent="0.2">
      <c r="C528" s="14"/>
    </row>
    <row r="529" spans="3:3" ht="12.75" x14ac:dyDescent="0.2">
      <c r="C529" s="14"/>
    </row>
    <row r="530" spans="3:3" ht="12.75" x14ac:dyDescent="0.2">
      <c r="C530" s="14"/>
    </row>
    <row r="531" spans="3:3" ht="12.75" x14ac:dyDescent="0.2">
      <c r="C531" s="14"/>
    </row>
    <row r="532" spans="3:3" ht="12.75" x14ac:dyDescent="0.2">
      <c r="C532" s="14"/>
    </row>
    <row r="533" spans="3:3" ht="12.75" x14ac:dyDescent="0.2">
      <c r="C533" s="14"/>
    </row>
    <row r="534" spans="3:3" ht="12.75" x14ac:dyDescent="0.2">
      <c r="C534" s="14"/>
    </row>
    <row r="535" spans="3:3" ht="12.75" x14ac:dyDescent="0.2">
      <c r="C535" s="14"/>
    </row>
    <row r="536" spans="3:3" ht="12.75" x14ac:dyDescent="0.2">
      <c r="C536" s="14"/>
    </row>
    <row r="537" spans="3:3" ht="12.75" x14ac:dyDescent="0.2">
      <c r="C537" s="14"/>
    </row>
    <row r="538" spans="3:3" ht="12.75" x14ac:dyDescent="0.2">
      <c r="C538" s="14"/>
    </row>
    <row r="539" spans="3:3" ht="12.75" x14ac:dyDescent="0.2">
      <c r="C539" s="14"/>
    </row>
    <row r="540" spans="3:3" ht="12.75" x14ac:dyDescent="0.2">
      <c r="C540" s="14"/>
    </row>
    <row r="541" spans="3:3" ht="12.75" x14ac:dyDescent="0.2">
      <c r="C541" s="14"/>
    </row>
    <row r="542" spans="3:3" ht="12.75" x14ac:dyDescent="0.2">
      <c r="C542" s="14"/>
    </row>
    <row r="543" spans="3:3" ht="12.75" x14ac:dyDescent="0.2">
      <c r="C543" s="14"/>
    </row>
    <row r="544" spans="3:3" ht="12.75" x14ac:dyDescent="0.2">
      <c r="C544" s="14"/>
    </row>
    <row r="545" spans="3:3" ht="12.75" x14ac:dyDescent="0.2">
      <c r="C545" s="14"/>
    </row>
    <row r="546" spans="3:3" ht="12.75" x14ac:dyDescent="0.2">
      <c r="C546" s="14"/>
    </row>
    <row r="547" spans="3:3" ht="12.75" x14ac:dyDescent="0.2">
      <c r="C547" s="14"/>
    </row>
    <row r="548" spans="3:3" ht="12.75" x14ac:dyDescent="0.2">
      <c r="C548" s="14"/>
    </row>
    <row r="549" spans="3:3" ht="12.75" x14ac:dyDescent="0.2">
      <c r="C549" s="14"/>
    </row>
    <row r="550" spans="3:3" ht="12.75" x14ac:dyDescent="0.2">
      <c r="C550" s="14"/>
    </row>
    <row r="551" spans="3:3" ht="12.75" x14ac:dyDescent="0.2">
      <c r="C551" s="14"/>
    </row>
    <row r="552" spans="3:3" ht="12.75" x14ac:dyDescent="0.2">
      <c r="C552" s="14"/>
    </row>
    <row r="553" spans="3:3" ht="12.75" x14ac:dyDescent="0.2">
      <c r="C553" s="14"/>
    </row>
    <row r="554" spans="3:3" ht="12.75" x14ac:dyDescent="0.2">
      <c r="C554" s="14"/>
    </row>
    <row r="555" spans="3:3" ht="12.75" x14ac:dyDescent="0.2">
      <c r="C555" s="14"/>
    </row>
    <row r="556" spans="3:3" ht="12.75" x14ac:dyDescent="0.2">
      <c r="C556" s="14"/>
    </row>
    <row r="557" spans="3:3" ht="12.75" x14ac:dyDescent="0.2">
      <c r="C557" s="14"/>
    </row>
    <row r="558" spans="3:3" ht="12.75" x14ac:dyDescent="0.2">
      <c r="C558" s="14"/>
    </row>
    <row r="559" spans="3:3" ht="12.75" x14ac:dyDescent="0.2">
      <c r="C559" s="14"/>
    </row>
    <row r="560" spans="3:3" ht="12.75" x14ac:dyDescent="0.2">
      <c r="C560" s="14"/>
    </row>
    <row r="561" spans="3:3" ht="12.75" x14ac:dyDescent="0.2">
      <c r="C561" s="14"/>
    </row>
    <row r="562" spans="3:3" ht="12.75" x14ac:dyDescent="0.2">
      <c r="C562" s="14"/>
    </row>
    <row r="563" spans="3:3" ht="12.75" x14ac:dyDescent="0.2">
      <c r="C563" s="14"/>
    </row>
    <row r="564" spans="3:3" ht="12.75" x14ac:dyDescent="0.2">
      <c r="C564" s="14"/>
    </row>
    <row r="565" spans="3:3" ht="12.75" x14ac:dyDescent="0.2">
      <c r="C565" s="14"/>
    </row>
    <row r="566" spans="3:3" ht="12.75" x14ac:dyDescent="0.2">
      <c r="C566" s="14"/>
    </row>
    <row r="567" spans="3:3" ht="12.75" x14ac:dyDescent="0.2">
      <c r="C567" s="14"/>
    </row>
    <row r="568" spans="3:3" ht="12.75" x14ac:dyDescent="0.2">
      <c r="C568" s="14"/>
    </row>
    <row r="569" spans="3:3" ht="12.75" x14ac:dyDescent="0.2">
      <c r="C569" s="14"/>
    </row>
    <row r="570" spans="3:3" ht="12.75" x14ac:dyDescent="0.2">
      <c r="C570" s="14"/>
    </row>
    <row r="571" spans="3:3" ht="12.75" x14ac:dyDescent="0.2">
      <c r="C571" s="14"/>
    </row>
    <row r="572" spans="3:3" ht="12.75" x14ac:dyDescent="0.2">
      <c r="C572" s="14"/>
    </row>
    <row r="573" spans="3:3" ht="12.75" x14ac:dyDescent="0.2">
      <c r="C573" s="14"/>
    </row>
    <row r="574" spans="3:3" ht="12.75" x14ac:dyDescent="0.2">
      <c r="C574" s="14"/>
    </row>
    <row r="575" spans="3:3" ht="12.75" x14ac:dyDescent="0.2">
      <c r="C575" s="14"/>
    </row>
    <row r="576" spans="3:3" ht="12.75" x14ac:dyDescent="0.2">
      <c r="C576" s="14"/>
    </row>
    <row r="577" spans="3:3" ht="12.75" x14ac:dyDescent="0.2">
      <c r="C577" s="14"/>
    </row>
    <row r="578" spans="3:3" ht="12.75" x14ac:dyDescent="0.2">
      <c r="C578" s="14"/>
    </row>
    <row r="579" spans="3:3" ht="12.75" x14ac:dyDescent="0.2">
      <c r="C579" s="14"/>
    </row>
    <row r="580" spans="3:3" ht="12.75" x14ac:dyDescent="0.2">
      <c r="C580" s="14"/>
    </row>
    <row r="581" spans="3:3" ht="12.75" x14ac:dyDescent="0.2">
      <c r="C581" s="14"/>
    </row>
    <row r="582" spans="3:3" ht="12.75" x14ac:dyDescent="0.2">
      <c r="C582" s="14"/>
    </row>
    <row r="583" spans="3:3" ht="12.75" x14ac:dyDescent="0.2">
      <c r="C583" s="14"/>
    </row>
    <row r="584" spans="3:3" ht="12.75" x14ac:dyDescent="0.2">
      <c r="C584" s="14"/>
    </row>
    <row r="585" spans="3:3" ht="12.75" x14ac:dyDescent="0.2">
      <c r="C585" s="14"/>
    </row>
    <row r="586" spans="3:3" ht="12.75" x14ac:dyDescent="0.2">
      <c r="C586" s="14"/>
    </row>
    <row r="587" spans="3:3" ht="12.75" x14ac:dyDescent="0.2">
      <c r="C587" s="14"/>
    </row>
    <row r="588" spans="3:3" ht="12.75" x14ac:dyDescent="0.2">
      <c r="C588" s="14"/>
    </row>
    <row r="589" spans="3:3" ht="12.75" x14ac:dyDescent="0.2">
      <c r="C589" s="14"/>
    </row>
    <row r="590" spans="3:3" ht="12.75" x14ac:dyDescent="0.2">
      <c r="C590" s="14"/>
    </row>
    <row r="591" spans="3:3" ht="12.75" x14ac:dyDescent="0.2">
      <c r="C591" s="14"/>
    </row>
    <row r="592" spans="3:3" ht="12.75" x14ac:dyDescent="0.2">
      <c r="C592" s="14"/>
    </row>
    <row r="593" spans="3:3" ht="12.75" x14ac:dyDescent="0.2">
      <c r="C593" s="14"/>
    </row>
    <row r="594" spans="3:3" ht="12.75" x14ac:dyDescent="0.2">
      <c r="C594" s="14"/>
    </row>
    <row r="595" spans="3:3" ht="12.75" x14ac:dyDescent="0.2">
      <c r="C595" s="14"/>
    </row>
    <row r="596" spans="3:3" ht="12.75" x14ac:dyDescent="0.2">
      <c r="C596" s="14"/>
    </row>
    <row r="597" spans="3:3" ht="12.75" x14ac:dyDescent="0.2">
      <c r="C597" s="14"/>
    </row>
    <row r="598" spans="3:3" ht="12.75" x14ac:dyDescent="0.2">
      <c r="C598" s="14"/>
    </row>
    <row r="599" spans="3:3" ht="12.75" x14ac:dyDescent="0.2">
      <c r="C599" s="14"/>
    </row>
    <row r="600" spans="3:3" ht="12.75" x14ac:dyDescent="0.2">
      <c r="C600" s="14"/>
    </row>
    <row r="601" spans="3:3" ht="12.75" x14ac:dyDescent="0.2">
      <c r="C601" s="14"/>
    </row>
    <row r="602" spans="3:3" ht="12.75" x14ac:dyDescent="0.2">
      <c r="C602" s="14"/>
    </row>
    <row r="603" spans="3:3" ht="12.75" x14ac:dyDescent="0.2">
      <c r="C603" s="14"/>
    </row>
    <row r="604" spans="3:3" ht="12.75" x14ac:dyDescent="0.2">
      <c r="C604" s="14"/>
    </row>
    <row r="605" spans="3:3" ht="12.75" x14ac:dyDescent="0.2">
      <c r="C605" s="14"/>
    </row>
    <row r="606" spans="3:3" ht="12.75" x14ac:dyDescent="0.2">
      <c r="C606" s="14"/>
    </row>
    <row r="607" spans="3:3" ht="12.75" x14ac:dyDescent="0.2">
      <c r="C607" s="14"/>
    </row>
    <row r="608" spans="3:3" ht="12.75" x14ac:dyDescent="0.2">
      <c r="C608" s="14"/>
    </row>
    <row r="609" spans="3:3" ht="12.75" x14ac:dyDescent="0.2">
      <c r="C609" s="14"/>
    </row>
    <row r="610" spans="3:3" ht="12.75" x14ac:dyDescent="0.2">
      <c r="C610" s="14"/>
    </row>
    <row r="611" spans="3:3" ht="12.75" x14ac:dyDescent="0.2">
      <c r="C611" s="14"/>
    </row>
    <row r="612" spans="3:3" ht="12.75" x14ac:dyDescent="0.2">
      <c r="C612" s="14"/>
    </row>
    <row r="613" spans="3:3" ht="12.75" x14ac:dyDescent="0.2">
      <c r="C613" s="14"/>
    </row>
    <row r="614" spans="3:3" ht="12.75" x14ac:dyDescent="0.2">
      <c r="C614" s="14"/>
    </row>
    <row r="615" spans="3:3" ht="12.75" x14ac:dyDescent="0.2">
      <c r="C615" s="14"/>
    </row>
    <row r="616" spans="3:3" ht="12.75" x14ac:dyDescent="0.2">
      <c r="C616" s="14"/>
    </row>
    <row r="617" spans="3:3" ht="12.75" x14ac:dyDescent="0.2">
      <c r="C617" s="14"/>
    </row>
    <row r="618" spans="3:3" ht="12.75" x14ac:dyDescent="0.2">
      <c r="C618" s="14"/>
    </row>
    <row r="619" spans="3:3" ht="12.75" x14ac:dyDescent="0.2">
      <c r="C619" s="14"/>
    </row>
    <row r="620" spans="3:3" ht="12.75" x14ac:dyDescent="0.2">
      <c r="C620" s="14"/>
    </row>
    <row r="621" spans="3:3" ht="12.75" x14ac:dyDescent="0.2">
      <c r="C621" s="14"/>
    </row>
    <row r="622" spans="3:3" ht="12.75" x14ac:dyDescent="0.2">
      <c r="C622" s="14"/>
    </row>
    <row r="623" spans="3:3" ht="12.75" x14ac:dyDescent="0.2">
      <c r="C623" s="14"/>
    </row>
    <row r="624" spans="3:3" ht="12.75" x14ac:dyDescent="0.2">
      <c r="C624" s="14"/>
    </row>
    <row r="625" spans="3:3" ht="12.75" x14ac:dyDescent="0.2">
      <c r="C625" s="14"/>
    </row>
    <row r="626" spans="3:3" ht="12.75" x14ac:dyDescent="0.2">
      <c r="C626" s="14"/>
    </row>
    <row r="627" spans="3:3" ht="12.75" x14ac:dyDescent="0.2">
      <c r="C627" s="14"/>
    </row>
    <row r="628" spans="3:3" ht="12.75" x14ac:dyDescent="0.2">
      <c r="C628" s="14"/>
    </row>
    <row r="629" spans="3:3" ht="12.75" x14ac:dyDescent="0.2">
      <c r="C629" s="14"/>
    </row>
    <row r="630" spans="3:3" ht="12.75" x14ac:dyDescent="0.2">
      <c r="C630" s="14"/>
    </row>
    <row r="631" spans="3:3" ht="12.75" x14ac:dyDescent="0.2">
      <c r="C631" s="14"/>
    </row>
    <row r="632" spans="3:3" ht="12.75" x14ac:dyDescent="0.2">
      <c r="C632" s="14"/>
    </row>
    <row r="633" spans="3:3" ht="12.75" x14ac:dyDescent="0.2">
      <c r="C633" s="14"/>
    </row>
    <row r="634" spans="3:3" ht="12.75" x14ac:dyDescent="0.2">
      <c r="C634" s="14"/>
    </row>
    <row r="635" spans="3:3" ht="12.75" x14ac:dyDescent="0.2">
      <c r="C635" s="14"/>
    </row>
    <row r="636" spans="3:3" ht="12.75" x14ac:dyDescent="0.2">
      <c r="C636" s="14"/>
    </row>
    <row r="637" spans="3:3" ht="12.75" x14ac:dyDescent="0.2">
      <c r="C637" s="14"/>
    </row>
    <row r="638" spans="3:3" ht="12.75" x14ac:dyDescent="0.2">
      <c r="C638" s="14"/>
    </row>
    <row r="639" spans="3:3" ht="12.75" x14ac:dyDescent="0.2">
      <c r="C639" s="14"/>
    </row>
    <row r="640" spans="3:3" ht="12.75" x14ac:dyDescent="0.2">
      <c r="C640" s="14"/>
    </row>
    <row r="641" spans="3:3" ht="12.75" x14ac:dyDescent="0.2">
      <c r="C641" s="14"/>
    </row>
    <row r="642" spans="3:3" ht="12.75" x14ac:dyDescent="0.2">
      <c r="C642" s="14"/>
    </row>
    <row r="643" spans="3:3" ht="12.75" x14ac:dyDescent="0.2">
      <c r="C643" s="14"/>
    </row>
    <row r="644" spans="3:3" ht="12.75" x14ac:dyDescent="0.2">
      <c r="C644" s="14"/>
    </row>
    <row r="645" spans="3:3" ht="12.75" x14ac:dyDescent="0.2">
      <c r="C645" s="14"/>
    </row>
    <row r="646" spans="3:3" ht="12.75" x14ac:dyDescent="0.2">
      <c r="C646" s="14"/>
    </row>
    <row r="647" spans="3:3" ht="12.75" x14ac:dyDescent="0.2">
      <c r="C647" s="14"/>
    </row>
    <row r="648" spans="3:3" ht="12.75" x14ac:dyDescent="0.2">
      <c r="C648" s="14"/>
    </row>
    <row r="649" spans="3:3" ht="12.75" x14ac:dyDescent="0.2">
      <c r="C649" s="14"/>
    </row>
    <row r="650" spans="3:3" ht="12.75" x14ac:dyDescent="0.2">
      <c r="C650" s="14"/>
    </row>
    <row r="651" spans="3:3" ht="12.75" x14ac:dyDescent="0.2">
      <c r="C651" s="14"/>
    </row>
    <row r="652" spans="3:3" ht="12.75" x14ac:dyDescent="0.2">
      <c r="C652" s="14"/>
    </row>
    <row r="653" spans="3:3" ht="12.75" x14ac:dyDescent="0.2">
      <c r="C653" s="14"/>
    </row>
    <row r="654" spans="3:3" ht="12.75" x14ac:dyDescent="0.2">
      <c r="C654" s="14"/>
    </row>
    <row r="655" spans="3:3" ht="12.75" x14ac:dyDescent="0.2">
      <c r="C655" s="14"/>
    </row>
    <row r="656" spans="3:3" ht="12.75" x14ac:dyDescent="0.2">
      <c r="C656" s="14"/>
    </row>
    <row r="657" spans="3:3" ht="12.75" x14ac:dyDescent="0.2">
      <c r="C657" s="14"/>
    </row>
    <row r="658" spans="3:3" ht="12.75" x14ac:dyDescent="0.2">
      <c r="C658" s="14"/>
    </row>
    <row r="659" spans="3:3" ht="12.75" x14ac:dyDescent="0.2">
      <c r="C659" s="14"/>
    </row>
    <row r="660" spans="3:3" ht="12.75" x14ac:dyDescent="0.2">
      <c r="C660" s="14"/>
    </row>
    <row r="661" spans="3:3" ht="12.75" x14ac:dyDescent="0.2">
      <c r="C661" s="14"/>
    </row>
    <row r="662" spans="3:3" ht="12.75" x14ac:dyDescent="0.2">
      <c r="C662" s="14"/>
    </row>
    <row r="663" spans="3:3" ht="12.75" x14ac:dyDescent="0.2">
      <c r="C663" s="14"/>
    </row>
    <row r="664" spans="3:3" ht="12.75" x14ac:dyDescent="0.2">
      <c r="C664" s="14"/>
    </row>
    <row r="665" spans="3:3" ht="12.75" x14ac:dyDescent="0.2">
      <c r="C665" s="14"/>
    </row>
    <row r="666" spans="3:3" ht="12.75" x14ac:dyDescent="0.2">
      <c r="C666" s="14"/>
    </row>
    <row r="667" spans="3:3" ht="12.75" x14ac:dyDescent="0.2">
      <c r="C667" s="14"/>
    </row>
    <row r="668" spans="3:3" ht="12.75" x14ac:dyDescent="0.2">
      <c r="C668" s="14"/>
    </row>
    <row r="669" spans="3:3" ht="12.75" x14ac:dyDescent="0.2">
      <c r="C669" s="14"/>
    </row>
    <row r="670" spans="3:3" ht="12.75" x14ac:dyDescent="0.2">
      <c r="C670" s="14"/>
    </row>
    <row r="671" spans="3:3" ht="12.75" x14ac:dyDescent="0.2">
      <c r="C671" s="14"/>
    </row>
    <row r="672" spans="3:3" ht="12.75" x14ac:dyDescent="0.2">
      <c r="C672" s="14"/>
    </row>
    <row r="673" spans="3:3" ht="12.75" x14ac:dyDescent="0.2">
      <c r="C673" s="14"/>
    </row>
    <row r="674" spans="3:3" ht="12.75" x14ac:dyDescent="0.2">
      <c r="C674" s="14"/>
    </row>
    <row r="675" spans="3:3" ht="12.75" x14ac:dyDescent="0.2">
      <c r="C675" s="14"/>
    </row>
    <row r="676" spans="3:3" ht="12.75" x14ac:dyDescent="0.2">
      <c r="C676" s="14"/>
    </row>
    <row r="677" spans="3:3" ht="12.75" x14ac:dyDescent="0.2">
      <c r="C677" s="14"/>
    </row>
    <row r="678" spans="3:3" ht="12.75" x14ac:dyDescent="0.2">
      <c r="C678" s="14"/>
    </row>
    <row r="679" spans="3:3" ht="12.75" x14ac:dyDescent="0.2">
      <c r="C679" s="14"/>
    </row>
    <row r="680" spans="3:3" ht="12.75" x14ac:dyDescent="0.2">
      <c r="C680" s="14"/>
    </row>
    <row r="681" spans="3:3" ht="12.75" x14ac:dyDescent="0.2">
      <c r="C681" s="14"/>
    </row>
    <row r="682" spans="3:3" ht="12.75" x14ac:dyDescent="0.2">
      <c r="C682" s="14"/>
    </row>
    <row r="683" spans="3:3" ht="12.75" x14ac:dyDescent="0.2">
      <c r="C683" s="14"/>
    </row>
    <row r="684" spans="3:3" ht="12.75" x14ac:dyDescent="0.2">
      <c r="C684" s="14"/>
    </row>
    <row r="685" spans="3:3" ht="12.75" x14ac:dyDescent="0.2">
      <c r="C685" s="14"/>
    </row>
    <row r="686" spans="3:3" ht="12.75" x14ac:dyDescent="0.2">
      <c r="C686" s="14"/>
    </row>
    <row r="687" spans="3:3" ht="12.75" x14ac:dyDescent="0.2">
      <c r="C687" s="14"/>
    </row>
    <row r="688" spans="3:3" ht="12.75" x14ac:dyDescent="0.2">
      <c r="C688" s="14"/>
    </row>
    <row r="689" spans="3:3" ht="12.75" x14ac:dyDescent="0.2">
      <c r="C689" s="14"/>
    </row>
    <row r="690" spans="3:3" ht="12.75" x14ac:dyDescent="0.2">
      <c r="C690" s="14"/>
    </row>
    <row r="691" spans="3:3" ht="12.75" x14ac:dyDescent="0.2">
      <c r="C691" s="14"/>
    </row>
    <row r="692" spans="3:3" ht="12.75" x14ac:dyDescent="0.2">
      <c r="C692" s="14"/>
    </row>
    <row r="693" spans="3:3" ht="12.75" x14ac:dyDescent="0.2">
      <c r="C693" s="14"/>
    </row>
    <row r="694" spans="3:3" ht="12.75" x14ac:dyDescent="0.2">
      <c r="C694" s="14"/>
    </row>
    <row r="695" spans="3:3" ht="12.75" x14ac:dyDescent="0.2">
      <c r="C695" s="14"/>
    </row>
    <row r="696" spans="3:3" ht="12.75" x14ac:dyDescent="0.2">
      <c r="C696" s="14"/>
    </row>
    <row r="697" spans="3:3" ht="12.75" x14ac:dyDescent="0.2">
      <c r="C697" s="14"/>
    </row>
    <row r="698" spans="3:3" ht="12.75" x14ac:dyDescent="0.2">
      <c r="C698" s="14"/>
    </row>
    <row r="699" spans="3:3" ht="12.75" x14ac:dyDescent="0.2">
      <c r="C699" s="14"/>
    </row>
    <row r="700" spans="3:3" ht="12.75" x14ac:dyDescent="0.2">
      <c r="C700" s="14"/>
    </row>
    <row r="701" spans="3:3" ht="12.75" x14ac:dyDescent="0.2">
      <c r="C701" s="14"/>
    </row>
    <row r="702" spans="3:3" ht="12.75" x14ac:dyDescent="0.2">
      <c r="C702" s="14"/>
    </row>
    <row r="703" spans="3:3" ht="12.75" x14ac:dyDescent="0.2">
      <c r="C703" s="14"/>
    </row>
    <row r="704" spans="3:3" ht="12.75" x14ac:dyDescent="0.2">
      <c r="C704" s="14"/>
    </row>
    <row r="705" spans="3:3" ht="12.75" x14ac:dyDescent="0.2">
      <c r="C705" s="14"/>
    </row>
    <row r="706" spans="3:3" ht="12.75" x14ac:dyDescent="0.2">
      <c r="C706" s="14"/>
    </row>
    <row r="707" spans="3:3" ht="12.75" x14ac:dyDescent="0.2">
      <c r="C707" s="14"/>
    </row>
    <row r="708" spans="3:3" ht="12.75" x14ac:dyDescent="0.2">
      <c r="C708" s="14"/>
    </row>
    <row r="709" spans="3:3" ht="12.75" x14ac:dyDescent="0.2">
      <c r="C709" s="14"/>
    </row>
    <row r="710" spans="3:3" ht="12.75" x14ac:dyDescent="0.2">
      <c r="C710" s="14"/>
    </row>
    <row r="711" spans="3:3" ht="12.75" x14ac:dyDescent="0.2">
      <c r="C711" s="14"/>
    </row>
    <row r="712" spans="3:3" ht="12.75" x14ac:dyDescent="0.2">
      <c r="C712" s="14"/>
    </row>
    <row r="713" spans="3:3" ht="12.75" x14ac:dyDescent="0.2">
      <c r="C713" s="14"/>
    </row>
    <row r="714" spans="3:3" ht="12.75" x14ac:dyDescent="0.2">
      <c r="C714" s="14"/>
    </row>
    <row r="715" spans="3:3" ht="12.75" x14ac:dyDescent="0.2">
      <c r="C715" s="14"/>
    </row>
    <row r="716" spans="3:3" ht="12.75" x14ac:dyDescent="0.2">
      <c r="C716" s="14"/>
    </row>
    <row r="717" spans="3:3" ht="12.75" x14ac:dyDescent="0.2">
      <c r="C717" s="14"/>
    </row>
    <row r="718" spans="3:3" ht="12.75" x14ac:dyDescent="0.2">
      <c r="C718" s="14"/>
    </row>
    <row r="719" spans="3:3" ht="12.75" x14ac:dyDescent="0.2">
      <c r="C719" s="14"/>
    </row>
    <row r="720" spans="3:3" ht="12.75" x14ac:dyDescent="0.2">
      <c r="C720" s="14"/>
    </row>
    <row r="721" spans="3:3" ht="12.75" x14ac:dyDescent="0.2">
      <c r="C721" s="14"/>
    </row>
    <row r="722" spans="3:3" ht="12.75" x14ac:dyDescent="0.2">
      <c r="C722" s="14"/>
    </row>
    <row r="723" spans="3:3" ht="12.75" x14ac:dyDescent="0.2">
      <c r="C723" s="14"/>
    </row>
    <row r="724" spans="3:3" ht="12.75" x14ac:dyDescent="0.2">
      <c r="C724" s="14"/>
    </row>
    <row r="725" spans="3:3" ht="12.75" x14ac:dyDescent="0.2">
      <c r="C725" s="14"/>
    </row>
    <row r="726" spans="3:3" ht="12.75" x14ac:dyDescent="0.2">
      <c r="C726" s="14"/>
    </row>
    <row r="727" spans="3:3" ht="12.75" x14ac:dyDescent="0.2">
      <c r="C727" s="14"/>
    </row>
    <row r="728" spans="3:3" ht="12.75" x14ac:dyDescent="0.2">
      <c r="C728" s="14"/>
    </row>
    <row r="729" spans="3:3" ht="12.75" x14ac:dyDescent="0.2">
      <c r="C729" s="14"/>
    </row>
    <row r="730" spans="3:3" ht="12.75" x14ac:dyDescent="0.2">
      <c r="C730" s="14"/>
    </row>
    <row r="731" spans="3:3" ht="12.75" x14ac:dyDescent="0.2">
      <c r="C731" s="14"/>
    </row>
    <row r="732" spans="3:3" ht="12.75" x14ac:dyDescent="0.2">
      <c r="C732" s="14"/>
    </row>
    <row r="733" spans="3:3" ht="12.75" x14ac:dyDescent="0.2">
      <c r="C733" s="14"/>
    </row>
    <row r="734" spans="3:3" ht="12.75" x14ac:dyDescent="0.2">
      <c r="C734" s="14"/>
    </row>
    <row r="735" spans="3:3" ht="12.75" x14ac:dyDescent="0.2">
      <c r="C735" s="14"/>
    </row>
    <row r="736" spans="3:3" ht="12.75" x14ac:dyDescent="0.2">
      <c r="C736" s="14"/>
    </row>
    <row r="737" spans="3:3" ht="12.75" x14ac:dyDescent="0.2">
      <c r="C737" s="14"/>
    </row>
    <row r="738" spans="3:3" ht="12.75" x14ac:dyDescent="0.2">
      <c r="C738" s="14"/>
    </row>
    <row r="739" spans="3:3" ht="12.75" x14ac:dyDescent="0.2">
      <c r="C739" s="14"/>
    </row>
    <row r="740" spans="3:3" ht="12.75" x14ac:dyDescent="0.2">
      <c r="C740" s="14"/>
    </row>
    <row r="741" spans="3:3" ht="12.75" x14ac:dyDescent="0.2">
      <c r="C741" s="14"/>
    </row>
    <row r="742" spans="3:3" ht="12.75" x14ac:dyDescent="0.2">
      <c r="C742" s="14"/>
    </row>
    <row r="743" spans="3:3" ht="12.75" x14ac:dyDescent="0.2">
      <c r="C743" s="14"/>
    </row>
    <row r="744" spans="3:3" ht="12.75" x14ac:dyDescent="0.2">
      <c r="C744" s="14"/>
    </row>
    <row r="745" spans="3:3" ht="12.75" x14ac:dyDescent="0.2">
      <c r="C745" s="14"/>
    </row>
    <row r="746" spans="3:3" ht="12.75" x14ac:dyDescent="0.2">
      <c r="C746" s="14"/>
    </row>
    <row r="747" spans="3:3" ht="12.75" x14ac:dyDescent="0.2">
      <c r="C747" s="14"/>
    </row>
    <row r="748" spans="3:3" ht="12.75" x14ac:dyDescent="0.2">
      <c r="C748" s="14"/>
    </row>
    <row r="749" spans="3:3" ht="12.75" x14ac:dyDescent="0.2">
      <c r="C749" s="14"/>
    </row>
    <row r="750" spans="3:3" ht="12.75" x14ac:dyDescent="0.2">
      <c r="C750" s="14"/>
    </row>
    <row r="751" spans="3:3" ht="12.75" x14ac:dyDescent="0.2">
      <c r="C751" s="14"/>
    </row>
    <row r="752" spans="3:3" ht="12.75" x14ac:dyDescent="0.2">
      <c r="C752" s="14"/>
    </row>
    <row r="753" spans="3:3" ht="12.75" x14ac:dyDescent="0.2">
      <c r="C753" s="14"/>
    </row>
    <row r="754" spans="3:3" ht="12.75" x14ac:dyDescent="0.2">
      <c r="C754" s="14"/>
    </row>
    <row r="755" spans="3:3" ht="12.75" x14ac:dyDescent="0.2">
      <c r="C755" s="14"/>
    </row>
    <row r="756" spans="3:3" ht="12.75" x14ac:dyDescent="0.2">
      <c r="C756" s="14"/>
    </row>
    <row r="757" spans="3:3" ht="12.75" x14ac:dyDescent="0.2">
      <c r="C757" s="14"/>
    </row>
    <row r="758" spans="3:3" ht="12.75" x14ac:dyDescent="0.2">
      <c r="C758" s="14"/>
    </row>
    <row r="759" spans="3:3" ht="12.75" x14ac:dyDescent="0.2">
      <c r="C759" s="14"/>
    </row>
    <row r="760" spans="3:3" ht="12.75" x14ac:dyDescent="0.2">
      <c r="C760" s="14"/>
    </row>
    <row r="761" spans="3:3" ht="12.75" x14ac:dyDescent="0.2">
      <c r="C761" s="14"/>
    </row>
    <row r="762" spans="3:3" ht="12.75" x14ac:dyDescent="0.2">
      <c r="C762" s="14"/>
    </row>
    <row r="763" spans="3:3" ht="12.75" x14ac:dyDescent="0.2">
      <c r="C763" s="14"/>
    </row>
    <row r="764" spans="3:3" ht="12.75" x14ac:dyDescent="0.2">
      <c r="C764" s="14"/>
    </row>
    <row r="765" spans="3:3" ht="12.75" x14ac:dyDescent="0.2">
      <c r="C765" s="14"/>
    </row>
    <row r="766" spans="3:3" ht="12.75" x14ac:dyDescent="0.2">
      <c r="C766" s="14"/>
    </row>
    <row r="767" spans="3:3" ht="12.75" x14ac:dyDescent="0.2">
      <c r="C767" s="14"/>
    </row>
    <row r="768" spans="3:3" ht="12.75" x14ac:dyDescent="0.2">
      <c r="C768" s="14"/>
    </row>
    <row r="769" spans="3:3" ht="12.75" x14ac:dyDescent="0.2">
      <c r="C769" s="14"/>
    </row>
    <row r="770" spans="3:3" ht="12.75" x14ac:dyDescent="0.2">
      <c r="C770" s="14"/>
    </row>
    <row r="771" spans="3:3" ht="12.75" x14ac:dyDescent="0.2">
      <c r="C771" s="14"/>
    </row>
    <row r="772" spans="3:3" ht="12.75" x14ac:dyDescent="0.2">
      <c r="C772" s="14"/>
    </row>
    <row r="773" spans="3:3" ht="12.75" x14ac:dyDescent="0.2">
      <c r="C773" s="14"/>
    </row>
    <row r="774" spans="3:3" ht="12.75" x14ac:dyDescent="0.2">
      <c r="C774" s="14"/>
    </row>
    <row r="775" spans="3:3" ht="12.75" x14ac:dyDescent="0.2">
      <c r="C775" s="14"/>
    </row>
    <row r="776" spans="3:3" ht="12.75" x14ac:dyDescent="0.2">
      <c r="C776" s="14"/>
    </row>
    <row r="777" spans="3:3" ht="12.75" x14ac:dyDescent="0.2">
      <c r="C777" s="14"/>
    </row>
    <row r="778" spans="3:3" ht="12.75" x14ac:dyDescent="0.2">
      <c r="C778" s="14"/>
    </row>
    <row r="779" spans="3:3" ht="12.75" x14ac:dyDescent="0.2">
      <c r="C779" s="14"/>
    </row>
    <row r="780" spans="3:3" ht="12.75" x14ac:dyDescent="0.2">
      <c r="C780" s="14"/>
    </row>
    <row r="781" spans="3:3" ht="12.75" x14ac:dyDescent="0.2">
      <c r="C781" s="14"/>
    </row>
    <row r="782" spans="3:3" ht="12.75" x14ac:dyDescent="0.2">
      <c r="C782" s="14"/>
    </row>
    <row r="783" spans="3:3" ht="12.75" x14ac:dyDescent="0.2">
      <c r="C783" s="14"/>
    </row>
    <row r="784" spans="3:3" ht="12.75" x14ac:dyDescent="0.2">
      <c r="C784" s="14"/>
    </row>
    <row r="785" spans="3:3" ht="12.75" x14ac:dyDescent="0.2">
      <c r="C785" s="14"/>
    </row>
    <row r="786" spans="3:3" ht="12.75" x14ac:dyDescent="0.2">
      <c r="C786" s="14"/>
    </row>
    <row r="787" spans="3:3" ht="12.75" x14ac:dyDescent="0.2">
      <c r="C787" s="14"/>
    </row>
    <row r="788" spans="3:3" ht="12.75" x14ac:dyDescent="0.2">
      <c r="C788" s="14"/>
    </row>
    <row r="789" spans="3:3" ht="12.75" x14ac:dyDescent="0.2">
      <c r="C789" s="14"/>
    </row>
    <row r="790" spans="3:3" ht="12.75" x14ac:dyDescent="0.2">
      <c r="C790" s="14"/>
    </row>
    <row r="791" spans="3:3" ht="12.75" x14ac:dyDescent="0.2">
      <c r="C791" s="14"/>
    </row>
    <row r="792" spans="3:3" ht="12.75" x14ac:dyDescent="0.2">
      <c r="C792" s="14"/>
    </row>
    <row r="793" spans="3:3" ht="12.75" x14ac:dyDescent="0.2">
      <c r="C793" s="14"/>
    </row>
    <row r="794" spans="3:3" ht="12.75" x14ac:dyDescent="0.2">
      <c r="C794" s="14"/>
    </row>
    <row r="795" spans="3:3" ht="12.75" x14ac:dyDescent="0.2">
      <c r="C795" s="14"/>
    </row>
    <row r="796" spans="3:3" ht="12.75" x14ac:dyDescent="0.2">
      <c r="C796" s="14"/>
    </row>
    <row r="797" spans="3:3" ht="12.75" x14ac:dyDescent="0.2">
      <c r="C797" s="14"/>
    </row>
    <row r="798" spans="3:3" ht="12.75" x14ac:dyDescent="0.2">
      <c r="C798" s="14"/>
    </row>
    <row r="799" spans="3:3" ht="12.75" x14ac:dyDescent="0.2">
      <c r="C799" s="14"/>
    </row>
    <row r="800" spans="3:3" ht="12.75" x14ac:dyDescent="0.2">
      <c r="C800" s="14"/>
    </row>
    <row r="801" spans="3:3" ht="12.75" x14ac:dyDescent="0.2">
      <c r="C801" s="14"/>
    </row>
    <row r="802" spans="3:3" ht="12.75" x14ac:dyDescent="0.2">
      <c r="C802" s="14"/>
    </row>
    <row r="803" spans="3:3" ht="12.75" x14ac:dyDescent="0.2">
      <c r="C803" s="14"/>
    </row>
    <row r="804" spans="3:3" ht="12.75" x14ac:dyDescent="0.2">
      <c r="C804" s="14"/>
    </row>
    <row r="805" spans="3:3" ht="12.75" x14ac:dyDescent="0.2">
      <c r="C805" s="14"/>
    </row>
    <row r="806" spans="3:3" ht="12.75" x14ac:dyDescent="0.2">
      <c r="C806" s="14"/>
    </row>
    <row r="807" spans="3:3" ht="12.75" x14ac:dyDescent="0.2">
      <c r="C807" s="14"/>
    </row>
    <row r="808" spans="3:3" ht="12.75" x14ac:dyDescent="0.2">
      <c r="C808" s="14"/>
    </row>
    <row r="809" spans="3:3" ht="12.75" x14ac:dyDescent="0.2">
      <c r="C809" s="14"/>
    </row>
    <row r="810" spans="3:3" ht="12.75" x14ac:dyDescent="0.2">
      <c r="C810" s="14"/>
    </row>
    <row r="811" spans="3:3" ht="12.75" x14ac:dyDescent="0.2">
      <c r="C811" s="14"/>
    </row>
    <row r="812" spans="3:3" ht="12.75" x14ac:dyDescent="0.2">
      <c r="C812" s="14"/>
    </row>
    <row r="813" spans="3:3" ht="12.75" x14ac:dyDescent="0.2">
      <c r="C813" s="14"/>
    </row>
    <row r="814" spans="3:3" ht="12.75" x14ac:dyDescent="0.2">
      <c r="C814" s="14"/>
    </row>
    <row r="815" spans="3:3" ht="12.75" x14ac:dyDescent="0.2">
      <c r="C815" s="14"/>
    </row>
    <row r="816" spans="3:3" ht="12.75" x14ac:dyDescent="0.2">
      <c r="C816" s="14"/>
    </row>
    <row r="817" spans="3:3" ht="12.75" x14ac:dyDescent="0.2">
      <c r="C817" s="14"/>
    </row>
    <row r="818" spans="3:3" ht="12.75" x14ac:dyDescent="0.2">
      <c r="C818" s="14"/>
    </row>
    <row r="819" spans="3:3" ht="12.75" x14ac:dyDescent="0.2">
      <c r="C819" s="14"/>
    </row>
    <row r="820" spans="3:3" ht="12.75" x14ac:dyDescent="0.2">
      <c r="C820" s="14"/>
    </row>
    <row r="821" spans="3:3" ht="12.75" x14ac:dyDescent="0.2">
      <c r="C821" s="14"/>
    </row>
    <row r="822" spans="3:3" ht="12.75" x14ac:dyDescent="0.2">
      <c r="C822" s="14"/>
    </row>
    <row r="823" spans="3:3" ht="12.75" x14ac:dyDescent="0.2">
      <c r="C823" s="14"/>
    </row>
    <row r="824" spans="3:3" ht="12.75" x14ac:dyDescent="0.2">
      <c r="C824" s="14"/>
    </row>
    <row r="825" spans="3:3" ht="12.75" x14ac:dyDescent="0.2">
      <c r="C825" s="14"/>
    </row>
    <row r="826" spans="3:3" ht="12.75" x14ac:dyDescent="0.2">
      <c r="C826" s="14"/>
    </row>
    <row r="827" spans="3:3" ht="12.75" x14ac:dyDescent="0.2">
      <c r="C827" s="14"/>
    </row>
    <row r="828" spans="3:3" ht="12.75" x14ac:dyDescent="0.2">
      <c r="C828" s="14"/>
    </row>
    <row r="829" spans="3:3" ht="12.75" x14ac:dyDescent="0.2">
      <c r="C829" s="14"/>
    </row>
    <row r="830" spans="3:3" ht="12.75" x14ac:dyDescent="0.2">
      <c r="C830" s="14"/>
    </row>
    <row r="831" spans="3:3" ht="12.75" x14ac:dyDescent="0.2">
      <c r="C831" s="14"/>
    </row>
    <row r="832" spans="3:3" ht="12.75" x14ac:dyDescent="0.2">
      <c r="C832" s="14"/>
    </row>
    <row r="833" spans="3:3" ht="12.75" x14ac:dyDescent="0.2">
      <c r="C833" s="14"/>
    </row>
    <row r="834" spans="3:3" ht="12.75" x14ac:dyDescent="0.2">
      <c r="C834" s="14"/>
    </row>
    <row r="835" spans="3:3" ht="12.75" x14ac:dyDescent="0.2">
      <c r="C835" s="14"/>
    </row>
    <row r="836" spans="3:3" ht="12.75" x14ac:dyDescent="0.2">
      <c r="C836" s="14"/>
    </row>
    <row r="837" spans="3:3" ht="12.75" x14ac:dyDescent="0.2">
      <c r="C837" s="14"/>
    </row>
    <row r="838" spans="3:3" ht="12.75" x14ac:dyDescent="0.2">
      <c r="C838" s="14"/>
    </row>
    <row r="839" spans="3:3" ht="12.75" x14ac:dyDescent="0.2">
      <c r="C839" s="14"/>
    </row>
    <row r="840" spans="3:3" ht="12.75" x14ac:dyDescent="0.2">
      <c r="C840" s="14"/>
    </row>
    <row r="841" spans="3:3" ht="12.75" x14ac:dyDescent="0.2">
      <c r="C841" s="14"/>
    </row>
    <row r="842" spans="3:3" ht="12.75" x14ac:dyDescent="0.2">
      <c r="C842" s="14"/>
    </row>
    <row r="843" spans="3:3" ht="12.75" x14ac:dyDescent="0.2">
      <c r="C843" s="14"/>
    </row>
    <row r="844" spans="3:3" ht="12.75" x14ac:dyDescent="0.2">
      <c r="C844" s="14"/>
    </row>
    <row r="845" spans="3:3" ht="12.75" x14ac:dyDescent="0.2">
      <c r="C845" s="14"/>
    </row>
    <row r="846" spans="3:3" ht="12.75" x14ac:dyDescent="0.2">
      <c r="C846" s="14"/>
    </row>
    <row r="847" spans="3:3" ht="12.75" x14ac:dyDescent="0.2">
      <c r="C847" s="14"/>
    </row>
    <row r="848" spans="3:3" ht="12.75" x14ac:dyDescent="0.2">
      <c r="C848" s="14"/>
    </row>
    <row r="849" spans="3:3" ht="12.75" x14ac:dyDescent="0.2">
      <c r="C849" s="14"/>
    </row>
    <row r="850" spans="3:3" ht="12.75" x14ac:dyDescent="0.2">
      <c r="C850" s="14"/>
    </row>
    <row r="851" spans="3:3" ht="12.75" x14ac:dyDescent="0.2">
      <c r="C851" s="14"/>
    </row>
    <row r="852" spans="3:3" ht="12.75" x14ac:dyDescent="0.2">
      <c r="C852" s="14"/>
    </row>
    <row r="853" spans="3:3" ht="12.75" x14ac:dyDescent="0.2">
      <c r="C853" s="14"/>
    </row>
    <row r="854" spans="3:3" ht="12.75" x14ac:dyDescent="0.2">
      <c r="C854" s="14"/>
    </row>
    <row r="855" spans="3:3" ht="12.75" x14ac:dyDescent="0.2">
      <c r="C855" s="14"/>
    </row>
    <row r="856" spans="3:3" ht="12.75" x14ac:dyDescent="0.2">
      <c r="C856" s="14"/>
    </row>
    <row r="857" spans="3:3" ht="12.75" x14ac:dyDescent="0.2">
      <c r="C857" s="14"/>
    </row>
    <row r="858" spans="3:3" ht="12.75" x14ac:dyDescent="0.2">
      <c r="C858" s="14"/>
    </row>
    <row r="859" spans="3:3" ht="12.75" x14ac:dyDescent="0.2">
      <c r="C859" s="14"/>
    </row>
    <row r="860" spans="3:3" ht="12.75" x14ac:dyDescent="0.2">
      <c r="C860" s="14"/>
    </row>
    <row r="861" spans="3:3" ht="12.75" x14ac:dyDescent="0.2">
      <c r="C861" s="14"/>
    </row>
    <row r="862" spans="3:3" ht="12.75" x14ac:dyDescent="0.2">
      <c r="C862" s="14"/>
    </row>
    <row r="863" spans="3:3" ht="12.75" x14ac:dyDescent="0.2">
      <c r="C863" s="14"/>
    </row>
    <row r="864" spans="3:3" ht="12.75" x14ac:dyDescent="0.2">
      <c r="C864" s="14"/>
    </row>
    <row r="865" spans="3:3" ht="12.75" x14ac:dyDescent="0.2">
      <c r="C865" s="14"/>
    </row>
    <row r="866" spans="3:3" ht="12.75" x14ac:dyDescent="0.2">
      <c r="C866" s="14"/>
    </row>
    <row r="867" spans="3:3" ht="12.75" x14ac:dyDescent="0.2">
      <c r="C867" s="14"/>
    </row>
    <row r="868" spans="3:3" ht="12.75" x14ac:dyDescent="0.2">
      <c r="C868" s="14"/>
    </row>
    <row r="869" spans="3:3" ht="12.75" x14ac:dyDescent="0.2">
      <c r="C869" s="14"/>
    </row>
    <row r="870" spans="3:3" ht="12.75" x14ac:dyDescent="0.2">
      <c r="C870" s="14"/>
    </row>
    <row r="871" spans="3:3" ht="12.75" x14ac:dyDescent="0.2">
      <c r="C871" s="14"/>
    </row>
    <row r="872" spans="3:3" ht="12.75" x14ac:dyDescent="0.2">
      <c r="C872" s="14"/>
    </row>
    <row r="873" spans="3:3" ht="12.75" x14ac:dyDescent="0.2">
      <c r="C873" s="14"/>
    </row>
    <row r="874" spans="3:3" ht="12.75" x14ac:dyDescent="0.2">
      <c r="C874" s="14"/>
    </row>
    <row r="875" spans="3:3" ht="12.75" x14ac:dyDescent="0.2">
      <c r="C875" s="14"/>
    </row>
    <row r="876" spans="3:3" ht="12.75" x14ac:dyDescent="0.2">
      <c r="C876" s="14"/>
    </row>
    <row r="877" spans="3:3" ht="12.75" x14ac:dyDescent="0.2">
      <c r="C877" s="14"/>
    </row>
    <row r="878" spans="3:3" ht="12.75" x14ac:dyDescent="0.2">
      <c r="C878" s="14"/>
    </row>
    <row r="879" spans="3:3" ht="12.75" x14ac:dyDescent="0.2">
      <c r="C879" s="14"/>
    </row>
    <row r="880" spans="3:3" ht="12.75" x14ac:dyDescent="0.2">
      <c r="C880" s="14"/>
    </row>
    <row r="881" spans="3:3" ht="12.75" x14ac:dyDescent="0.2">
      <c r="C881" s="14"/>
    </row>
    <row r="882" spans="3:3" ht="12.75" x14ac:dyDescent="0.2">
      <c r="C882" s="14"/>
    </row>
    <row r="883" spans="3:3" ht="12.75" x14ac:dyDescent="0.2">
      <c r="C883" s="14"/>
    </row>
    <row r="884" spans="3:3" ht="12.75" x14ac:dyDescent="0.2">
      <c r="C884" s="14"/>
    </row>
    <row r="885" spans="3:3" ht="12.75" x14ac:dyDescent="0.2">
      <c r="C885" s="14"/>
    </row>
    <row r="886" spans="3:3" ht="12.75" x14ac:dyDescent="0.2">
      <c r="C886" s="14"/>
    </row>
    <row r="887" spans="3:3" ht="12.75" x14ac:dyDescent="0.2">
      <c r="C887" s="14"/>
    </row>
    <row r="888" spans="3:3" ht="12.75" x14ac:dyDescent="0.2">
      <c r="C888" s="14"/>
    </row>
    <row r="889" spans="3:3" ht="12.75" x14ac:dyDescent="0.2">
      <c r="C889" s="14"/>
    </row>
    <row r="890" spans="3:3" ht="12.75" x14ac:dyDescent="0.2">
      <c r="C890" s="14"/>
    </row>
    <row r="891" spans="3:3" ht="12.75" x14ac:dyDescent="0.2">
      <c r="C891" s="14"/>
    </row>
    <row r="892" spans="3:3" ht="12.75" x14ac:dyDescent="0.2">
      <c r="C892" s="14"/>
    </row>
    <row r="893" spans="3:3" ht="12.75" x14ac:dyDescent="0.2">
      <c r="C893" s="14"/>
    </row>
    <row r="894" spans="3:3" ht="12.75" x14ac:dyDescent="0.2">
      <c r="C894" s="14"/>
    </row>
    <row r="895" spans="3:3" ht="12.75" x14ac:dyDescent="0.2">
      <c r="C895" s="14"/>
    </row>
    <row r="896" spans="3:3" ht="12.75" x14ac:dyDescent="0.2">
      <c r="C896" s="14"/>
    </row>
    <row r="897" spans="3:3" ht="12.75" x14ac:dyDescent="0.2">
      <c r="C897" s="14"/>
    </row>
    <row r="898" spans="3:3" ht="12.75" x14ac:dyDescent="0.2">
      <c r="C898" s="14"/>
    </row>
    <row r="899" spans="3:3" ht="12.75" x14ac:dyDescent="0.2">
      <c r="C899" s="14"/>
    </row>
    <row r="900" spans="3:3" ht="12.75" x14ac:dyDescent="0.2">
      <c r="C900" s="14"/>
    </row>
    <row r="901" spans="3:3" ht="12.75" x14ac:dyDescent="0.2">
      <c r="C901" s="14"/>
    </row>
    <row r="902" spans="3:3" ht="12.75" x14ac:dyDescent="0.2">
      <c r="C902" s="14"/>
    </row>
    <row r="903" spans="3:3" ht="12.75" x14ac:dyDescent="0.2">
      <c r="C903" s="14"/>
    </row>
    <row r="904" spans="3:3" ht="12.75" x14ac:dyDescent="0.2">
      <c r="C904" s="14"/>
    </row>
    <row r="905" spans="3:3" ht="12.75" x14ac:dyDescent="0.2">
      <c r="C905" s="14"/>
    </row>
    <row r="906" spans="3:3" ht="12.75" x14ac:dyDescent="0.2">
      <c r="C906" s="14"/>
    </row>
    <row r="907" spans="3:3" ht="12.75" x14ac:dyDescent="0.2">
      <c r="C907" s="14"/>
    </row>
    <row r="908" spans="3:3" ht="12.75" x14ac:dyDescent="0.2">
      <c r="C908" s="14"/>
    </row>
    <row r="909" spans="3:3" ht="12.75" x14ac:dyDescent="0.2">
      <c r="C909" s="14"/>
    </row>
    <row r="910" spans="3:3" ht="12.75" x14ac:dyDescent="0.2">
      <c r="C910" s="14"/>
    </row>
    <row r="911" spans="3:3" ht="12.75" x14ac:dyDescent="0.2">
      <c r="C911" s="14"/>
    </row>
    <row r="912" spans="3:3" ht="12.75" x14ac:dyDescent="0.2">
      <c r="C912" s="14"/>
    </row>
    <row r="913" spans="3:3" ht="12.75" x14ac:dyDescent="0.2">
      <c r="C913" s="14"/>
    </row>
    <row r="914" spans="3:3" ht="12.75" x14ac:dyDescent="0.2">
      <c r="C914" s="14"/>
    </row>
    <row r="915" spans="3:3" ht="12.75" x14ac:dyDescent="0.2">
      <c r="C915" s="14"/>
    </row>
    <row r="916" spans="3:3" ht="12.75" x14ac:dyDescent="0.2">
      <c r="C916" s="14"/>
    </row>
    <row r="917" spans="3:3" ht="12.75" x14ac:dyDescent="0.2">
      <c r="C917" s="14"/>
    </row>
    <row r="918" spans="3:3" ht="12.75" x14ac:dyDescent="0.2">
      <c r="C918" s="14"/>
    </row>
    <row r="919" spans="3:3" ht="12.75" x14ac:dyDescent="0.2">
      <c r="C919" s="14"/>
    </row>
    <row r="920" spans="3:3" ht="12.75" x14ac:dyDescent="0.2">
      <c r="C920" s="14"/>
    </row>
    <row r="921" spans="3:3" ht="12.75" x14ac:dyDescent="0.2">
      <c r="C921" s="14"/>
    </row>
    <row r="922" spans="3:3" ht="12.75" x14ac:dyDescent="0.2">
      <c r="C922" s="14"/>
    </row>
    <row r="923" spans="3:3" ht="12.75" x14ac:dyDescent="0.2">
      <c r="C923" s="14"/>
    </row>
    <row r="924" spans="3:3" ht="12.75" x14ac:dyDescent="0.2">
      <c r="C924" s="14"/>
    </row>
    <row r="925" spans="3:3" ht="12.75" x14ac:dyDescent="0.2">
      <c r="C925" s="14"/>
    </row>
    <row r="926" spans="3:3" ht="12.75" x14ac:dyDescent="0.2">
      <c r="C926" s="14"/>
    </row>
    <row r="927" spans="3:3" ht="12.75" x14ac:dyDescent="0.2">
      <c r="C927" s="14"/>
    </row>
    <row r="928" spans="3:3" ht="12.75" x14ac:dyDescent="0.2">
      <c r="C928" s="14"/>
    </row>
    <row r="929" spans="3:3" ht="12.75" x14ac:dyDescent="0.2">
      <c r="C929" s="14"/>
    </row>
    <row r="930" spans="3:3" ht="12.75" x14ac:dyDescent="0.2">
      <c r="C930" s="14"/>
    </row>
    <row r="931" spans="3:3" ht="12.75" x14ac:dyDescent="0.2">
      <c r="C931" s="14"/>
    </row>
    <row r="932" spans="3:3" ht="12.75" x14ac:dyDescent="0.2">
      <c r="C932" s="14"/>
    </row>
    <row r="933" spans="3:3" ht="12.75" x14ac:dyDescent="0.2">
      <c r="C933" s="14"/>
    </row>
    <row r="934" spans="3:3" ht="12.75" x14ac:dyDescent="0.2">
      <c r="C934" s="14"/>
    </row>
    <row r="935" spans="3:3" ht="12.75" x14ac:dyDescent="0.2">
      <c r="C935" s="14"/>
    </row>
    <row r="936" spans="3:3" ht="12.75" x14ac:dyDescent="0.2">
      <c r="C936" s="14"/>
    </row>
    <row r="937" spans="3:3" ht="12.75" x14ac:dyDescent="0.2">
      <c r="C937" s="14"/>
    </row>
    <row r="938" spans="3:3" ht="12.75" x14ac:dyDescent="0.2">
      <c r="C938" s="14"/>
    </row>
    <row r="939" spans="3:3" ht="12.75" x14ac:dyDescent="0.2">
      <c r="C939" s="14"/>
    </row>
    <row r="940" spans="3:3" ht="12.75" x14ac:dyDescent="0.2">
      <c r="C940" s="14"/>
    </row>
    <row r="941" spans="3:3" ht="12.75" x14ac:dyDescent="0.2">
      <c r="C941" s="14"/>
    </row>
    <row r="942" spans="3:3" ht="12.75" x14ac:dyDescent="0.2">
      <c r="C942" s="14"/>
    </row>
    <row r="943" spans="3:3" ht="12.75" x14ac:dyDescent="0.2">
      <c r="C943" s="14"/>
    </row>
    <row r="944" spans="3:3" ht="12.75" x14ac:dyDescent="0.2">
      <c r="C944" s="14"/>
    </row>
    <row r="945" spans="3:3" ht="12.75" x14ac:dyDescent="0.2">
      <c r="C945" s="14"/>
    </row>
    <row r="946" spans="3:3" ht="12.75" x14ac:dyDescent="0.2">
      <c r="C946" s="14"/>
    </row>
    <row r="947" spans="3:3" ht="12.75" x14ac:dyDescent="0.2">
      <c r="C947" s="14"/>
    </row>
    <row r="948" spans="3:3" ht="12.75" x14ac:dyDescent="0.2">
      <c r="C948" s="14"/>
    </row>
    <row r="949" spans="3:3" ht="12.75" x14ac:dyDescent="0.2">
      <c r="C949" s="14"/>
    </row>
    <row r="950" spans="3:3" ht="12.75" x14ac:dyDescent="0.2">
      <c r="C950" s="14"/>
    </row>
    <row r="951" spans="3:3" ht="12.75" x14ac:dyDescent="0.2">
      <c r="C951" s="14"/>
    </row>
    <row r="952" spans="3:3" ht="12.75" x14ac:dyDescent="0.2">
      <c r="C952" s="14"/>
    </row>
    <row r="953" spans="3:3" ht="12.75" x14ac:dyDescent="0.2">
      <c r="C953" s="14"/>
    </row>
    <row r="954" spans="3:3" ht="12.75" x14ac:dyDescent="0.2">
      <c r="C954" s="14"/>
    </row>
    <row r="955" spans="3:3" ht="12.75" x14ac:dyDescent="0.2">
      <c r="C955" s="14"/>
    </row>
    <row r="956" spans="3:3" ht="12.75" x14ac:dyDescent="0.2">
      <c r="C956" s="14"/>
    </row>
    <row r="957" spans="3:3" ht="12.75" x14ac:dyDescent="0.2">
      <c r="C957" s="14"/>
    </row>
    <row r="958" spans="3:3" ht="12.75" x14ac:dyDescent="0.2">
      <c r="C958" s="14"/>
    </row>
    <row r="959" spans="3:3" ht="12.75" x14ac:dyDescent="0.2">
      <c r="C959" s="14"/>
    </row>
    <row r="960" spans="3:3" ht="12.75" x14ac:dyDescent="0.2">
      <c r="C960" s="14"/>
    </row>
    <row r="961" spans="3:3" ht="12.75" x14ac:dyDescent="0.2">
      <c r="C961" s="14"/>
    </row>
    <row r="962" spans="3:3" ht="12.75" x14ac:dyDescent="0.2">
      <c r="C962" s="14"/>
    </row>
    <row r="963" spans="3:3" ht="12.75" x14ac:dyDescent="0.2">
      <c r="C963" s="14"/>
    </row>
    <row r="964" spans="3:3" ht="12.75" x14ac:dyDescent="0.2">
      <c r="C964" s="14"/>
    </row>
    <row r="965" spans="3:3" ht="12.75" x14ac:dyDescent="0.2">
      <c r="C965" s="14"/>
    </row>
    <row r="966" spans="3:3" ht="12.75" x14ac:dyDescent="0.2">
      <c r="C966" s="14"/>
    </row>
    <row r="967" spans="3:3" ht="12.75" x14ac:dyDescent="0.2">
      <c r="C967" s="14"/>
    </row>
    <row r="968" spans="3:3" ht="12.75" x14ac:dyDescent="0.2">
      <c r="C968" s="14"/>
    </row>
    <row r="969" spans="3:3" ht="12.75" x14ac:dyDescent="0.2">
      <c r="C969" s="14"/>
    </row>
    <row r="970" spans="3:3" ht="12.75" x14ac:dyDescent="0.2">
      <c r="C970" s="14"/>
    </row>
    <row r="971" spans="3:3" ht="12.75" x14ac:dyDescent="0.2">
      <c r="C971" s="14"/>
    </row>
    <row r="972" spans="3:3" ht="12.75" x14ac:dyDescent="0.2">
      <c r="C972" s="14"/>
    </row>
    <row r="973" spans="3:3" ht="12.75" x14ac:dyDescent="0.2">
      <c r="C973" s="14"/>
    </row>
    <row r="974" spans="3:3" ht="12.75" x14ac:dyDescent="0.2">
      <c r="C974" s="14"/>
    </row>
    <row r="975" spans="3:3" ht="12.75" x14ac:dyDescent="0.2">
      <c r="C975" s="14"/>
    </row>
    <row r="976" spans="3:3" ht="12.75" x14ac:dyDescent="0.2">
      <c r="C976" s="14"/>
    </row>
    <row r="977" spans="3:3" ht="12.75" x14ac:dyDescent="0.2">
      <c r="C977" s="14"/>
    </row>
    <row r="978" spans="3:3" ht="12.75" x14ac:dyDescent="0.2">
      <c r="C978" s="14"/>
    </row>
    <row r="979" spans="3:3" ht="12.75" x14ac:dyDescent="0.2">
      <c r="C979" s="14"/>
    </row>
    <row r="980" spans="3:3" ht="12.75" x14ac:dyDescent="0.2">
      <c r="C980" s="14"/>
    </row>
    <row r="981" spans="3:3" ht="12.75" x14ac:dyDescent="0.2">
      <c r="C981" s="14"/>
    </row>
    <row r="982" spans="3:3" ht="12.75" x14ac:dyDescent="0.2">
      <c r="C982" s="14"/>
    </row>
    <row r="983" spans="3:3" ht="12.75" x14ac:dyDescent="0.2">
      <c r="C983" s="14"/>
    </row>
    <row r="984" spans="3:3" ht="12.75" x14ac:dyDescent="0.2">
      <c r="C984" s="14"/>
    </row>
    <row r="985" spans="3:3" ht="12.75" x14ac:dyDescent="0.2">
      <c r="C985" s="14"/>
    </row>
    <row r="986" spans="3:3" ht="12.75" x14ac:dyDescent="0.2">
      <c r="C986" s="14"/>
    </row>
    <row r="987" spans="3:3" ht="12.75" x14ac:dyDescent="0.2">
      <c r="C987" s="14"/>
    </row>
    <row r="988" spans="3:3" ht="12.75" x14ac:dyDescent="0.2">
      <c r="C988" s="14"/>
    </row>
    <row r="989" spans="3:3" ht="12.75" x14ac:dyDescent="0.2">
      <c r="C989" s="14"/>
    </row>
    <row r="990" spans="3:3" ht="12.75" x14ac:dyDescent="0.2">
      <c r="C990" s="14"/>
    </row>
    <row r="991" spans="3:3" ht="12.75" x14ac:dyDescent="0.2">
      <c r="C991" s="14"/>
    </row>
    <row r="992" spans="3:3" ht="12.75" x14ac:dyDescent="0.2">
      <c r="C992" s="14"/>
    </row>
    <row r="993" spans="3:3" ht="12.75" x14ac:dyDescent="0.2">
      <c r="C993" s="14"/>
    </row>
    <row r="994" spans="3:3" ht="12.75" x14ac:dyDescent="0.2">
      <c r="C994" s="14"/>
    </row>
    <row r="995" spans="3:3" ht="12.75" x14ac:dyDescent="0.2">
      <c r="C995" s="14"/>
    </row>
    <row r="996" spans="3:3" ht="12.75" x14ac:dyDescent="0.2">
      <c r="C996" s="14"/>
    </row>
    <row r="997" spans="3:3" ht="12.75" x14ac:dyDescent="0.2">
      <c r="C997" s="14"/>
    </row>
    <row r="998" spans="3:3" ht="12.75" x14ac:dyDescent="0.2">
      <c r="C998" s="14"/>
    </row>
    <row r="999" spans="3:3" ht="12.75" x14ac:dyDescent="0.2">
      <c r="C999" s="14"/>
    </row>
    <row r="1000" spans="3:3" ht="12.75" x14ac:dyDescent="0.2">
      <c r="C1000" s="14"/>
    </row>
    <row r="1001" spans="3:3" ht="12.75" x14ac:dyDescent="0.2">
      <c r="C1001" s="14"/>
    </row>
    <row r="1002" spans="3:3" ht="12.75" x14ac:dyDescent="0.2">
      <c r="C1002" s="14"/>
    </row>
    <row r="1003" spans="3:3" ht="12.75" x14ac:dyDescent="0.2">
      <c r="C1003" s="14"/>
    </row>
    <row r="1004" spans="3:3" ht="12.75" x14ac:dyDescent="0.2">
      <c r="C1004" s="14"/>
    </row>
    <row r="1005" spans="3:3" ht="12.75" x14ac:dyDescent="0.2">
      <c r="C1005" s="14"/>
    </row>
    <row r="1006" spans="3:3" ht="12.75" x14ac:dyDescent="0.2">
      <c r="C1006" s="14"/>
    </row>
    <row r="1007" spans="3:3" ht="12.75" x14ac:dyDescent="0.2">
      <c r="C1007" s="14"/>
    </row>
    <row r="1008" spans="3:3" ht="12.75" x14ac:dyDescent="0.2">
      <c r="C1008" s="14"/>
    </row>
    <row r="1009" spans="3:3" ht="12.75" x14ac:dyDescent="0.2">
      <c r="C1009" s="14"/>
    </row>
    <row r="1010" spans="3:3" ht="12.75" x14ac:dyDescent="0.2">
      <c r="C1010" s="14"/>
    </row>
    <row r="1011" spans="3:3" ht="12.75" x14ac:dyDescent="0.2">
      <c r="C1011" s="14"/>
    </row>
    <row r="1012" spans="3:3" ht="12.75" x14ac:dyDescent="0.2">
      <c r="C1012" s="14"/>
    </row>
    <row r="1013" spans="3:3" ht="12.75" x14ac:dyDescent="0.2">
      <c r="C1013" s="14"/>
    </row>
    <row r="1014" spans="3:3" ht="12.75" x14ac:dyDescent="0.2">
      <c r="C1014" s="14"/>
    </row>
    <row r="1015" spans="3:3" ht="12.75" x14ac:dyDescent="0.2">
      <c r="C1015" s="14"/>
    </row>
    <row r="1016" spans="3:3" ht="12.75" x14ac:dyDescent="0.2">
      <c r="C1016" s="14"/>
    </row>
    <row r="1017" spans="3:3" ht="12.75" x14ac:dyDescent="0.2">
      <c r="C1017" s="14"/>
    </row>
    <row r="1018" spans="3:3" ht="12.75" x14ac:dyDescent="0.2">
      <c r="C1018" s="14"/>
    </row>
    <row r="1019" spans="3:3" ht="12.75" x14ac:dyDescent="0.2">
      <c r="C1019" s="14"/>
    </row>
    <row r="1020" spans="3:3" ht="12.75" x14ac:dyDescent="0.2">
      <c r="C1020" s="14"/>
    </row>
    <row r="1021" spans="3:3" ht="12.75" x14ac:dyDescent="0.2">
      <c r="C1021" s="14"/>
    </row>
    <row r="1022" spans="3:3" ht="12.75" x14ac:dyDescent="0.2">
      <c r="C1022" s="14"/>
    </row>
    <row r="1023" spans="3:3" ht="12.75" x14ac:dyDescent="0.2">
      <c r="C1023" s="14"/>
    </row>
    <row r="1024" spans="3:3" ht="12.75" x14ac:dyDescent="0.2">
      <c r="C1024" s="14"/>
    </row>
    <row r="1025" spans="3:3" ht="12.75" x14ac:dyDescent="0.2">
      <c r="C1025" s="14"/>
    </row>
    <row r="1026" spans="3:3" ht="12.75" x14ac:dyDescent="0.2">
      <c r="C1026" s="14"/>
    </row>
    <row r="1027" spans="3:3" ht="12.75" x14ac:dyDescent="0.2">
      <c r="C1027" s="14"/>
    </row>
    <row r="1028" spans="3:3" ht="12.75" x14ac:dyDescent="0.2">
      <c r="C1028" s="14"/>
    </row>
    <row r="1029" spans="3:3" ht="12.75" x14ac:dyDescent="0.2">
      <c r="C1029" s="14"/>
    </row>
    <row r="1030" spans="3:3" ht="12.75" x14ac:dyDescent="0.2">
      <c r="C1030" s="14"/>
    </row>
    <row r="1031" spans="3:3" ht="12.75" x14ac:dyDescent="0.2">
      <c r="C1031" s="14"/>
    </row>
  </sheetData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X37"/>
  <sheetViews>
    <sheetView workbookViewId="0"/>
  </sheetViews>
  <sheetFormatPr defaultColWidth="12.5703125" defaultRowHeight="15.75" customHeight="1" x14ac:dyDescent="0.2"/>
  <cols>
    <col min="2" max="2" width="88.28515625" customWidth="1"/>
  </cols>
  <sheetData>
    <row r="1" spans="1:24" ht="15.75" customHeight="1" x14ac:dyDescent="0.25">
      <c r="A1" s="68" t="s">
        <v>57</v>
      </c>
      <c r="B1" s="68" t="s">
        <v>8</v>
      </c>
      <c r="C1" s="6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69" t="s">
        <v>37</v>
      </c>
      <c r="B2" s="70" t="s">
        <v>59</v>
      </c>
      <c r="C2" s="70" t="s">
        <v>60</v>
      </c>
    </row>
    <row r="3" spans="1:24" ht="15.75" customHeight="1" x14ac:dyDescent="0.25">
      <c r="A3" s="71">
        <v>44713</v>
      </c>
      <c r="B3" s="72" t="s">
        <v>348</v>
      </c>
      <c r="C3" s="73">
        <v>300</v>
      </c>
    </row>
    <row r="4" spans="1:24" ht="15.75" customHeight="1" x14ac:dyDescent="0.25">
      <c r="A4" s="74">
        <v>44714</v>
      </c>
      <c r="B4" s="72" t="s">
        <v>370</v>
      </c>
      <c r="C4" s="75">
        <v>8000</v>
      </c>
    </row>
    <row r="5" spans="1:24" ht="15.75" customHeight="1" x14ac:dyDescent="0.25">
      <c r="A5" s="74"/>
      <c r="B5" s="72" t="s">
        <v>371</v>
      </c>
      <c r="C5" s="75">
        <v>607</v>
      </c>
    </row>
    <row r="6" spans="1:24" ht="15.75" customHeight="1" x14ac:dyDescent="0.25">
      <c r="A6" s="74">
        <v>44715</v>
      </c>
      <c r="B6" s="72" t="s">
        <v>372</v>
      </c>
      <c r="C6" s="75">
        <v>300</v>
      </c>
    </row>
    <row r="7" spans="1:24" ht="15.75" customHeight="1" x14ac:dyDescent="0.25">
      <c r="A7" s="74">
        <v>44717</v>
      </c>
      <c r="B7" s="72" t="s">
        <v>373</v>
      </c>
      <c r="C7" s="75">
        <v>1900</v>
      </c>
    </row>
    <row r="8" spans="1:24" ht="15.75" customHeight="1" x14ac:dyDescent="0.25">
      <c r="A8" s="76">
        <v>44718</v>
      </c>
      <c r="B8" s="77" t="s">
        <v>374</v>
      </c>
      <c r="C8" s="78">
        <v>360</v>
      </c>
    </row>
    <row r="9" spans="1:24" ht="15.75" customHeight="1" x14ac:dyDescent="0.25">
      <c r="A9" s="76"/>
      <c r="B9" s="77" t="s">
        <v>374</v>
      </c>
      <c r="C9" s="78">
        <v>600</v>
      </c>
    </row>
    <row r="10" spans="1:24" ht="15.75" customHeight="1" x14ac:dyDescent="0.25">
      <c r="A10" s="76">
        <v>44719</v>
      </c>
      <c r="B10" s="79" t="s">
        <v>187</v>
      </c>
      <c r="C10" s="78">
        <v>1920</v>
      </c>
    </row>
    <row r="11" spans="1:24" ht="15.75" customHeight="1" x14ac:dyDescent="0.25">
      <c r="A11" s="80">
        <v>44720</v>
      </c>
      <c r="B11" s="79" t="s">
        <v>375</v>
      </c>
      <c r="C11" s="78">
        <v>11074.64</v>
      </c>
    </row>
    <row r="12" spans="1:24" ht="15.75" customHeight="1" x14ac:dyDescent="0.25">
      <c r="A12" s="76">
        <v>44721</v>
      </c>
      <c r="B12" s="79" t="s">
        <v>376</v>
      </c>
      <c r="C12" s="78">
        <v>465</v>
      </c>
    </row>
    <row r="13" spans="1:24" ht="15.75" customHeight="1" x14ac:dyDescent="0.25">
      <c r="A13" s="79"/>
      <c r="B13" s="79" t="s">
        <v>377</v>
      </c>
      <c r="C13" s="78">
        <v>1500</v>
      </c>
    </row>
    <row r="14" spans="1:24" ht="15.75" customHeight="1" x14ac:dyDescent="0.25">
      <c r="A14" s="79"/>
      <c r="B14" s="79" t="s">
        <v>378</v>
      </c>
      <c r="C14" s="78">
        <v>730</v>
      </c>
    </row>
    <row r="15" spans="1:24" ht="15.75" customHeight="1" x14ac:dyDescent="0.25">
      <c r="A15" s="76" t="s">
        <v>379</v>
      </c>
      <c r="B15" s="79" t="s">
        <v>380</v>
      </c>
      <c r="C15" s="78">
        <v>360</v>
      </c>
    </row>
    <row r="16" spans="1:24" ht="15.75" customHeight="1" x14ac:dyDescent="0.25">
      <c r="A16" s="76">
        <v>44725</v>
      </c>
      <c r="B16" s="79" t="s">
        <v>378</v>
      </c>
      <c r="C16" s="78">
        <v>1360</v>
      </c>
    </row>
    <row r="17" spans="1:3" ht="15.75" customHeight="1" x14ac:dyDescent="0.25">
      <c r="A17" s="76">
        <v>44726</v>
      </c>
      <c r="B17" s="79" t="s">
        <v>381</v>
      </c>
      <c r="C17" s="78">
        <v>190</v>
      </c>
    </row>
    <row r="18" spans="1:3" ht="15.75" customHeight="1" x14ac:dyDescent="0.25">
      <c r="A18" s="76"/>
      <c r="B18" s="79" t="s">
        <v>382</v>
      </c>
      <c r="C18" s="78">
        <v>40</v>
      </c>
    </row>
    <row r="19" spans="1:3" ht="15.75" customHeight="1" x14ac:dyDescent="0.25">
      <c r="A19" s="79"/>
      <c r="B19" s="79" t="s">
        <v>335</v>
      </c>
      <c r="C19" s="78">
        <v>248</v>
      </c>
    </row>
    <row r="20" spans="1:3" ht="15.75" customHeight="1" x14ac:dyDescent="0.25">
      <c r="A20" s="76">
        <v>44731</v>
      </c>
      <c r="B20" s="79" t="s">
        <v>80</v>
      </c>
      <c r="C20" s="78">
        <v>500</v>
      </c>
    </row>
    <row r="21" spans="1:3" ht="15.75" customHeight="1" x14ac:dyDescent="0.25">
      <c r="A21" s="76">
        <v>44733</v>
      </c>
      <c r="B21" s="79" t="s">
        <v>383</v>
      </c>
      <c r="C21" s="78">
        <v>600</v>
      </c>
    </row>
    <row r="22" spans="1:3" ht="15.75" customHeight="1" x14ac:dyDescent="0.25">
      <c r="B22" s="79" t="s">
        <v>370</v>
      </c>
      <c r="C22" s="78">
        <v>8000</v>
      </c>
    </row>
    <row r="23" spans="1:3" ht="15.75" customHeight="1" x14ac:dyDescent="0.25">
      <c r="A23" s="76">
        <v>44734</v>
      </c>
      <c r="B23" s="79" t="s">
        <v>384</v>
      </c>
      <c r="C23" s="78">
        <v>1000</v>
      </c>
    </row>
    <row r="24" spans="1:3" ht="18" x14ac:dyDescent="0.25">
      <c r="A24" s="79"/>
      <c r="B24" s="79" t="s">
        <v>385</v>
      </c>
      <c r="C24" s="78">
        <v>1000</v>
      </c>
    </row>
    <row r="25" spans="1:3" ht="18" x14ac:dyDescent="0.25">
      <c r="A25" s="76"/>
      <c r="B25" s="79" t="s">
        <v>291</v>
      </c>
      <c r="C25" s="78">
        <v>425</v>
      </c>
    </row>
    <row r="26" spans="1:3" ht="18" x14ac:dyDescent="0.25">
      <c r="A26" s="76">
        <v>44735</v>
      </c>
      <c r="B26" s="79" t="s">
        <v>386</v>
      </c>
      <c r="C26" s="78">
        <v>2475</v>
      </c>
    </row>
    <row r="27" spans="1:3" ht="18" x14ac:dyDescent="0.25">
      <c r="A27" s="76"/>
      <c r="B27" s="79" t="s">
        <v>387</v>
      </c>
      <c r="C27" s="78">
        <v>730</v>
      </c>
    </row>
    <row r="28" spans="1:3" ht="18" x14ac:dyDescent="0.25">
      <c r="A28" s="76">
        <v>44737</v>
      </c>
      <c r="B28" s="79" t="s">
        <v>388</v>
      </c>
      <c r="C28" s="78">
        <v>472</v>
      </c>
    </row>
    <row r="29" spans="1:3" ht="18" x14ac:dyDescent="0.25">
      <c r="A29" s="76"/>
      <c r="B29" s="79" t="s">
        <v>389</v>
      </c>
      <c r="C29" s="78">
        <v>190</v>
      </c>
    </row>
    <row r="30" spans="1:3" ht="18" x14ac:dyDescent="0.25">
      <c r="A30" s="76">
        <v>44739</v>
      </c>
      <c r="B30" s="79" t="s">
        <v>68</v>
      </c>
      <c r="C30" s="78">
        <v>242</v>
      </c>
    </row>
    <row r="31" spans="1:3" ht="18" x14ac:dyDescent="0.25">
      <c r="A31" s="76">
        <v>44741</v>
      </c>
      <c r="B31" s="79" t="s">
        <v>390</v>
      </c>
      <c r="C31" s="78">
        <v>100000</v>
      </c>
    </row>
    <row r="32" spans="1:3" ht="18" x14ac:dyDescent="0.25">
      <c r="A32" s="76"/>
      <c r="B32" s="79" t="s">
        <v>391</v>
      </c>
      <c r="C32" s="78">
        <v>200000</v>
      </c>
    </row>
    <row r="33" spans="1:3" ht="18" x14ac:dyDescent="0.25">
      <c r="A33" s="76"/>
      <c r="B33" s="79" t="s">
        <v>392</v>
      </c>
      <c r="C33" s="78">
        <v>50000</v>
      </c>
    </row>
    <row r="34" spans="1:3" ht="18" x14ac:dyDescent="0.25">
      <c r="A34" s="79"/>
      <c r="B34" s="77" t="s">
        <v>387</v>
      </c>
      <c r="C34" s="78">
        <v>730</v>
      </c>
    </row>
    <row r="35" spans="1:3" ht="18" x14ac:dyDescent="0.25">
      <c r="A35" s="76">
        <v>44742</v>
      </c>
      <c r="B35" s="77" t="s">
        <v>393</v>
      </c>
      <c r="C35" s="78">
        <v>20000</v>
      </c>
    </row>
    <row r="36" spans="1:3" ht="18" x14ac:dyDescent="0.25">
      <c r="A36" s="51"/>
      <c r="B36" s="77" t="s">
        <v>394</v>
      </c>
      <c r="C36" s="78">
        <f>223525+9000</f>
        <v>232525</v>
      </c>
    </row>
    <row r="37" spans="1:3" ht="18" x14ac:dyDescent="0.25">
      <c r="A37" s="79"/>
      <c r="B37" s="81" t="s">
        <v>48</v>
      </c>
      <c r="C37" s="82">
        <f>SUM(C4:C36)</f>
        <v>648543.64</v>
      </c>
    </row>
  </sheetData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47"/>
  <sheetViews>
    <sheetView workbookViewId="0">
      <selection activeCell="I2" sqref="I2"/>
    </sheetView>
  </sheetViews>
  <sheetFormatPr defaultColWidth="12.5703125" defaultRowHeight="15.75" customHeight="1" x14ac:dyDescent="0.2"/>
  <cols>
    <col min="3" max="3" width="13.85546875" bestFit="1" customWidth="1"/>
    <col min="4" max="4" width="15" bestFit="1" customWidth="1"/>
  </cols>
  <sheetData>
    <row r="1" spans="1:26" x14ac:dyDescent="0.2">
      <c r="A1" s="25" t="s">
        <v>36</v>
      </c>
    </row>
    <row r="2" spans="1:26" x14ac:dyDescent="0.2">
      <c r="A2" s="2" t="s">
        <v>37</v>
      </c>
      <c r="B2" s="2" t="s">
        <v>38</v>
      </c>
      <c r="C2" s="2" t="s">
        <v>39</v>
      </c>
      <c r="D2" s="2" t="s">
        <v>16</v>
      </c>
      <c r="E2" s="2" t="s">
        <v>23</v>
      </c>
      <c r="F2" s="2" t="s">
        <v>21</v>
      </c>
      <c r="G2" s="26" t="s">
        <v>40</v>
      </c>
      <c r="H2" s="26" t="s">
        <v>41</v>
      </c>
      <c r="I2" s="26" t="s">
        <v>30</v>
      </c>
      <c r="J2" s="26" t="s">
        <v>31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27">
        <v>44566</v>
      </c>
      <c r="B3" s="4">
        <v>1407</v>
      </c>
      <c r="C3" s="10"/>
      <c r="D3" s="10"/>
      <c r="E3" s="10"/>
      <c r="F3" s="10"/>
      <c r="G3" s="10">
        <f>67500*0.05</f>
        <v>3375</v>
      </c>
      <c r="H3" s="10"/>
      <c r="I3" s="10"/>
      <c r="J3" s="10"/>
    </row>
    <row r="4" spans="1:26" x14ac:dyDescent="0.2">
      <c r="A4" s="27">
        <v>44568</v>
      </c>
      <c r="B4" s="4">
        <v>1408</v>
      </c>
      <c r="C4" s="10"/>
      <c r="D4" s="10"/>
      <c r="E4" s="10"/>
      <c r="F4" s="10">
        <v>100</v>
      </c>
      <c r="G4" s="10"/>
      <c r="H4" s="10"/>
      <c r="I4" s="10"/>
      <c r="J4" s="10"/>
    </row>
    <row r="5" spans="1:26" x14ac:dyDescent="0.2">
      <c r="A5" s="27">
        <v>44571</v>
      </c>
      <c r="B5" s="4">
        <v>1409</v>
      </c>
      <c r="C5" s="10"/>
      <c r="D5" s="10"/>
      <c r="E5" s="10"/>
      <c r="F5" s="10">
        <v>100</v>
      </c>
      <c r="G5" s="10"/>
      <c r="H5" s="10"/>
      <c r="I5" s="10"/>
      <c r="J5" s="10"/>
    </row>
    <row r="6" spans="1:26" x14ac:dyDescent="0.2">
      <c r="A6" s="4"/>
      <c r="B6" s="4">
        <v>1410</v>
      </c>
      <c r="C6" s="10"/>
      <c r="D6" s="10"/>
      <c r="E6" s="10"/>
      <c r="F6" s="10"/>
      <c r="G6" s="10">
        <f>20000*0.05</f>
        <v>1000</v>
      </c>
      <c r="H6" s="10"/>
      <c r="I6" s="10"/>
      <c r="J6" s="10"/>
    </row>
    <row r="7" spans="1:26" x14ac:dyDescent="0.2">
      <c r="A7" s="4"/>
      <c r="B7" s="4">
        <v>1411</v>
      </c>
      <c r="C7" s="10"/>
      <c r="D7" s="10"/>
      <c r="E7" s="10"/>
      <c r="F7" s="10"/>
      <c r="G7" s="10">
        <f>200000*0.05</f>
        <v>10000</v>
      </c>
      <c r="H7" s="10"/>
      <c r="I7" s="10"/>
      <c r="J7" s="10"/>
    </row>
    <row r="8" spans="1:26" x14ac:dyDescent="0.2">
      <c r="A8" s="27">
        <v>44572</v>
      </c>
      <c r="B8" s="4">
        <v>1412</v>
      </c>
      <c r="C8" s="10"/>
      <c r="D8" s="10"/>
      <c r="E8" s="10">
        <v>10440</v>
      </c>
      <c r="F8" s="10"/>
      <c r="G8" s="10"/>
      <c r="H8" s="10"/>
      <c r="I8" s="10"/>
      <c r="J8" s="10"/>
    </row>
    <row r="9" spans="1:26" x14ac:dyDescent="0.2">
      <c r="A9" s="27">
        <v>44573</v>
      </c>
      <c r="B9" s="4">
        <v>1413</v>
      </c>
      <c r="C9" s="10"/>
      <c r="D9" s="10"/>
      <c r="E9" s="10"/>
      <c r="F9" s="10"/>
      <c r="G9" s="10">
        <f>8000*0.05</f>
        <v>400</v>
      </c>
      <c r="H9" s="10"/>
      <c r="I9" s="10"/>
      <c r="J9" s="10"/>
    </row>
    <row r="10" spans="1:26" x14ac:dyDescent="0.2">
      <c r="B10" s="14"/>
      <c r="C10" s="14">
        <f t="shared" ref="C10:F10" si="0">SUM(C4:C9)</f>
        <v>0</v>
      </c>
      <c r="D10" s="14">
        <f t="shared" si="0"/>
        <v>0</v>
      </c>
      <c r="E10" s="14">
        <f t="shared" si="0"/>
        <v>10440</v>
      </c>
      <c r="F10" s="14">
        <f t="shared" si="0"/>
        <v>200</v>
      </c>
      <c r="G10" s="14">
        <f>SUM(G3:G9)</f>
        <v>14775</v>
      </c>
      <c r="H10" s="14">
        <f t="shared" ref="H10:J10" si="1">SUM(H4:H9)</f>
        <v>0</v>
      </c>
      <c r="I10" s="14">
        <f t="shared" si="1"/>
        <v>0</v>
      </c>
      <c r="J10" s="14">
        <f t="shared" si="1"/>
        <v>0</v>
      </c>
    </row>
    <row r="14" spans="1:26" x14ac:dyDescent="0.2">
      <c r="A14" s="131" t="s">
        <v>42</v>
      </c>
      <c r="B14" s="130"/>
    </row>
    <row r="15" spans="1:26" x14ac:dyDescent="0.2">
      <c r="A15" s="2" t="s">
        <v>37</v>
      </c>
      <c r="B15" s="2" t="s">
        <v>43</v>
      </c>
      <c r="C15" s="2" t="s">
        <v>44</v>
      </c>
      <c r="D15" s="2" t="s">
        <v>45</v>
      </c>
      <c r="E15" s="2" t="s">
        <v>46</v>
      </c>
      <c r="F15" s="2" t="s">
        <v>47</v>
      </c>
      <c r="G15" s="2" t="s">
        <v>48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29">
        <v>44562</v>
      </c>
      <c r="B16" s="10">
        <v>770</v>
      </c>
      <c r="C16" s="10">
        <v>0</v>
      </c>
      <c r="D16" s="10">
        <v>135</v>
      </c>
      <c r="E16" s="10"/>
      <c r="F16" s="10">
        <v>400</v>
      </c>
      <c r="G16" s="10">
        <f t="shared" ref="G16:G46" si="2">SUM(B16:F16)</f>
        <v>1305</v>
      </c>
    </row>
    <row r="17" spans="1:7" x14ac:dyDescent="0.2">
      <c r="A17" s="29">
        <v>44563</v>
      </c>
      <c r="B17" s="10">
        <v>1745</v>
      </c>
      <c r="C17" s="10">
        <v>0</v>
      </c>
      <c r="D17" s="10">
        <v>1160</v>
      </c>
      <c r="E17" s="10"/>
      <c r="F17" s="10">
        <v>1600</v>
      </c>
      <c r="G17" s="10">
        <f t="shared" si="2"/>
        <v>4505</v>
      </c>
    </row>
    <row r="18" spans="1:7" x14ac:dyDescent="0.2">
      <c r="A18" s="29">
        <v>44564</v>
      </c>
      <c r="B18" s="10">
        <v>3200</v>
      </c>
      <c r="C18" s="10">
        <v>80</v>
      </c>
      <c r="D18" s="10">
        <v>1120</v>
      </c>
      <c r="E18" s="10">
        <v>40</v>
      </c>
      <c r="F18" s="10">
        <v>1600</v>
      </c>
      <c r="G18" s="10">
        <f t="shared" si="2"/>
        <v>6040</v>
      </c>
    </row>
    <row r="19" spans="1:7" x14ac:dyDescent="0.2">
      <c r="A19" s="29">
        <v>44565</v>
      </c>
      <c r="B19" s="10">
        <v>3530</v>
      </c>
      <c r="C19" s="10">
        <v>135</v>
      </c>
      <c r="D19" s="10">
        <v>1075</v>
      </c>
      <c r="E19" s="10">
        <v>120</v>
      </c>
      <c r="F19" s="10">
        <v>1600</v>
      </c>
      <c r="G19" s="10">
        <f t="shared" si="2"/>
        <v>6460</v>
      </c>
    </row>
    <row r="20" spans="1:7" x14ac:dyDescent="0.2">
      <c r="A20" s="29">
        <v>44566</v>
      </c>
      <c r="B20" s="10">
        <v>3060</v>
      </c>
      <c r="C20" s="10">
        <v>135</v>
      </c>
      <c r="D20" s="10">
        <v>1230</v>
      </c>
      <c r="E20" s="10">
        <v>40</v>
      </c>
      <c r="F20" s="10">
        <v>1960</v>
      </c>
      <c r="G20" s="10">
        <f t="shared" si="2"/>
        <v>6425</v>
      </c>
    </row>
    <row r="21" spans="1:7" x14ac:dyDescent="0.2">
      <c r="A21" s="29">
        <v>44567</v>
      </c>
      <c r="B21" s="10">
        <v>3150</v>
      </c>
      <c r="C21" s="10"/>
      <c r="D21" s="10">
        <v>1120</v>
      </c>
      <c r="E21" s="10">
        <v>40</v>
      </c>
      <c r="F21" s="10">
        <v>1400</v>
      </c>
      <c r="G21" s="10">
        <f t="shared" si="2"/>
        <v>5710</v>
      </c>
    </row>
    <row r="22" spans="1:7" x14ac:dyDescent="0.2">
      <c r="A22" s="29">
        <v>44568</v>
      </c>
      <c r="B22" s="10">
        <v>3440</v>
      </c>
      <c r="C22" s="10">
        <v>225</v>
      </c>
      <c r="D22" s="10">
        <v>1385</v>
      </c>
      <c r="E22" s="10">
        <v>40</v>
      </c>
      <c r="F22" s="10">
        <v>1400</v>
      </c>
      <c r="G22" s="10">
        <f t="shared" si="2"/>
        <v>6490</v>
      </c>
    </row>
    <row r="23" spans="1:7" x14ac:dyDescent="0.2">
      <c r="A23" s="29">
        <v>44569</v>
      </c>
      <c r="B23" s="10">
        <v>2805</v>
      </c>
      <c r="C23" s="10"/>
      <c r="D23" s="10">
        <v>650</v>
      </c>
      <c r="E23" s="10"/>
      <c r="F23" s="10">
        <v>1200</v>
      </c>
      <c r="G23" s="10">
        <f t="shared" si="2"/>
        <v>4655</v>
      </c>
    </row>
    <row r="24" spans="1:7" x14ac:dyDescent="0.2">
      <c r="A24" s="29">
        <v>44570</v>
      </c>
      <c r="B24" s="10">
        <v>1475</v>
      </c>
      <c r="C24" s="10"/>
      <c r="D24" s="10">
        <v>460</v>
      </c>
      <c r="E24" s="10">
        <v>80</v>
      </c>
      <c r="F24" s="10">
        <v>800</v>
      </c>
      <c r="G24" s="10">
        <f t="shared" si="2"/>
        <v>2815</v>
      </c>
    </row>
    <row r="25" spans="1:7" x14ac:dyDescent="0.2">
      <c r="A25" s="29">
        <v>44571</v>
      </c>
      <c r="B25" s="10">
        <v>3420</v>
      </c>
      <c r="C25" s="10">
        <v>315</v>
      </c>
      <c r="D25" s="10">
        <v>1210</v>
      </c>
      <c r="E25" s="10">
        <v>160</v>
      </c>
      <c r="F25" s="10">
        <v>1400</v>
      </c>
      <c r="G25" s="10">
        <f t="shared" si="2"/>
        <v>6505</v>
      </c>
    </row>
    <row r="26" spans="1:7" x14ac:dyDescent="0.2">
      <c r="A26" s="29">
        <v>44572</v>
      </c>
      <c r="B26" s="10">
        <v>3020</v>
      </c>
      <c r="C26" s="10">
        <v>180</v>
      </c>
      <c r="D26" s="10">
        <v>1140</v>
      </c>
      <c r="E26" s="10">
        <v>40</v>
      </c>
      <c r="F26" s="10">
        <v>1000</v>
      </c>
      <c r="G26" s="10">
        <f t="shared" si="2"/>
        <v>5380</v>
      </c>
    </row>
    <row r="27" spans="1:7" x14ac:dyDescent="0.2">
      <c r="A27" s="29">
        <v>44573</v>
      </c>
      <c r="B27" s="10">
        <v>2595</v>
      </c>
      <c r="C27" s="10"/>
      <c r="D27" s="10">
        <v>895</v>
      </c>
      <c r="E27" s="10">
        <v>40</v>
      </c>
      <c r="F27" s="10">
        <v>1000</v>
      </c>
      <c r="G27" s="10">
        <f t="shared" si="2"/>
        <v>4530</v>
      </c>
    </row>
    <row r="28" spans="1:7" x14ac:dyDescent="0.2">
      <c r="A28" s="29">
        <v>44574</v>
      </c>
      <c r="B28" s="10">
        <v>2370</v>
      </c>
      <c r="C28" s="10">
        <v>120</v>
      </c>
      <c r="D28" s="10">
        <v>695</v>
      </c>
      <c r="E28" s="10"/>
      <c r="F28" s="10">
        <v>1200</v>
      </c>
      <c r="G28" s="10">
        <f t="shared" si="2"/>
        <v>4385</v>
      </c>
    </row>
    <row r="29" spans="1:7" x14ac:dyDescent="0.2">
      <c r="A29" s="29">
        <v>44575</v>
      </c>
      <c r="B29" s="10">
        <v>2720</v>
      </c>
      <c r="C29" s="10">
        <v>45</v>
      </c>
      <c r="D29" s="10">
        <v>695</v>
      </c>
      <c r="E29" s="10">
        <v>40</v>
      </c>
      <c r="F29" s="10">
        <v>1200</v>
      </c>
      <c r="G29" s="10">
        <f t="shared" si="2"/>
        <v>4700</v>
      </c>
    </row>
    <row r="30" spans="1:7" x14ac:dyDescent="0.2">
      <c r="A30" s="29">
        <v>44576</v>
      </c>
      <c r="B30" s="10">
        <v>2000</v>
      </c>
      <c r="C30" s="10"/>
      <c r="D30" s="10">
        <v>625</v>
      </c>
      <c r="E30" s="10">
        <v>40</v>
      </c>
      <c r="F30" s="10">
        <v>1000</v>
      </c>
      <c r="G30" s="10">
        <f t="shared" si="2"/>
        <v>3665</v>
      </c>
    </row>
    <row r="31" spans="1:7" x14ac:dyDescent="0.2">
      <c r="A31" s="29">
        <v>44577</v>
      </c>
      <c r="B31" s="10">
        <v>1305</v>
      </c>
      <c r="C31" s="10"/>
      <c r="D31" s="10">
        <v>380</v>
      </c>
      <c r="E31" s="10"/>
      <c r="F31" s="10">
        <v>800</v>
      </c>
      <c r="G31" s="10">
        <f t="shared" si="2"/>
        <v>2485</v>
      </c>
    </row>
    <row r="32" spans="1:7" x14ac:dyDescent="0.2">
      <c r="A32" s="29">
        <v>44578</v>
      </c>
      <c r="B32" s="10">
        <v>2870</v>
      </c>
      <c r="C32" s="10">
        <v>180</v>
      </c>
      <c r="D32" s="10">
        <v>985</v>
      </c>
      <c r="E32" s="10">
        <v>80</v>
      </c>
      <c r="F32" s="10">
        <v>1400</v>
      </c>
      <c r="G32" s="10">
        <f t="shared" si="2"/>
        <v>5515</v>
      </c>
    </row>
    <row r="33" spans="1:7" x14ac:dyDescent="0.2">
      <c r="A33" s="29">
        <v>44579</v>
      </c>
      <c r="B33" s="10">
        <v>3205</v>
      </c>
      <c r="C33" s="10">
        <v>45</v>
      </c>
      <c r="D33" s="10">
        <v>895</v>
      </c>
      <c r="E33" s="10">
        <v>40</v>
      </c>
      <c r="F33" s="10">
        <v>1200</v>
      </c>
      <c r="G33" s="10">
        <f t="shared" si="2"/>
        <v>5385</v>
      </c>
    </row>
    <row r="34" spans="1:7" x14ac:dyDescent="0.2">
      <c r="A34" s="29">
        <v>44580</v>
      </c>
      <c r="B34" s="10">
        <v>2195</v>
      </c>
      <c r="C34" s="10">
        <v>170</v>
      </c>
      <c r="D34" s="10">
        <v>850</v>
      </c>
      <c r="E34" s="10">
        <v>40</v>
      </c>
      <c r="F34" s="10">
        <v>600</v>
      </c>
      <c r="G34" s="10">
        <f t="shared" si="2"/>
        <v>3855</v>
      </c>
    </row>
    <row r="35" spans="1:7" x14ac:dyDescent="0.2">
      <c r="A35" s="29">
        <v>44581</v>
      </c>
      <c r="B35" s="10">
        <v>2415</v>
      </c>
      <c r="C35" s="10"/>
      <c r="D35" s="10">
        <v>940</v>
      </c>
      <c r="E35" s="10"/>
      <c r="F35" s="10">
        <v>600</v>
      </c>
      <c r="G35" s="10">
        <f t="shared" si="2"/>
        <v>3955</v>
      </c>
    </row>
    <row r="36" spans="1:7" x14ac:dyDescent="0.2">
      <c r="A36" s="29">
        <v>44582</v>
      </c>
      <c r="B36" s="10">
        <v>2645</v>
      </c>
      <c r="C36" s="10"/>
      <c r="D36" s="10">
        <v>1175</v>
      </c>
      <c r="E36" s="10"/>
      <c r="F36" s="10">
        <v>600</v>
      </c>
      <c r="G36" s="10">
        <f t="shared" si="2"/>
        <v>4420</v>
      </c>
    </row>
    <row r="37" spans="1:7" x14ac:dyDescent="0.2">
      <c r="A37" s="29">
        <v>44583</v>
      </c>
      <c r="B37" s="10">
        <v>1605</v>
      </c>
      <c r="C37" s="10">
        <v>65</v>
      </c>
      <c r="D37" s="10">
        <v>670</v>
      </c>
      <c r="E37" s="10"/>
      <c r="F37" s="10">
        <v>200</v>
      </c>
      <c r="G37" s="10">
        <f t="shared" si="2"/>
        <v>2540</v>
      </c>
    </row>
    <row r="38" spans="1:7" x14ac:dyDescent="0.2">
      <c r="A38" s="29">
        <v>44584</v>
      </c>
      <c r="B38" s="10">
        <v>900</v>
      </c>
      <c r="C38" s="10"/>
      <c r="D38" s="10">
        <v>625</v>
      </c>
      <c r="E38" s="10"/>
      <c r="F38" s="10">
        <v>600</v>
      </c>
      <c r="G38" s="10">
        <f t="shared" si="2"/>
        <v>2125</v>
      </c>
    </row>
    <row r="39" spans="1:7" x14ac:dyDescent="0.2">
      <c r="A39" s="29">
        <v>44585</v>
      </c>
      <c r="B39" s="10">
        <v>3155</v>
      </c>
      <c r="C39" s="10">
        <v>90</v>
      </c>
      <c r="D39" s="10">
        <v>1035</v>
      </c>
      <c r="E39" s="10">
        <v>80</v>
      </c>
      <c r="F39" s="10">
        <v>800</v>
      </c>
      <c r="G39" s="10">
        <f t="shared" si="2"/>
        <v>5160</v>
      </c>
    </row>
    <row r="40" spans="1:7" x14ac:dyDescent="0.2">
      <c r="A40" s="29">
        <v>44586</v>
      </c>
      <c r="B40" s="10">
        <v>2580</v>
      </c>
      <c r="C40" s="10">
        <v>260</v>
      </c>
      <c r="D40" s="10">
        <v>865</v>
      </c>
      <c r="E40" s="10">
        <v>40</v>
      </c>
      <c r="F40" s="10">
        <v>1000</v>
      </c>
      <c r="G40" s="10">
        <f t="shared" si="2"/>
        <v>4745</v>
      </c>
    </row>
    <row r="41" spans="1:7" x14ac:dyDescent="0.2">
      <c r="A41" s="29">
        <v>44587</v>
      </c>
      <c r="B41" s="10">
        <v>2320</v>
      </c>
      <c r="C41" s="10">
        <v>135</v>
      </c>
      <c r="D41" s="10">
        <v>1155</v>
      </c>
      <c r="E41" s="10"/>
      <c r="F41" s="10">
        <v>960</v>
      </c>
      <c r="G41" s="10">
        <f t="shared" si="2"/>
        <v>4570</v>
      </c>
    </row>
    <row r="42" spans="1:7" x14ac:dyDescent="0.2">
      <c r="A42" s="29">
        <v>44588</v>
      </c>
      <c r="B42" s="10">
        <v>2105</v>
      </c>
      <c r="C42" s="10">
        <v>170</v>
      </c>
      <c r="D42" s="10">
        <v>850</v>
      </c>
      <c r="E42" s="10"/>
      <c r="F42" s="10">
        <v>360</v>
      </c>
      <c r="G42" s="10">
        <f t="shared" si="2"/>
        <v>3485</v>
      </c>
    </row>
    <row r="43" spans="1:7" x14ac:dyDescent="0.2">
      <c r="A43" s="29">
        <v>44589</v>
      </c>
      <c r="B43" s="10">
        <v>3065</v>
      </c>
      <c r="C43" s="10">
        <v>180</v>
      </c>
      <c r="D43" s="10">
        <v>1110</v>
      </c>
      <c r="E43" s="10"/>
      <c r="F43" s="10">
        <v>1200</v>
      </c>
      <c r="G43" s="10">
        <f t="shared" si="2"/>
        <v>5555</v>
      </c>
    </row>
    <row r="44" spans="1:7" x14ac:dyDescent="0.2">
      <c r="A44" s="29">
        <v>44590</v>
      </c>
      <c r="B44" s="10">
        <v>1645</v>
      </c>
      <c r="C44" s="10">
        <v>125</v>
      </c>
      <c r="D44" s="10">
        <v>630</v>
      </c>
      <c r="E44" s="10"/>
      <c r="F44" s="10">
        <v>760</v>
      </c>
      <c r="G44" s="10">
        <f t="shared" si="2"/>
        <v>3160</v>
      </c>
    </row>
    <row r="45" spans="1:7" x14ac:dyDescent="0.2">
      <c r="A45" s="29">
        <v>44591</v>
      </c>
      <c r="B45" s="10">
        <v>1190</v>
      </c>
      <c r="C45" s="10">
        <v>0</v>
      </c>
      <c r="D45" s="10">
        <v>825</v>
      </c>
      <c r="E45" s="10">
        <v>0</v>
      </c>
      <c r="F45" s="10">
        <v>760</v>
      </c>
      <c r="G45" s="10">
        <f t="shared" si="2"/>
        <v>2775</v>
      </c>
    </row>
    <row r="46" spans="1:7" x14ac:dyDescent="0.2">
      <c r="A46" s="29">
        <v>44592</v>
      </c>
      <c r="B46" s="10">
        <v>2965</v>
      </c>
      <c r="C46" s="10">
        <v>180</v>
      </c>
      <c r="D46" s="10">
        <v>1310</v>
      </c>
      <c r="E46" s="10"/>
      <c r="F46" s="10">
        <v>1720</v>
      </c>
      <c r="G46" s="10">
        <f t="shared" si="2"/>
        <v>6175</v>
      </c>
    </row>
    <row r="47" spans="1:7" x14ac:dyDescent="0.2">
      <c r="A47" s="30" t="s">
        <v>48</v>
      </c>
      <c r="B47" s="10">
        <f t="shared" ref="B47:G47" si="3">SUM(B16:B46)</f>
        <v>75465</v>
      </c>
      <c r="C47" s="10">
        <f t="shared" si="3"/>
        <v>2835</v>
      </c>
      <c r="D47" s="10">
        <f t="shared" si="3"/>
        <v>27895</v>
      </c>
      <c r="E47" s="10">
        <f t="shared" si="3"/>
        <v>960</v>
      </c>
      <c r="F47" s="10">
        <f t="shared" si="3"/>
        <v>32320</v>
      </c>
      <c r="G47" s="10">
        <f t="shared" si="3"/>
        <v>139475</v>
      </c>
    </row>
  </sheetData>
  <mergeCells count="1">
    <mergeCell ref="A14:B14"/>
  </mergeCells>
  <printOptions horizontalCentered="1" gridLines="1"/>
  <pageMargins left="0.25" right="0.25" top="0.75" bottom="0.75" header="0" footer="0"/>
  <pageSetup paperSize="14" pageOrder="overThenDown" orientation="portrait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  <pageSetUpPr fitToPage="1"/>
  </sheetPr>
  <dimension ref="A1:E25"/>
  <sheetViews>
    <sheetView workbookViewId="0"/>
  </sheetViews>
  <sheetFormatPr defaultColWidth="12.5703125" defaultRowHeight="15.75" customHeight="1" x14ac:dyDescent="0.2"/>
  <cols>
    <col min="2" max="2" width="38.42578125" customWidth="1"/>
    <col min="3" max="3" width="31.28515625" customWidth="1"/>
  </cols>
  <sheetData>
    <row r="1" spans="1:5" ht="12.75" x14ac:dyDescent="0.2">
      <c r="A1" s="3" t="s">
        <v>57</v>
      </c>
      <c r="B1" s="137" t="s">
        <v>9</v>
      </c>
      <c r="C1" s="130"/>
      <c r="D1" s="130"/>
    </row>
    <row r="2" spans="1:5" ht="12.75" x14ac:dyDescent="0.2">
      <c r="A2" s="51" t="s">
        <v>37</v>
      </c>
      <c r="B2" s="2" t="s">
        <v>59</v>
      </c>
      <c r="C2" s="2" t="s">
        <v>395</v>
      </c>
      <c r="D2" s="2" t="s">
        <v>60</v>
      </c>
    </row>
    <row r="3" spans="1:5" ht="15" x14ac:dyDescent="0.2">
      <c r="A3" s="83">
        <v>44743</v>
      </c>
      <c r="B3" s="84" t="s">
        <v>396</v>
      </c>
      <c r="C3" s="84" t="s">
        <v>397</v>
      </c>
      <c r="D3" s="85">
        <v>320</v>
      </c>
    </row>
    <row r="4" spans="1:5" ht="15" x14ac:dyDescent="0.2">
      <c r="A4" s="83">
        <v>44744</v>
      </c>
      <c r="B4" s="84" t="s">
        <v>357</v>
      </c>
      <c r="C4" s="84" t="s">
        <v>398</v>
      </c>
      <c r="D4" s="85">
        <v>1343</v>
      </c>
    </row>
    <row r="5" spans="1:5" ht="18" x14ac:dyDescent="0.25">
      <c r="A5" s="86">
        <v>45108</v>
      </c>
      <c r="B5" s="87" t="s">
        <v>399</v>
      </c>
      <c r="C5" s="84" t="s">
        <v>400</v>
      </c>
      <c r="D5" s="85">
        <v>8000</v>
      </c>
      <c r="E5" s="88"/>
    </row>
    <row r="6" spans="1:5" ht="18" x14ac:dyDescent="0.25">
      <c r="A6" s="89">
        <v>44748</v>
      </c>
      <c r="B6" s="90" t="s">
        <v>401</v>
      </c>
      <c r="C6" s="91" t="s">
        <v>402</v>
      </c>
      <c r="D6" s="92">
        <v>1650</v>
      </c>
      <c r="E6" s="88"/>
    </row>
    <row r="7" spans="1:5" ht="19.5" customHeight="1" x14ac:dyDescent="0.25">
      <c r="A7" s="86">
        <v>45114</v>
      </c>
      <c r="B7" s="87" t="s">
        <v>403</v>
      </c>
      <c r="C7" s="84" t="s">
        <v>397</v>
      </c>
      <c r="D7" s="85">
        <v>800</v>
      </c>
      <c r="E7" s="88"/>
    </row>
    <row r="8" spans="1:5" ht="19.5" customHeight="1" x14ac:dyDescent="0.25">
      <c r="A8" s="86">
        <v>45118</v>
      </c>
      <c r="B8" s="87" t="s">
        <v>399</v>
      </c>
      <c r="C8" s="84" t="s">
        <v>404</v>
      </c>
      <c r="D8" s="85">
        <v>8000</v>
      </c>
      <c r="E8" s="88"/>
    </row>
    <row r="9" spans="1:5" ht="18" x14ac:dyDescent="0.25">
      <c r="A9" s="93"/>
      <c r="B9" s="87" t="s">
        <v>403</v>
      </c>
      <c r="C9" s="84" t="s">
        <v>397</v>
      </c>
      <c r="D9" s="85">
        <v>600</v>
      </c>
      <c r="E9" s="88"/>
    </row>
    <row r="10" spans="1:5" ht="18" x14ac:dyDescent="0.25">
      <c r="A10" s="93"/>
      <c r="B10" s="87" t="s">
        <v>405</v>
      </c>
      <c r="C10" s="84" t="s">
        <v>242</v>
      </c>
      <c r="D10" s="85">
        <v>1250</v>
      </c>
      <c r="E10" s="88"/>
    </row>
    <row r="11" spans="1:5" ht="18" x14ac:dyDescent="0.25">
      <c r="A11" s="138" t="s">
        <v>406</v>
      </c>
      <c r="B11" s="141" t="s">
        <v>407</v>
      </c>
      <c r="C11" s="84" t="s">
        <v>377</v>
      </c>
      <c r="D11" s="85">
        <v>4500</v>
      </c>
      <c r="E11" s="88"/>
    </row>
    <row r="12" spans="1:5" ht="18" x14ac:dyDescent="0.25">
      <c r="A12" s="139"/>
      <c r="B12" s="139"/>
      <c r="C12" s="94" t="s">
        <v>408</v>
      </c>
      <c r="D12" s="92">
        <v>3299</v>
      </c>
      <c r="E12" s="88"/>
    </row>
    <row r="13" spans="1:5" ht="18" x14ac:dyDescent="0.25">
      <c r="A13" s="139"/>
      <c r="B13" s="139"/>
      <c r="C13" s="91" t="s">
        <v>409</v>
      </c>
      <c r="D13" s="92">
        <v>1500</v>
      </c>
      <c r="E13" s="88"/>
    </row>
    <row r="14" spans="1:5" ht="18" x14ac:dyDescent="0.25">
      <c r="A14" s="140"/>
      <c r="B14" s="140"/>
      <c r="C14" s="91" t="s">
        <v>377</v>
      </c>
      <c r="D14" s="92">
        <v>1110</v>
      </c>
      <c r="E14" s="88"/>
    </row>
    <row r="15" spans="1:5" ht="18" x14ac:dyDescent="0.25">
      <c r="A15" s="89">
        <v>45125</v>
      </c>
      <c r="B15" s="90" t="s">
        <v>401</v>
      </c>
      <c r="C15" s="91" t="s">
        <v>187</v>
      </c>
      <c r="D15" s="92">
        <v>787</v>
      </c>
      <c r="E15" s="88"/>
    </row>
    <row r="16" spans="1:5" ht="18" x14ac:dyDescent="0.25">
      <c r="A16" s="89">
        <v>45127</v>
      </c>
      <c r="B16" s="90" t="s">
        <v>410</v>
      </c>
      <c r="C16" s="91" t="s">
        <v>397</v>
      </c>
      <c r="D16" s="92">
        <v>624</v>
      </c>
      <c r="E16" s="88"/>
    </row>
    <row r="17" spans="1:5" ht="18" x14ac:dyDescent="0.25">
      <c r="A17" s="95">
        <v>44763</v>
      </c>
      <c r="B17" s="90" t="s">
        <v>411</v>
      </c>
      <c r="C17" s="91" t="s">
        <v>412</v>
      </c>
      <c r="D17" s="92">
        <v>3598</v>
      </c>
      <c r="E17" s="88"/>
    </row>
    <row r="18" spans="1:5" ht="18" x14ac:dyDescent="0.25">
      <c r="A18" s="95"/>
      <c r="B18" s="90" t="s">
        <v>348</v>
      </c>
      <c r="C18" s="91" t="s">
        <v>279</v>
      </c>
      <c r="D18" s="92">
        <v>600</v>
      </c>
      <c r="E18" s="88"/>
    </row>
    <row r="19" spans="1:5" ht="16.5" customHeight="1" x14ac:dyDescent="0.25">
      <c r="A19" s="142">
        <v>45132</v>
      </c>
      <c r="B19" s="143" t="s">
        <v>413</v>
      </c>
      <c r="C19" s="91" t="s">
        <v>377</v>
      </c>
      <c r="D19" s="92">
        <v>3000</v>
      </c>
      <c r="E19" s="88"/>
    </row>
    <row r="20" spans="1:5" ht="18" customHeight="1" x14ac:dyDescent="0.25">
      <c r="A20" s="140"/>
      <c r="B20" s="140"/>
      <c r="C20" s="91" t="s">
        <v>291</v>
      </c>
      <c r="D20" s="92">
        <v>330</v>
      </c>
      <c r="E20" s="88"/>
    </row>
    <row r="21" spans="1:5" ht="18" x14ac:dyDescent="0.25">
      <c r="A21" s="91"/>
      <c r="B21" s="94" t="s">
        <v>414</v>
      </c>
      <c r="C21" s="94" t="s">
        <v>397</v>
      </c>
      <c r="D21" s="92">
        <v>600</v>
      </c>
      <c r="E21" s="88"/>
    </row>
    <row r="22" spans="1:5" x14ac:dyDescent="0.25">
      <c r="A22" s="96"/>
      <c r="B22" s="94" t="s">
        <v>168</v>
      </c>
      <c r="C22" s="92"/>
      <c r="D22" s="92">
        <f>88890+4500</f>
        <v>93390</v>
      </c>
    </row>
    <row r="23" spans="1:5" x14ac:dyDescent="0.25">
      <c r="A23" s="96"/>
      <c r="B23" s="94" t="s">
        <v>114</v>
      </c>
      <c r="C23" s="92"/>
      <c r="D23" s="92">
        <f>56985+4500</f>
        <v>61485</v>
      </c>
    </row>
    <row r="24" spans="1:5" ht="18" x14ac:dyDescent="0.25">
      <c r="A24" s="91"/>
      <c r="B24" s="97" t="s">
        <v>48</v>
      </c>
      <c r="C24" s="97"/>
      <c r="D24" s="98">
        <f>SUM(D3:D23)</f>
        <v>196786</v>
      </c>
      <c r="E24" s="88"/>
    </row>
    <row r="25" spans="1:5" ht="18" x14ac:dyDescent="0.25">
      <c r="A25" s="88"/>
      <c r="B25" s="88"/>
      <c r="C25" s="88"/>
      <c r="D25" s="88"/>
      <c r="E25" s="88"/>
    </row>
  </sheetData>
  <mergeCells count="5">
    <mergeCell ref="B1:D1"/>
    <mergeCell ref="A11:A14"/>
    <mergeCell ref="B11:B14"/>
    <mergeCell ref="A19:A20"/>
    <mergeCell ref="B19:B20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  <pageSetUpPr fitToPage="1"/>
  </sheetPr>
  <dimension ref="A1:D37"/>
  <sheetViews>
    <sheetView workbookViewId="0"/>
  </sheetViews>
  <sheetFormatPr defaultColWidth="12.5703125" defaultRowHeight="15.75" customHeight="1" x14ac:dyDescent="0.2"/>
  <cols>
    <col min="2" max="2" width="52.28515625" customWidth="1"/>
    <col min="3" max="3" width="35.42578125" customWidth="1"/>
  </cols>
  <sheetData>
    <row r="1" spans="1:4" ht="15.75" customHeight="1" x14ac:dyDescent="0.25">
      <c r="A1" s="99" t="s">
        <v>57</v>
      </c>
      <c r="B1" s="144" t="s">
        <v>10</v>
      </c>
      <c r="C1" s="130"/>
      <c r="D1" s="130"/>
    </row>
    <row r="2" spans="1:4" ht="15.75" customHeight="1" x14ac:dyDescent="0.25">
      <c r="A2" s="100" t="s">
        <v>37</v>
      </c>
      <c r="B2" s="101" t="s">
        <v>59</v>
      </c>
      <c r="C2" s="101" t="s">
        <v>395</v>
      </c>
      <c r="D2" s="101" t="s">
        <v>60</v>
      </c>
    </row>
    <row r="3" spans="1:4" ht="15.75" customHeight="1" x14ac:dyDescent="0.25">
      <c r="A3" s="102">
        <v>45139</v>
      </c>
      <c r="B3" s="103" t="s">
        <v>415</v>
      </c>
      <c r="C3" s="104" t="s">
        <v>412</v>
      </c>
      <c r="D3" s="105">
        <v>540</v>
      </c>
    </row>
    <row r="4" spans="1:4" ht="15.75" customHeight="1" x14ac:dyDescent="0.25">
      <c r="A4" s="106">
        <v>44775</v>
      </c>
      <c r="B4" s="107" t="s">
        <v>416</v>
      </c>
      <c r="C4" s="107" t="s">
        <v>323</v>
      </c>
      <c r="D4" s="108">
        <v>666</v>
      </c>
    </row>
    <row r="5" spans="1:4" ht="15.75" customHeight="1" x14ac:dyDescent="0.25">
      <c r="A5" s="106">
        <v>45141</v>
      </c>
      <c r="B5" s="145" t="s">
        <v>417</v>
      </c>
      <c r="C5" s="107" t="s">
        <v>418</v>
      </c>
      <c r="D5" s="108">
        <v>3000</v>
      </c>
    </row>
    <row r="6" spans="1:4" ht="15.75" customHeight="1" x14ac:dyDescent="0.25">
      <c r="A6" s="106"/>
      <c r="B6" s="140"/>
      <c r="C6" s="107" t="s">
        <v>291</v>
      </c>
      <c r="D6" s="108">
        <v>1230</v>
      </c>
    </row>
    <row r="7" spans="1:4" ht="15.75" customHeight="1" x14ac:dyDescent="0.25">
      <c r="A7" s="106">
        <v>45142</v>
      </c>
      <c r="B7" s="109" t="s">
        <v>419</v>
      </c>
      <c r="C7" s="107" t="s">
        <v>377</v>
      </c>
      <c r="D7" s="108">
        <v>4200</v>
      </c>
    </row>
    <row r="8" spans="1:4" ht="15.75" customHeight="1" x14ac:dyDescent="0.25">
      <c r="A8" s="106">
        <v>45144</v>
      </c>
      <c r="B8" s="109" t="s">
        <v>420</v>
      </c>
      <c r="C8" s="107" t="s">
        <v>352</v>
      </c>
      <c r="D8" s="108">
        <v>1000</v>
      </c>
    </row>
    <row r="9" spans="1:4" ht="15.75" customHeight="1" x14ac:dyDescent="0.25">
      <c r="A9" s="106">
        <v>45146</v>
      </c>
      <c r="B9" s="107" t="s">
        <v>416</v>
      </c>
      <c r="C9" s="107" t="s">
        <v>323</v>
      </c>
      <c r="D9" s="108">
        <v>600</v>
      </c>
    </row>
    <row r="10" spans="1:4" ht="15.75" customHeight="1" x14ac:dyDescent="0.25">
      <c r="A10" s="106">
        <v>44783</v>
      </c>
      <c r="B10" s="107" t="s">
        <v>421</v>
      </c>
      <c r="C10" s="107" t="s">
        <v>422</v>
      </c>
      <c r="D10" s="108">
        <v>10000</v>
      </c>
    </row>
    <row r="11" spans="1:4" ht="15.75" customHeight="1" x14ac:dyDescent="0.25">
      <c r="A11" s="106"/>
      <c r="B11" s="107" t="s">
        <v>421</v>
      </c>
      <c r="C11" s="107" t="s">
        <v>423</v>
      </c>
      <c r="D11" s="108">
        <v>170</v>
      </c>
    </row>
    <row r="12" spans="1:4" ht="15.75" customHeight="1" x14ac:dyDescent="0.25">
      <c r="A12" s="106">
        <v>45149</v>
      </c>
      <c r="B12" s="146" t="s">
        <v>424</v>
      </c>
      <c r="C12" s="107" t="s">
        <v>166</v>
      </c>
      <c r="D12" s="108">
        <f>607+1350</f>
        <v>1957</v>
      </c>
    </row>
    <row r="13" spans="1:4" ht="15.75" customHeight="1" x14ac:dyDescent="0.25">
      <c r="B13" s="139"/>
      <c r="C13" s="107" t="s">
        <v>242</v>
      </c>
      <c r="D13" s="108">
        <f>250+406</f>
        <v>656</v>
      </c>
    </row>
    <row r="14" spans="1:4" ht="15.75" customHeight="1" x14ac:dyDescent="0.25">
      <c r="A14" s="106"/>
      <c r="B14" s="139"/>
      <c r="C14" s="107" t="s">
        <v>351</v>
      </c>
      <c r="D14" s="108">
        <v>1250</v>
      </c>
    </row>
    <row r="15" spans="1:4" ht="15.75" customHeight="1" x14ac:dyDescent="0.25">
      <c r="A15" s="106"/>
      <c r="B15" s="140"/>
      <c r="C15" s="107" t="s">
        <v>397</v>
      </c>
      <c r="D15" s="108">
        <v>270</v>
      </c>
    </row>
    <row r="16" spans="1:4" ht="15.75" customHeight="1" x14ac:dyDescent="0.25">
      <c r="A16" s="106">
        <v>45150</v>
      </c>
      <c r="B16" s="107" t="s">
        <v>425</v>
      </c>
      <c r="C16" s="107" t="s">
        <v>426</v>
      </c>
      <c r="D16" s="108">
        <v>8000</v>
      </c>
    </row>
    <row r="17" spans="1:4" ht="15.75" customHeight="1" x14ac:dyDescent="0.25">
      <c r="A17" s="106">
        <v>45151</v>
      </c>
      <c r="B17" s="107" t="s">
        <v>427</v>
      </c>
      <c r="C17" s="107" t="s">
        <v>377</v>
      </c>
      <c r="D17" s="108">
        <v>1000</v>
      </c>
    </row>
    <row r="18" spans="1:4" ht="15.75" customHeight="1" x14ac:dyDescent="0.25">
      <c r="A18" s="106">
        <v>45153</v>
      </c>
      <c r="B18" s="107" t="s">
        <v>416</v>
      </c>
      <c r="C18" s="107" t="s">
        <v>428</v>
      </c>
      <c r="D18" s="108">
        <v>135</v>
      </c>
    </row>
    <row r="19" spans="1:4" ht="15.75" customHeight="1" x14ac:dyDescent="0.25">
      <c r="A19" s="106">
        <v>45154</v>
      </c>
      <c r="B19" s="107" t="s">
        <v>429</v>
      </c>
      <c r="C19" s="107" t="s">
        <v>430</v>
      </c>
      <c r="D19" s="108">
        <v>20000</v>
      </c>
    </row>
    <row r="20" spans="1:4" ht="15.75" customHeight="1" x14ac:dyDescent="0.25">
      <c r="A20" s="106"/>
      <c r="B20" s="107" t="s">
        <v>62</v>
      </c>
      <c r="C20" s="107" t="s">
        <v>431</v>
      </c>
      <c r="D20" s="108">
        <f>484+40</f>
        <v>524</v>
      </c>
    </row>
    <row r="21" spans="1:4" ht="15.75" customHeight="1" x14ac:dyDescent="0.25">
      <c r="A21" s="106">
        <v>45155</v>
      </c>
      <c r="B21" s="107" t="s">
        <v>432</v>
      </c>
      <c r="C21" s="107" t="s">
        <v>433</v>
      </c>
      <c r="D21" s="108">
        <v>2145</v>
      </c>
    </row>
    <row r="22" spans="1:4" ht="15.75" customHeight="1" x14ac:dyDescent="0.25">
      <c r="A22" s="106">
        <v>45155</v>
      </c>
      <c r="B22" s="107" t="s">
        <v>434</v>
      </c>
      <c r="C22" s="107" t="s">
        <v>435</v>
      </c>
      <c r="D22" s="78">
        <v>1230</v>
      </c>
    </row>
    <row r="23" spans="1:4" ht="15.75" customHeight="1" x14ac:dyDescent="0.25">
      <c r="A23" s="106"/>
      <c r="B23" s="107" t="s">
        <v>436</v>
      </c>
      <c r="C23" s="107" t="s">
        <v>437</v>
      </c>
      <c r="D23" s="108">
        <v>3500</v>
      </c>
    </row>
    <row r="24" spans="1:4" ht="16.5" x14ac:dyDescent="0.25">
      <c r="A24" s="106">
        <v>45157</v>
      </c>
      <c r="B24" s="107" t="s">
        <v>244</v>
      </c>
      <c r="C24" s="107" t="s">
        <v>244</v>
      </c>
      <c r="D24" s="108">
        <v>1000</v>
      </c>
    </row>
    <row r="25" spans="1:4" ht="16.5" x14ac:dyDescent="0.25">
      <c r="A25" s="106"/>
      <c r="B25" s="107" t="s">
        <v>438</v>
      </c>
      <c r="C25" s="107" t="s">
        <v>352</v>
      </c>
      <c r="D25" s="108">
        <v>1900</v>
      </c>
    </row>
    <row r="26" spans="1:4" ht="16.5" x14ac:dyDescent="0.25">
      <c r="A26" s="106">
        <v>45156</v>
      </c>
      <c r="B26" s="107" t="s">
        <v>439</v>
      </c>
      <c r="C26" s="107" t="s">
        <v>291</v>
      </c>
      <c r="D26" s="108">
        <v>1140</v>
      </c>
    </row>
    <row r="27" spans="1:4" ht="16.5" x14ac:dyDescent="0.25">
      <c r="A27" s="106">
        <v>45160</v>
      </c>
      <c r="B27" s="107" t="s">
        <v>416</v>
      </c>
      <c r="C27" s="107" t="s">
        <v>323</v>
      </c>
      <c r="D27" s="108">
        <v>600</v>
      </c>
    </row>
    <row r="28" spans="1:4" ht="16.5" x14ac:dyDescent="0.25">
      <c r="A28" s="106"/>
      <c r="B28" s="107" t="s">
        <v>440</v>
      </c>
      <c r="C28" s="107" t="s">
        <v>441</v>
      </c>
      <c r="D28" s="108">
        <v>162</v>
      </c>
    </row>
    <row r="29" spans="1:4" ht="16.5" x14ac:dyDescent="0.25">
      <c r="A29" s="106">
        <v>45162</v>
      </c>
      <c r="B29" s="107" t="s">
        <v>62</v>
      </c>
      <c r="C29" s="107" t="s">
        <v>442</v>
      </c>
      <c r="D29" s="108">
        <v>150</v>
      </c>
    </row>
    <row r="30" spans="1:4" ht="33" x14ac:dyDescent="0.25">
      <c r="A30" s="106">
        <v>45163</v>
      </c>
      <c r="B30" s="109" t="s">
        <v>443</v>
      </c>
      <c r="C30" s="107" t="s">
        <v>377</v>
      </c>
      <c r="D30" s="108">
        <v>500</v>
      </c>
    </row>
    <row r="31" spans="1:4" ht="16.5" x14ac:dyDescent="0.25">
      <c r="A31" s="106">
        <v>45164</v>
      </c>
      <c r="B31" s="109" t="s">
        <v>444</v>
      </c>
      <c r="C31" s="107" t="s">
        <v>445</v>
      </c>
      <c r="D31" s="108">
        <v>46167</v>
      </c>
    </row>
    <row r="32" spans="1:4" ht="16.5" x14ac:dyDescent="0.25">
      <c r="A32" s="106">
        <v>45165</v>
      </c>
      <c r="B32" s="107" t="s">
        <v>439</v>
      </c>
      <c r="C32" s="107" t="s">
        <v>242</v>
      </c>
      <c r="D32" s="108">
        <v>307</v>
      </c>
    </row>
    <row r="33" spans="1:4" ht="16.5" x14ac:dyDescent="0.25">
      <c r="A33" s="106">
        <v>45167</v>
      </c>
      <c r="B33" s="110" t="s">
        <v>416</v>
      </c>
      <c r="C33" s="107" t="s">
        <v>323</v>
      </c>
      <c r="D33" s="108">
        <v>750</v>
      </c>
    </row>
    <row r="34" spans="1:4" ht="18" x14ac:dyDescent="0.25">
      <c r="A34" s="111">
        <v>45168</v>
      </c>
      <c r="B34" s="112" t="s">
        <v>446</v>
      </c>
      <c r="C34" s="113" t="s">
        <v>447</v>
      </c>
      <c r="D34" s="114">
        <v>790</v>
      </c>
    </row>
    <row r="35" spans="1:4" ht="18" x14ac:dyDescent="0.25">
      <c r="A35" s="69"/>
      <c r="B35" s="77" t="s">
        <v>168</v>
      </c>
      <c r="C35" s="78"/>
      <c r="D35" s="78">
        <f>61165+4500</f>
        <v>65665</v>
      </c>
    </row>
    <row r="36" spans="1:4" ht="18" x14ac:dyDescent="0.25">
      <c r="A36" s="69"/>
      <c r="B36" s="77" t="s">
        <v>114</v>
      </c>
      <c r="C36" s="78"/>
      <c r="D36" s="78">
        <f>51480+4500</f>
        <v>55980</v>
      </c>
    </row>
    <row r="37" spans="1:4" ht="18" x14ac:dyDescent="0.25">
      <c r="A37" s="115"/>
      <c r="B37" s="81" t="s">
        <v>48</v>
      </c>
      <c r="C37" s="81"/>
      <c r="D37" s="82">
        <f>SUM(D4:D36)</f>
        <v>236644</v>
      </c>
    </row>
  </sheetData>
  <mergeCells count="3">
    <mergeCell ref="B1:D1"/>
    <mergeCell ref="B5:B6"/>
    <mergeCell ref="B12:B15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  <pageSetUpPr fitToPage="1"/>
  </sheetPr>
  <dimension ref="A1:D25"/>
  <sheetViews>
    <sheetView workbookViewId="0"/>
  </sheetViews>
  <sheetFormatPr defaultColWidth="12.5703125" defaultRowHeight="15.75" customHeight="1" x14ac:dyDescent="0.2"/>
  <cols>
    <col min="2" max="2" width="40.42578125" customWidth="1"/>
    <col min="3" max="3" width="37.7109375" customWidth="1"/>
  </cols>
  <sheetData>
    <row r="1" spans="1:4" ht="15.75" customHeight="1" x14ac:dyDescent="0.25">
      <c r="A1" s="68" t="s">
        <v>57</v>
      </c>
      <c r="B1" s="147" t="s">
        <v>11</v>
      </c>
      <c r="C1" s="130"/>
      <c r="D1" s="130"/>
    </row>
    <row r="2" spans="1:4" ht="15.75" customHeight="1" x14ac:dyDescent="0.25">
      <c r="A2" s="69" t="s">
        <v>37</v>
      </c>
      <c r="B2" s="70" t="s">
        <v>59</v>
      </c>
      <c r="C2" s="70" t="s">
        <v>395</v>
      </c>
      <c r="D2" s="70" t="s">
        <v>60</v>
      </c>
    </row>
    <row r="3" spans="1:4" ht="15.75" customHeight="1" x14ac:dyDescent="0.25">
      <c r="A3" s="115">
        <v>45172</v>
      </c>
      <c r="B3" s="148" t="s">
        <v>448</v>
      </c>
      <c r="C3" s="79" t="s">
        <v>449</v>
      </c>
      <c r="D3" s="78">
        <v>10000</v>
      </c>
    </row>
    <row r="4" spans="1:4" ht="15.75" customHeight="1" x14ac:dyDescent="0.25">
      <c r="A4" s="115"/>
      <c r="B4" s="140"/>
      <c r="C4" s="79" t="s">
        <v>450</v>
      </c>
      <c r="D4" s="78">
        <v>500</v>
      </c>
    </row>
    <row r="5" spans="1:4" ht="15.75" customHeight="1" x14ac:dyDescent="0.25">
      <c r="A5" s="115">
        <v>45172</v>
      </c>
      <c r="B5" s="148" t="s">
        <v>451</v>
      </c>
      <c r="C5" s="79" t="s">
        <v>452</v>
      </c>
      <c r="D5" s="78">
        <v>20000</v>
      </c>
    </row>
    <row r="6" spans="1:4" ht="15.75" customHeight="1" x14ac:dyDescent="0.25">
      <c r="A6" s="115"/>
      <c r="B6" s="139"/>
      <c r="C6" s="79" t="s">
        <v>453</v>
      </c>
      <c r="D6" s="78">
        <v>10000</v>
      </c>
    </row>
    <row r="7" spans="1:4" ht="15.75" customHeight="1" x14ac:dyDescent="0.25">
      <c r="A7" s="115"/>
      <c r="B7" s="139"/>
      <c r="C7" s="79" t="s">
        <v>454</v>
      </c>
      <c r="D7" s="78">
        <v>6250</v>
      </c>
    </row>
    <row r="8" spans="1:4" ht="15.75" customHeight="1" x14ac:dyDescent="0.25">
      <c r="A8" s="115"/>
      <c r="B8" s="140"/>
      <c r="C8" s="79" t="s">
        <v>455</v>
      </c>
      <c r="D8" s="78">
        <v>12625</v>
      </c>
    </row>
    <row r="9" spans="1:4" ht="15.75" customHeight="1" x14ac:dyDescent="0.25">
      <c r="A9" s="115">
        <v>44809</v>
      </c>
      <c r="B9" s="79" t="s">
        <v>279</v>
      </c>
      <c r="C9" s="79" t="s">
        <v>279</v>
      </c>
      <c r="D9" s="78">
        <v>100</v>
      </c>
    </row>
    <row r="10" spans="1:4" ht="15.75" customHeight="1" x14ac:dyDescent="0.25">
      <c r="A10" s="115"/>
      <c r="B10" s="79" t="s">
        <v>456</v>
      </c>
      <c r="C10" s="79" t="s">
        <v>457</v>
      </c>
      <c r="D10" s="78">
        <v>170</v>
      </c>
    </row>
    <row r="11" spans="1:4" ht="15.75" customHeight="1" x14ac:dyDescent="0.25">
      <c r="A11" s="115">
        <v>45176</v>
      </c>
      <c r="B11" s="79" t="s">
        <v>458</v>
      </c>
      <c r="C11" s="79" t="s">
        <v>458</v>
      </c>
      <c r="D11" s="78">
        <v>465</v>
      </c>
    </row>
    <row r="12" spans="1:4" ht="15.75" customHeight="1" x14ac:dyDescent="0.25">
      <c r="A12" s="115"/>
      <c r="B12" s="79" t="s">
        <v>459</v>
      </c>
      <c r="C12" s="79" t="s">
        <v>460</v>
      </c>
      <c r="D12" s="78">
        <v>500</v>
      </c>
    </row>
    <row r="13" spans="1:4" ht="15.75" customHeight="1" x14ac:dyDescent="0.25">
      <c r="A13" s="115">
        <v>45181</v>
      </c>
      <c r="B13" s="79" t="s">
        <v>461</v>
      </c>
      <c r="C13" s="79" t="s">
        <v>462</v>
      </c>
      <c r="D13" s="78">
        <v>1000</v>
      </c>
    </row>
    <row r="14" spans="1:4" ht="15.75" customHeight="1" x14ac:dyDescent="0.25">
      <c r="A14" s="115"/>
      <c r="B14" s="79" t="s">
        <v>463</v>
      </c>
      <c r="C14" s="79" t="s">
        <v>464</v>
      </c>
      <c r="D14" s="78">
        <v>830</v>
      </c>
    </row>
    <row r="15" spans="1:4" ht="15.75" customHeight="1" x14ac:dyDescent="0.25">
      <c r="A15" s="115">
        <v>45190</v>
      </c>
      <c r="B15" s="79" t="s">
        <v>465</v>
      </c>
      <c r="C15" s="79" t="s">
        <v>466</v>
      </c>
      <c r="D15" s="78">
        <v>1500</v>
      </c>
    </row>
    <row r="16" spans="1:4" ht="15.75" customHeight="1" x14ac:dyDescent="0.25">
      <c r="A16" s="115">
        <v>45192</v>
      </c>
      <c r="B16" s="79" t="s">
        <v>432</v>
      </c>
      <c r="C16" s="79" t="s">
        <v>467</v>
      </c>
      <c r="D16" s="78">
        <v>300</v>
      </c>
    </row>
    <row r="17" spans="1:4" ht="15.75" customHeight="1" x14ac:dyDescent="0.25">
      <c r="A17" s="115">
        <v>45193</v>
      </c>
      <c r="B17" s="79" t="s">
        <v>465</v>
      </c>
      <c r="C17" s="79" t="s">
        <v>468</v>
      </c>
      <c r="D17" s="78">
        <v>500</v>
      </c>
    </row>
    <row r="18" spans="1:4" ht="15.75" customHeight="1" x14ac:dyDescent="0.25">
      <c r="A18" s="115"/>
      <c r="B18" s="79" t="s">
        <v>187</v>
      </c>
      <c r="C18" s="79" t="s">
        <v>469</v>
      </c>
      <c r="D18" s="78">
        <v>136</v>
      </c>
    </row>
    <row r="19" spans="1:4" ht="15.75" customHeight="1" x14ac:dyDescent="0.25">
      <c r="A19" s="115">
        <v>45196</v>
      </c>
      <c r="B19" s="79" t="s">
        <v>463</v>
      </c>
      <c r="C19" s="79" t="s">
        <v>323</v>
      </c>
      <c r="D19" s="78">
        <v>1000</v>
      </c>
    </row>
    <row r="20" spans="1:4" ht="15.75" customHeight="1" x14ac:dyDescent="0.25">
      <c r="A20" s="115">
        <v>45197</v>
      </c>
      <c r="B20" s="79" t="s">
        <v>470</v>
      </c>
      <c r="C20" s="79" t="s">
        <v>380</v>
      </c>
      <c r="D20" s="78">
        <v>300</v>
      </c>
    </row>
    <row r="21" spans="1:4" ht="15.75" customHeight="1" x14ac:dyDescent="0.25">
      <c r="A21" s="115">
        <v>45199</v>
      </c>
      <c r="B21" s="116" t="s">
        <v>471</v>
      </c>
      <c r="C21" s="116" t="s">
        <v>472</v>
      </c>
      <c r="D21" s="78">
        <v>10000</v>
      </c>
    </row>
    <row r="22" spans="1:4" ht="15.75" customHeight="1" x14ac:dyDescent="0.25">
      <c r="A22" s="51"/>
      <c r="B22" s="77" t="s">
        <v>473</v>
      </c>
      <c r="C22" s="78" t="s">
        <v>104</v>
      </c>
      <c r="D22" s="78">
        <v>1900</v>
      </c>
    </row>
    <row r="23" spans="1:4" ht="15.75" customHeight="1" x14ac:dyDescent="0.25">
      <c r="A23" s="51"/>
      <c r="B23" s="77" t="s">
        <v>168</v>
      </c>
      <c r="C23" s="78"/>
      <c r="D23" s="78">
        <f>42850+4500</f>
        <v>47350</v>
      </c>
    </row>
    <row r="24" spans="1:4" ht="18" x14ac:dyDescent="0.25">
      <c r="A24" s="51"/>
      <c r="B24" s="77" t="s">
        <v>114</v>
      </c>
      <c r="C24" s="78"/>
      <c r="D24" s="78">
        <f>58675+4500</f>
        <v>63175</v>
      </c>
    </row>
    <row r="25" spans="1:4" ht="18" x14ac:dyDescent="0.25">
      <c r="A25" s="115"/>
      <c r="B25" s="81" t="s">
        <v>48</v>
      </c>
      <c r="C25" s="81"/>
      <c r="D25" s="82">
        <f>SUM(D3:D24)</f>
        <v>188601</v>
      </c>
    </row>
  </sheetData>
  <mergeCells count="3">
    <mergeCell ref="B1:D1"/>
    <mergeCell ref="B3:B4"/>
    <mergeCell ref="B5:B8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  <pageSetUpPr fitToPage="1"/>
  </sheetPr>
  <dimension ref="A1:D48"/>
  <sheetViews>
    <sheetView topLeftCell="A38" workbookViewId="0"/>
  </sheetViews>
  <sheetFormatPr defaultColWidth="12.5703125" defaultRowHeight="15.75" customHeight="1" x14ac:dyDescent="0.2"/>
  <cols>
    <col min="2" max="2" width="47.140625" customWidth="1"/>
    <col min="3" max="3" width="35.42578125" customWidth="1"/>
  </cols>
  <sheetData>
    <row r="1" spans="1:4" ht="18" x14ac:dyDescent="0.25">
      <c r="A1" s="68" t="s">
        <v>57</v>
      </c>
      <c r="B1" s="147" t="s">
        <v>12</v>
      </c>
      <c r="C1" s="130"/>
      <c r="D1" s="130"/>
    </row>
    <row r="2" spans="1:4" ht="18" x14ac:dyDescent="0.25">
      <c r="A2" s="69" t="s">
        <v>37</v>
      </c>
      <c r="B2" s="70" t="s">
        <v>59</v>
      </c>
      <c r="C2" s="70" t="s">
        <v>395</v>
      </c>
      <c r="D2" s="70" t="s">
        <v>60</v>
      </c>
    </row>
    <row r="3" spans="1:4" ht="18" x14ac:dyDescent="0.25">
      <c r="A3" s="117">
        <v>45200</v>
      </c>
      <c r="B3" s="118" t="s">
        <v>474</v>
      </c>
      <c r="C3" s="118" t="s">
        <v>475</v>
      </c>
      <c r="D3" s="118">
        <v>128</v>
      </c>
    </row>
    <row r="4" spans="1:4" ht="18" x14ac:dyDescent="0.25">
      <c r="A4" s="117">
        <v>45201</v>
      </c>
      <c r="B4" s="118" t="s">
        <v>476</v>
      </c>
      <c r="C4" s="118" t="s">
        <v>477</v>
      </c>
      <c r="D4" s="118">
        <v>1000</v>
      </c>
    </row>
    <row r="5" spans="1:4" ht="18" x14ac:dyDescent="0.25">
      <c r="A5" s="115">
        <v>45204</v>
      </c>
      <c r="B5" s="79" t="s">
        <v>478</v>
      </c>
      <c r="C5" s="79" t="s">
        <v>187</v>
      </c>
      <c r="D5" s="78">
        <v>350</v>
      </c>
    </row>
    <row r="6" spans="1:4" ht="36" x14ac:dyDescent="0.25">
      <c r="A6" s="115">
        <v>45205</v>
      </c>
      <c r="B6" s="119" t="s">
        <v>479</v>
      </c>
      <c r="C6" s="79" t="s">
        <v>480</v>
      </c>
      <c r="D6" s="78">
        <v>134</v>
      </c>
    </row>
    <row r="7" spans="1:4" ht="18" x14ac:dyDescent="0.25">
      <c r="A7" s="115">
        <v>45205</v>
      </c>
      <c r="B7" s="120" t="s">
        <v>481</v>
      </c>
      <c r="C7" s="79" t="s">
        <v>377</v>
      </c>
      <c r="D7" s="78">
        <v>136</v>
      </c>
    </row>
    <row r="8" spans="1:4" ht="18" x14ac:dyDescent="0.25">
      <c r="A8" s="115">
        <v>45206</v>
      </c>
      <c r="B8" s="120" t="s">
        <v>405</v>
      </c>
      <c r="C8" s="79" t="s">
        <v>323</v>
      </c>
      <c r="D8" s="78">
        <v>1493</v>
      </c>
    </row>
    <row r="9" spans="1:4" ht="18" x14ac:dyDescent="0.25">
      <c r="A9" s="115"/>
      <c r="B9" s="120" t="s">
        <v>482</v>
      </c>
      <c r="C9" s="79" t="s">
        <v>166</v>
      </c>
      <c r="D9" s="78">
        <v>40</v>
      </c>
    </row>
    <row r="10" spans="1:4" ht="18" x14ac:dyDescent="0.25">
      <c r="A10" s="115"/>
      <c r="B10" s="120" t="s">
        <v>483</v>
      </c>
      <c r="C10" s="79" t="s">
        <v>484</v>
      </c>
      <c r="D10" s="78">
        <v>15343</v>
      </c>
    </row>
    <row r="11" spans="1:4" ht="18" x14ac:dyDescent="0.25">
      <c r="A11" s="115"/>
      <c r="B11" s="120" t="s">
        <v>485</v>
      </c>
      <c r="C11" s="79" t="s">
        <v>484</v>
      </c>
      <c r="D11" s="78">
        <v>11228</v>
      </c>
    </row>
    <row r="12" spans="1:4" ht="18" x14ac:dyDescent="0.25">
      <c r="A12" s="115"/>
      <c r="B12" s="120" t="s">
        <v>166</v>
      </c>
      <c r="C12" s="79" t="s">
        <v>486</v>
      </c>
      <c r="D12" s="78">
        <v>40</v>
      </c>
    </row>
    <row r="13" spans="1:4" ht="18" x14ac:dyDescent="0.25">
      <c r="A13" s="115">
        <v>45211</v>
      </c>
      <c r="B13" s="150" t="s">
        <v>62</v>
      </c>
      <c r="C13" s="79" t="s">
        <v>487</v>
      </c>
      <c r="D13" s="78">
        <v>245</v>
      </c>
    </row>
    <row r="14" spans="1:4" ht="18" x14ac:dyDescent="0.25">
      <c r="A14" s="115"/>
      <c r="B14" s="151"/>
      <c r="C14" s="79" t="s">
        <v>488</v>
      </c>
      <c r="D14" s="78">
        <v>125</v>
      </c>
    </row>
    <row r="15" spans="1:4" ht="18" x14ac:dyDescent="0.25">
      <c r="A15" s="115">
        <v>45213</v>
      </c>
      <c r="B15" s="152" t="s">
        <v>489</v>
      </c>
      <c r="C15" s="79" t="s">
        <v>377</v>
      </c>
      <c r="D15" s="78">
        <v>2500</v>
      </c>
    </row>
    <row r="16" spans="1:4" ht="18" x14ac:dyDescent="0.25">
      <c r="A16" s="115"/>
      <c r="B16" s="153"/>
      <c r="C16" s="79" t="s">
        <v>323</v>
      </c>
      <c r="D16" s="78">
        <v>154</v>
      </c>
    </row>
    <row r="17" spans="1:4" ht="18" x14ac:dyDescent="0.25">
      <c r="A17" s="115"/>
      <c r="B17" s="151"/>
      <c r="C17" s="79" t="s">
        <v>241</v>
      </c>
      <c r="D17" s="78">
        <v>700</v>
      </c>
    </row>
    <row r="18" spans="1:4" ht="18" x14ac:dyDescent="0.25">
      <c r="A18" s="115">
        <v>45216</v>
      </c>
      <c r="B18" s="119" t="s">
        <v>490</v>
      </c>
      <c r="C18" s="79" t="s">
        <v>491</v>
      </c>
      <c r="D18" s="78">
        <v>180</v>
      </c>
    </row>
    <row r="19" spans="1:4" ht="18" x14ac:dyDescent="0.25">
      <c r="A19" s="115">
        <v>45218</v>
      </c>
      <c r="B19" s="120" t="s">
        <v>62</v>
      </c>
      <c r="C19" s="79" t="s">
        <v>492</v>
      </c>
      <c r="D19" s="78">
        <v>70</v>
      </c>
    </row>
    <row r="20" spans="1:4" ht="18" x14ac:dyDescent="0.25">
      <c r="A20" s="115">
        <v>45218</v>
      </c>
      <c r="B20" s="120" t="s">
        <v>405</v>
      </c>
      <c r="C20" s="121" t="s">
        <v>323</v>
      </c>
      <c r="D20" s="78">
        <v>160</v>
      </c>
    </row>
    <row r="21" spans="1:4" ht="18" x14ac:dyDescent="0.25">
      <c r="A21" s="115"/>
      <c r="B21" s="120" t="s">
        <v>493</v>
      </c>
      <c r="C21" s="121"/>
      <c r="D21" s="78">
        <v>154</v>
      </c>
    </row>
    <row r="22" spans="1:4" ht="18" x14ac:dyDescent="0.25">
      <c r="A22" s="115">
        <v>45220</v>
      </c>
      <c r="B22" s="149" t="s">
        <v>494</v>
      </c>
      <c r="C22" s="121" t="s">
        <v>495</v>
      </c>
      <c r="D22" s="78">
        <v>11760</v>
      </c>
    </row>
    <row r="23" spans="1:4" ht="18" x14ac:dyDescent="0.25">
      <c r="A23" s="115"/>
      <c r="B23" s="139"/>
      <c r="C23" s="79" t="s">
        <v>313</v>
      </c>
      <c r="D23" s="78">
        <v>40</v>
      </c>
    </row>
    <row r="24" spans="1:4" ht="18" x14ac:dyDescent="0.25">
      <c r="A24" s="115"/>
      <c r="B24" s="139"/>
      <c r="C24" s="79" t="s">
        <v>141</v>
      </c>
      <c r="D24" s="78">
        <v>1013</v>
      </c>
    </row>
    <row r="25" spans="1:4" ht="18" x14ac:dyDescent="0.25">
      <c r="A25" s="115"/>
      <c r="B25" s="139"/>
      <c r="C25" s="79" t="s">
        <v>496</v>
      </c>
      <c r="D25" s="78">
        <v>620</v>
      </c>
    </row>
    <row r="26" spans="1:4" ht="18" x14ac:dyDescent="0.25">
      <c r="A26" s="115"/>
      <c r="B26" s="139"/>
      <c r="C26" s="79" t="s">
        <v>497</v>
      </c>
      <c r="D26" s="78">
        <v>5292</v>
      </c>
    </row>
    <row r="27" spans="1:4" ht="18" x14ac:dyDescent="0.25">
      <c r="A27" s="115"/>
      <c r="B27" s="140"/>
      <c r="C27" s="79" t="s">
        <v>498</v>
      </c>
      <c r="D27" s="78">
        <v>794</v>
      </c>
    </row>
    <row r="28" spans="1:4" ht="18" x14ac:dyDescent="0.25">
      <c r="A28" s="115">
        <v>45221</v>
      </c>
      <c r="B28" s="79" t="s">
        <v>68</v>
      </c>
      <c r="C28" s="79" t="s">
        <v>499</v>
      </c>
      <c r="D28" s="78">
        <v>356</v>
      </c>
    </row>
    <row r="29" spans="1:4" ht="18" x14ac:dyDescent="0.25">
      <c r="A29" s="115"/>
      <c r="B29" s="79" t="s">
        <v>500</v>
      </c>
      <c r="C29" s="79" t="s">
        <v>323</v>
      </c>
      <c r="D29" s="78">
        <v>212.5</v>
      </c>
    </row>
    <row r="30" spans="1:4" ht="18" x14ac:dyDescent="0.25">
      <c r="A30" s="115">
        <v>45223</v>
      </c>
      <c r="B30" s="79" t="s">
        <v>501</v>
      </c>
      <c r="C30" s="79" t="s">
        <v>397</v>
      </c>
      <c r="D30" s="78">
        <v>960</v>
      </c>
    </row>
    <row r="31" spans="1:4" ht="18" x14ac:dyDescent="0.25">
      <c r="A31" s="115">
        <v>45224</v>
      </c>
      <c r="B31" s="79" t="s">
        <v>502</v>
      </c>
      <c r="C31" s="79" t="s">
        <v>166</v>
      </c>
      <c r="D31" s="78">
        <v>80</v>
      </c>
    </row>
    <row r="32" spans="1:4" ht="18" x14ac:dyDescent="0.25">
      <c r="A32" s="115"/>
      <c r="B32" s="122" t="s">
        <v>442</v>
      </c>
      <c r="C32" s="79" t="s">
        <v>503</v>
      </c>
      <c r="D32" s="78">
        <v>54</v>
      </c>
    </row>
    <row r="33" spans="1:4" ht="18" x14ac:dyDescent="0.25">
      <c r="A33" s="115"/>
      <c r="B33" s="122"/>
      <c r="C33" s="79" t="s">
        <v>166</v>
      </c>
      <c r="D33" s="78">
        <v>40</v>
      </c>
    </row>
    <row r="34" spans="1:4" ht="18" x14ac:dyDescent="0.25">
      <c r="A34" s="115"/>
      <c r="B34" s="122" t="s">
        <v>293</v>
      </c>
      <c r="C34" s="79" t="s">
        <v>504</v>
      </c>
      <c r="D34" s="78">
        <v>865</v>
      </c>
    </row>
    <row r="35" spans="1:4" ht="18" x14ac:dyDescent="0.25">
      <c r="A35" s="115"/>
      <c r="B35" s="122" t="s">
        <v>505</v>
      </c>
      <c r="C35" s="79" t="s">
        <v>279</v>
      </c>
      <c r="D35" s="78">
        <v>1000</v>
      </c>
    </row>
    <row r="36" spans="1:4" ht="33.75" customHeight="1" x14ac:dyDescent="0.25">
      <c r="A36" s="115">
        <v>45225</v>
      </c>
      <c r="B36" s="154" t="s">
        <v>506</v>
      </c>
      <c r="C36" s="79" t="s">
        <v>377</v>
      </c>
      <c r="D36" s="78">
        <v>1500</v>
      </c>
    </row>
    <row r="37" spans="1:4" ht="18" x14ac:dyDescent="0.25">
      <c r="A37" s="115"/>
      <c r="B37" s="139"/>
      <c r="C37" s="79" t="s">
        <v>291</v>
      </c>
      <c r="D37" s="78">
        <v>945</v>
      </c>
    </row>
    <row r="38" spans="1:4" ht="36" customHeight="1" x14ac:dyDescent="0.25">
      <c r="A38" s="115"/>
      <c r="B38" s="140"/>
      <c r="C38" s="79" t="s">
        <v>507</v>
      </c>
      <c r="D38" s="78">
        <v>20</v>
      </c>
    </row>
    <row r="39" spans="1:4" ht="36" customHeight="1" x14ac:dyDescent="0.25">
      <c r="A39" s="115"/>
      <c r="B39" s="122" t="s">
        <v>508</v>
      </c>
      <c r="C39" s="79" t="s">
        <v>509</v>
      </c>
      <c r="D39" s="78">
        <v>36000</v>
      </c>
    </row>
    <row r="40" spans="1:4" ht="18" x14ac:dyDescent="0.25">
      <c r="A40" s="115">
        <v>45226</v>
      </c>
      <c r="B40" s="149" t="s">
        <v>510</v>
      </c>
      <c r="C40" s="79" t="s">
        <v>511</v>
      </c>
      <c r="D40" s="78">
        <v>880</v>
      </c>
    </row>
    <row r="41" spans="1:4" ht="18" x14ac:dyDescent="0.25">
      <c r="A41" s="115"/>
      <c r="B41" s="140"/>
      <c r="C41" s="79" t="s">
        <v>313</v>
      </c>
      <c r="D41" s="78">
        <v>80</v>
      </c>
    </row>
    <row r="42" spans="1:4" ht="18" x14ac:dyDescent="0.25">
      <c r="A42" s="115">
        <v>45230</v>
      </c>
      <c r="B42" s="79" t="s">
        <v>501</v>
      </c>
      <c r="C42" s="79" t="s">
        <v>323</v>
      </c>
      <c r="D42" s="78">
        <f>250+190</f>
        <v>440</v>
      </c>
    </row>
    <row r="43" spans="1:4" ht="18" x14ac:dyDescent="0.25">
      <c r="A43" s="115"/>
      <c r="B43" s="79" t="s">
        <v>478</v>
      </c>
      <c r="C43" s="79" t="s">
        <v>310</v>
      </c>
      <c r="D43" s="78">
        <v>610</v>
      </c>
    </row>
    <row r="44" spans="1:4" ht="18" x14ac:dyDescent="0.25">
      <c r="A44" s="79"/>
      <c r="B44" s="79" t="s">
        <v>512</v>
      </c>
      <c r="C44" s="79" t="s">
        <v>104</v>
      </c>
      <c r="D44" s="78">
        <v>1900</v>
      </c>
    </row>
    <row r="45" spans="1:4" ht="18" x14ac:dyDescent="0.25">
      <c r="A45" s="69"/>
      <c r="B45" s="77" t="s">
        <v>465</v>
      </c>
      <c r="C45" s="78" t="s">
        <v>513</v>
      </c>
      <c r="D45" s="78">
        <v>150</v>
      </c>
    </row>
    <row r="46" spans="1:4" ht="18" x14ac:dyDescent="0.25">
      <c r="A46" s="69"/>
      <c r="B46" s="77" t="s">
        <v>168</v>
      </c>
      <c r="C46" s="78"/>
      <c r="D46" s="78">
        <f>48300+4500</f>
        <v>52800</v>
      </c>
    </row>
    <row r="47" spans="1:4" ht="18" x14ac:dyDescent="0.25">
      <c r="A47" s="69"/>
      <c r="B47" s="77" t="s">
        <v>114</v>
      </c>
      <c r="C47" s="78"/>
      <c r="D47" s="78">
        <f>51630+4500</f>
        <v>56130</v>
      </c>
    </row>
    <row r="48" spans="1:4" ht="18" x14ac:dyDescent="0.25">
      <c r="A48" s="115"/>
      <c r="B48" s="81" t="s">
        <v>48</v>
      </c>
      <c r="C48" s="81"/>
      <c r="D48" s="82">
        <f>SUM(D5:D47)</f>
        <v>207593.5</v>
      </c>
    </row>
  </sheetData>
  <mergeCells count="6">
    <mergeCell ref="B40:B41"/>
    <mergeCell ref="B1:D1"/>
    <mergeCell ref="B13:B14"/>
    <mergeCell ref="B15:B17"/>
    <mergeCell ref="B22:B27"/>
    <mergeCell ref="B36:B38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  <pageSetUpPr fitToPage="1"/>
  </sheetPr>
  <dimension ref="A1:D30"/>
  <sheetViews>
    <sheetView workbookViewId="0"/>
  </sheetViews>
  <sheetFormatPr defaultColWidth="12.5703125" defaultRowHeight="15.75" customHeight="1" x14ac:dyDescent="0.2"/>
  <cols>
    <col min="2" max="2" width="42.42578125" customWidth="1"/>
    <col min="3" max="3" width="33.42578125" customWidth="1"/>
    <col min="4" max="4" width="18.5703125" customWidth="1"/>
  </cols>
  <sheetData>
    <row r="1" spans="1:4" ht="15.75" customHeight="1" x14ac:dyDescent="0.25">
      <c r="A1" s="123" t="s">
        <v>57</v>
      </c>
      <c r="B1" s="155" t="s">
        <v>13</v>
      </c>
      <c r="C1" s="130"/>
      <c r="D1" s="130"/>
    </row>
    <row r="2" spans="1:4" ht="15.75" customHeight="1" x14ac:dyDescent="0.25">
      <c r="A2" s="96" t="s">
        <v>37</v>
      </c>
      <c r="B2" s="124" t="s">
        <v>59</v>
      </c>
      <c r="C2" s="124" t="s">
        <v>395</v>
      </c>
      <c r="D2" s="124" t="s">
        <v>60</v>
      </c>
    </row>
    <row r="3" spans="1:4" ht="15" x14ac:dyDescent="0.2">
      <c r="A3" s="125">
        <v>45237</v>
      </c>
      <c r="B3" s="91" t="s">
        <v>416</v>
      </c>
      <c r="C3" s="91" t="s">
        <v>397</v>
      </c>
      <c r="D3" s="92">
        <v>910</v>
      </c>
    </row>
    <row r="4" spans="1:4" ht="15" x14ac:dyDescent="0.2">
      <c r="A4" s="125">
        <v>45240</v>
      </c>
      <c r="B4" s="91" t="s">
        <v>62</v>
      </c>
      <c r="C4" s="91" t="s">
        <v>514</v>
      </c>
      <c r="D4" s="92">
        <v>120</v>
      </c>
    </row>
    <row r="5" spans="1:4" ht="15" x14ac:dyDescent="0.2">
      <c r="A5" s="125">
        <v>45244</v>
      </c>
      <c r="B5" s="126" t="s">
        <v>416</v>
      </c>
      <c r="C5" s="91" t="s">
        <v>323</v>
      </c>
      <c r="D5" s="92">
        <v>635</v>
      </c>
    </row>
    <row r="6" spans="1:4" ht="15" x14ac:dyDescent="0.2">
      <c r="A6" s="125">
        <v>45245</v>
      </c>
      <c r="B6" s="126" t="s">
        <v>62</v>
      </c>
      <c r="C6" s="91" t="s">
        <v>515</v>
      </c>
      <c r="D6" s="92">
        <v>290</v>
      </c>
    </row>
    <row r="7" spans="1:4" ht="15" x14ac:dyDescent="0.2">
      <c r="A7" s="125"/>
      <c r="B7" s="126" t="s">
        <v>516</v>
      </c>
      <c r="C7" s="91" t="s">
        <v>517</v>
      </c>
      <c r="D7" s="92">
        <v>31500</v>
      </c>
    </row>
    <row r="8" spans="1:4" ht="15" x14ac:dyDescent="0.2">
      <c r="A8" s="125">
        <v>45247</v>
      </c>
      <c r="B8" s="126" t="s">
        <v>62</v>
      </c>
      <c r="C8" s="91" t="s">
        <v>160</v>
      </c>
      <c r="D8" s="92">
        <v>1810</v>
      </c>
    </row>
    <row r="9" spans="1:4" ht="15" x14ac:dyDescent="0.2">
      <c r="A9" s="125">
        <v>45247</v>
      </c>
      <c r="B9" s="126" t="s">
        <v>405</v>
      </c>
      <c r="C9" s="91" t="s">
        <v>518</v>
      </c>
      <c r="D9" s="92">
        <v>1241</v>
      </c>
    </row>
    <row r="10" spans="1:4" ht="15" x14ac:dyDescent="0.2">
      <c r="A10" s="125">
        <v>45248</v>
      </c>
      <c r="B10" s="126" t="s">
        <v>519</v>
      </c>
      <c r="C10" s="91" t="s">
        <v>291</v>
      </c>
      <c r="D10" s="92">
        <v>810</v>
      </c>
    </row>
    <row r="11" spans="1:4" ht="15" x14ac:dyDescent="0.2">
      <c r="A11" s="125">
        <v>45248</v>
      </c>
      <c r="B11" s="126" t="s">
        <v>520</v>
      </c>
      <c r="C11" s="91" t="s">
        <v>521</v>
      </c>
      <c r="D11" s="92">
        <v>140</v>
      </c>
    </row>
    <row r="12" spans="1:4" ht="15" x14ac:dyDescent="0.2">
      <c r="A12" s="125">
        <v>45251</v>
      </c>
      <c r="B12" s="126" t="s">
        <v>62</v>
      </c>
      <c r="C12" s="91" t="s">
        <v>522</v>
      </c>
      <c r="D12" s="92">
        <v>565</v>
      </c>
    </row>
    <row r="13" spans="1:4" ht="15" x14ac:dyDescent="0.2">
      <c r="A13" s="125">
        <v>45251</v>
      </c>
      <c r="B13" s="126" t="s">
        <v>416</v>
      </c>
      <c r="C13" s="91" t="s">
        <v>323</v>
      </c>
      <c r="D13" s="92">
        <v>900</v>
      </c>
    </row>
    <row r="14" spans="1:4" ht="15" x14ac:dyDescent="0.2">
      <c r="A14" s="125">
        <v>45252</v>
      </c>
      <c r="B14" s="126" t="s">
        <v>484</v>
      </c>
      <c r="C14" s="91" t="s">
        <v>523</v>
      </c>
      <c r="D14" s="92">
        <v>2549</v>
      </c>
    </row>
    <row r="15" spans="1:4" ht="15" x14ac:dyDescent="0.2">
      <c r="A15" s="125">
        <v>45252</v>
      </c>
      <c r="B15" s="126" t="s">
        <v>471</v>
      </c>
      <c r="C15" s="91" t="s">
        <v>524</v>
      </c>
      <c r="D15" s="92">
        <v>10000</v>
      </c>
    </row>
    <row r="16" spans="1:4" ht="15" x14ac:dyDescent="0.2">
      <c r="A16" s="125">
        <v>45253</v>
      </c>
      <c r="B16" s="91" t="s">
        <v>525</v>
      </c>
      <c r="C16" s="91" t="s">
        <v>377</v>
      </c>
      <c r="D16" s="92">
        <v>1200</v>
      </c>
    </row>
    <row r="17" spans="1:4" ht="15" x14ac:dyDescent="0.2">
      <c r="A17" s="125">
        <v>45254</v>
      </c>
      <c r="B17" s="91" t="s">
        <v>62</v>
      </c>
      <c r="C17" s="91" t="s">
        <v>526</v>
      </c>
      <c r="D17" s="92">
        <v>322.75</v>
      </c>
    </row>
    <row r="18" spans="1:4" ht="15" x14ac:dyDescent="0.2">
      <c r="A18" s="125">
        <v>45254</v>
      </c>
      <c r="B18" s="156" t="s">
        <v>527</v>
      </c>
      <c r="C18" s="91" t="s">
        <v>377</v>
      </c>
      <c r="D18" s="92">
        <v>4000</v>
      </c>
    </row>
    <row r="19" spans="1:4" ht="15" x14ac:dyDescent="0.2">
      <c r="A19" s="125"/>
      <c r="B19" s="139"/>
      <c r="C19" s="91" t="s">
        <v>242</v>
      </c>
      <c r="D19" s="92">
        <f>710+440</f>
        <v>1150</v>
      </c>
    </row>
    <row r="20" spans="1:4" ht="15" x14ac:dyDescent="0.2">
      <c r="A20" s="125"/>
      <c r="B20" s="140"/>
      <c r="C20" s="91" t="s">
        <v>409</v>
      </c>
      <c r="D20" s="92">
        <v>1500</v>
      </c>
    </row>
    <row r="21" spans="1:4" ht="15" x14ac:dyDescent="0.2">
      <c r="A21" s="125"/>
      <c r="B21" s="127"/>
      <c r="C21" s="91" t="s">
        <v>528</v>
      </c>
      <c r="D21" s="92">
        <v>760</v>
      </c>
    </row>
    <row r="22" spans="1:4" ht="15" x14ac:dyDescent="0.2">
      <c r="A22" s="128">
        <v>45255</v>
      </c>
      <c r="B22" s="90" t="s">
        <v>62</v>
      </c>
      <c r="C22" s="91" t="s">
        <v>529</v>
      </c>
      <c r="D22" s="92">
        <v>211</v>
      </c>
    </row>
    <row r="23" spans="1:4" ht="15" x14ac:dyDescent="0.2">
      <c r="A23" s="125">
        <v>45255</v>
      </c>
      <c r="B23" s="90" t="s">
        <v>530</v>
      </c>
      <c r="C23" s="91" t="s">
        <v>531</v>
      </c>
      <c r="D23" s="92">
        <v>53870</v>
      </c>
    </row>
    <row r="24" spans="1:4" ht="15" x14ac:dyDescent="0.2">
      <c r="A24" s="125">
        <v>45257</v>
      </c>
      <c r="B24" s="91" t="s">
        <v>62</v>
      </c>
      <c r="C24" s="91" t="s">
        <v>532</v>
      </c>
      <c r="D24" s="92">
        <v>790</v>
      </c>
    </row>
    <row r="25" spans="1:4" ht="15" x14ac:dyDescent="0.2">
      <c r="A25" s="125">
        <v>45258</v>
      </c>
      <c r="B25" s="141" t="s">
        <v>533</v>
      </c>
      <c r="C25" s="91" t="s">
        <v>377</v>
      </c>
      <c r="D25" s="92">
        <v>3300</v>
      </c>
    </row>
    <row r="26" spans="1:4" ht="15" x14ac:dyDescent="0.2">
      <c r="A26" s="125"/>
      <c r="B26" s="140"/>
      <c r="C26" s="91" t="s">
        <v>291</v>
      </c>
      <c r="D26" s="92">
        <v>1275</v>
      </c>
    </row>
    <row r="27" spans="1:4" ht="18" x14ac:dyDescent="0.25">
      <c r="A27" s="115">
        <v>45260</v>
      </c>
      <c r="B27" s="122" t="s">
        <v>534</v>
      </c>
      <c r="C27" s="79" t="s">
        <v>323</v>
      </c>
      <c r="D27" s="78">
        <v>650</v>
      </c>
    </row>
    <row r="28" spans="1:4" ht="18" x14ac:dyDescent="0.25">
      <c r="A28" s="69"/>
      <c r="B28" s="77" t="s">
        <v>168</v>
      </c>
      <c r="C28" s="78"/>
      <c r="D28" s="78">
        <f>59225+4500</f>
        <v>63725</v>
      </c>
    </row>
    <row r="29" spans="1:4" ht="18" x14ac:dyDescent="0.25">
      <c r="A29" s="69"/>
      <c r="B29" s="77" t="s">
        <v>114</v>
      </c>
      <c r="C29" s="78"/>
      <c r="D29" s="78">
        <f>48985+4500</f>
        <v>53485</v>
      </c>
    </row>
    <row r="30" spans="1:4" ht="18" x14ac:dyDescent="0.25">
      <c r="A30" s="115"/>
      <c r="B30" s="81" t="s">
        <v>48</v>
      </c>
      <c r="C30" s="81"/>
      <c r="D30" s="82">
        <f>SUM(D4:D29)</f>
        <v>236798.75</v>
      </c>
    </row>
  </sheetData>
  <mergeCells count="3">
    <mergeCell ref="B1:D1"/>
    <mergeCell ref="B18:B20"/>
    <mergeCell ref="B25:B26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  <pageSetUpPr fitToPage="1"/>
  </sheetPr>
  <dimension ref="A1:E28"/>
  <sheetViews>
    <sheetView workbookViewId="0"/>
  </sheetViews>
  <sheetFormatPr defaultColWidth="12.5703125" defaultRowHeight="15.75" customHeight="1" x14ac:dyDescent="0.2"/>
  <cols>
    <col min="1" max="1" width="10.85546875" customWidth="1"/>
    <col min="2" max="2" width="39.42578125" customWidth="1"/>
    <col min="3" max="3" width="30.7109375" customWidth="1"/>
  </cols>
  <sheetData>
    <row r="1" spans="1:4" ht="15.75" customHeight="1" x14ac:dyDescent="0.25">
      <c r="A1" s="123" t="s">
        <v>57</v>
      </c>
      <c r="B1" s="155" t="s">
        <v>14</v>
      </c>
      <c r="C1" s="130"/>
      <c r="D1" s="130"/>
    </row>
    <row r="2" spans="1:4" ht="15.75" customHeight="1" x14ac:dyDescent="0.25">
      <c r="A2" s="96" t="s">
        <v>37</v>
      </c>
      <c r="B2" s="124" t="s">
        <v>59</v>
      </c>
      <c r="C2" s="124" t="s">
        <v>395</v>
      </c>
      <c r="D2" s="124" t="s">
        <v>60</v>
      </c>
    </row>
    <row r="3" spans="1:4" ht="15" x14ac:dyDescent="0.2">
      <c r="A3" s="125">
        <v>45261</v>
      </c>
      <c r="B3" s="141" t="s">
        <v>533</v>
      </c>
      <c r="C3" s="91" t="s">
        <v>377</v>
      </c>
      <c r="D3" s="92">
        <v>3000</v>
      </c>
    </row>
    <row r="4" spans="1:4" ht="15" x14ac:dyDescent="0.2">
      <c r="A4" s="125"/>
      <c r="B4" s="139"/>
      <c r="C4" s="91" t="s">
        <v>241</v>
      </c>
      <c r="D4" s="92">
        <v>1000</v>
      </c>
    </row>
    <row r="5" spans="1:4" ht="15" x14ac:dyDescent="0.2">
      <c r="A5" s="125"/>
      <c r="B5" s="140"/>
      <c r="C5" s="91" t="s">
        <v>291</v>
      </c>
      <c r="D5" s="92">
        <f>440+640</f>
        <v>1080</v>
      </c>
    </row>
    <row r="6" spans="1:4" ht="15" x14ac:dyDescent="0.2">
      <c r="A6" s="125">
        <v>45261</v>
      </c>
      <c r="B6" s="126" t="s">
        <v>62</v>
      </c>
      <c r="C6" s="91" t="s">
        <v>535</v>
      </c>
      <c r="D6" s="92">
        <v>70</v>
      </c>
    </row>
    <row r="7" spans="1:4" ht="15" x14ac:dyDescent="0.2">
      <c r="A7" s="125">
        <v>45266</v>
      </c>
      <c r="B7" s="126"/>
      <c r="C7" s="91" t="s">
        <v>536</v>
      </c>
      <c r="D7" s="92">
        <v>480</v>
      </c>
    </row>
    <row r="8" spans="1:4" ht="15" x14ac:dyDescent="0.2">
      <c r="A8" s="125">
        <v>45269</v>
      </c>
      <c r="B8" s="126" t="s">
        <v>537</v>
      </c>
      <c r="C8" s="91" t="s">
        <v>538</v>
      </c>
      <c r="D8" s="92">
        <v>13842</v>
      </c>
    </row>
    <row r="9" spans="1:4" ht="15" x14ac:dyDescent="0.2">
      <c r="A9" s="125"/>
      <c r="B9" s="126" t="s">
        <v>62</v>
      </c>
      <c r="C9" s="91" t="s">
        <v>539</v>
      </c>
      <c r="D9" s="92">
        <v>411</v>
      </c>
    </row>
    <row r="10" spans="1:4" ht="15" x14ac:dyDescent="0.2">
      <c r="A10" s="125">
        <v>45270</v>
      </c>
      <c r="B10" s="126" t="s">
        <v>62</v>
      </c>
      <c r="C10" s="91" t="s">
        <v>540</v>
      </c>
      <c r="D10" s="92">
        <v>453</v>
      </c>
    </row>
    <row r="11" spans="1:4" ht="15" x14ac:dyDescent="0.2">
      <c r="A11" s="125">
        <v>45272</v>
      </c>
      <c r="B11" s="126" t="s">
        <v>463</v>
      </c>
      <c r="C11" s="91" t="s">
        <v>323</v>
      </c>
      <c r="D11" s="92">
        <v>650</v>
      </c>
    </row>
    <row r="12" spans="1:4" ht="15" x14ac:dyDescent="0.2">
      <c r="A12" s="125">
        <v>45272</v>
      </c>
      <c r="B12" s="157" t="s">
        <v>541</v>
      </c>
      <c r="C12" s="91" t="s">
        <v>377</v>
      </c>
      <c r="D12" s="92">
        <v>1000</v>
      </c>
    </row>
    <row r="13" spans="1:4" ht="15" x14ac:dyDescent="0.2">
      <c r="A13" s="125"/>
      <c r="B13" s="151"/>
      <c r="C13" s="91" t="s">
        <v>291</v>
      </c>
      <c r="D13" s="92">
        <v>300</v>
      </c>
    </row>
    <row r="14" spans="1:4" ht="15" x14ac:dyDescent="0.2">
      <c r="A14" s="125">
        <v>45275</v>
      </c>
      <c r="B14" s="157" t="s">
        <v>542</v>
      </c>
      <c r="C14" s="91" t="s">
        <v>377</v>
      </c>
      <c r="D14" s="92">
        <v>1500</v>
      </c>
    </row>
    <row r="15" spans="1:4" ht="15" x14ac:dyDescent="0.2">
      <c r="A15" s="125"/>
      <c r="B15" s="151"/>
      <c r="C15" s="91" t="s">
        <v>291</v>
      </c>
      <c r="D15" s="92">
        <v>1030</v>
      </c>
    </row>
    <row r="16" spans="1:4" ht="15" x14ac:dyDescent="0.2">
      <c r="A16" s="125"/>
      <c r="B16" s="126" t="s">
        <v>543</v>
      </c>
      <c r="C16" s="91" t="s">
        <v>425</v>
      </c>
      <c r="D16" s="92">
        <v>31500</v>
      </c>
    </row>
    <row r="17" spans="1:5" ht="15" x14ac:dyDescent="0.2">
      <c r="A17" s="125">
        <v>45277</v>
      </c>
      <c r="B17" s="126"/>
      <c r="C17" s="91" t="s">
        <v>544</v>
      </c>
      <c r="D17" s="92">
        <v>128</v>
      </c>
    </row>
    <row r="18" spans="1:5" ht="15" x14ac:dyDescent="0.2">
      <c r="A18" s="125">
        <v>45279</v>
      </c>
      <c r="B18" s="91" t="s">
        <v>463</v>
      </c>
      <c r="C18" s="91" t="s">
        <v>323</v>
      </c>
      <c r="D18" s="92">
        <v>650</v>
      </c>
    </row>
    <row r="19" spans="1:5" ht="15" x14ac:dyDescent="0.2">
      <c r="A19" s="125"/>
      <c r="B19" s="91" t="s">
        <v>545</v>
      </c>
      <c r="C19" s="91" t="s">
        <v>546</v>
      </c>
      <c r="D19" s="92">
        <v>39023</v>
      </c>
    </row>
    <row r="20" spans="1:5" ht="15" x14ac:dyDescent="0.2">
      <c r="A20" s="125">
        <v>45283</v>
      </c>
      <c r="B20" s="91" t="s">
        <v>547</v>
      </c>
      <c r="C20" s="91" t="s">
        <v>548</v>
      </c>
      <c r="D20" s="92">
        <v>81501.95</v>
      </c>
    </row>
    <row r="21" spans="1:5" ht="15" x14ac:dyDescent="0.2">
      <c r="A21" s="125">
        <v>45284</v>
      </c>
      <c r="B21" s="91" t="s">
        <v>549</v>
      </c>
      <c r="C21" s="91" t="s">
        <v>550</v>
      </c>
      <c r="D21" s="92">
        <v>200</v>
      </c>
    </row>
    <row r="22" spans="1:5" ht="15" x14ac:dyDescent="0.2">
      <c r="A22" s="128">
        <v>45287</v>
      </c>
      <c r="B22" s="90" t="s">
        <v>512</v>
      </c>
      <c r="C22" s="91" t="s">
        <v>551</v>
      </c>
      <c r="D22" s="92">
        <v>1101</v>
      </c>
    </row>
    <row r="23" spans="1:5" ht="15" x14ac:dyDescent="0.2">
      <c r="A23" s="125">
        <v>45257</v>
      </c>
      <c r="B23" s="90" t="s">
        <v>552</v>
      </c>
      <c r="C23" s="91" t="s">
        <v>432</v>
      </c>
      <c r="D23" s="92">
        <v>250</v>
      </c>
    </row>
    <row r="24" spans="1:5" ht="15" x14ac:dyDescent="0.2">
      <c r="A24" s="125">
        <v>45289</v>
      </c>
      <c r="B24" s="141" t="s">
        <v>553</v>
      </c>
      <c r="C24" s="91" t="s">
        <v>554</v>
      </c>
      <c r="D24" s="92">
        <v>1000</v>
      </c>
    </row>
    <row r="25" spans="1:5" ht="15" x14ac:dyDescent="0.2">
      <c r="A25" s="125"/>
      <c r="B25" s="140"/>
      <c r="C25" s="91" t="s">
        <v>555</v>
      </c>
      <c r="D25" s="92">
        <v>750</v>
      </c>
    </row>
    <row r="26" spans="1:5" ht="18" x14ac:dyDescent="0.25">
      <c r="A26" s="69"/>
      <c r="B26" s="77" t="s">
        <v>168</v>
      </c>
      <c r="C26" s="78"/>
      <c r="D26" s="78">
        <f>60580+4500</f>
        <v>65080</v>
      </c>
      <c r="E26" s="88"/>
    </row>
    <row r="27" spans="1:5" ht="18" x14ac:dyDescent="0.25">
      <c r="A27" s="69"/>
      <c r="B27" s="77" t="s">
        <v>114</v>
      </c>
      <c r="C27" s="78"/>
      <c r="D27" s="78">
        <f>51155+4500</f>
        <v>55655</v>
      </c>
      <c r="E27" s="88"/>
    </row>
    <row r="28" spans="1:5" ht="18" x14ac:dyDescent="0.25">
      <c r="A28" s="115"/>
      <c r="B28" s="81" t="s">
        <v>48</v>
      </c>
      <c r="C28" s="81"/>
      <c r="D28" s="82">
        <f>SUM(D3:D27)</f>
        <v>301654.95</v>
      </c>
      <c r="E28" s="88"/>
    </row>
  </sheetData>
  <mergeCells count="5">
    <mergeCell ref="B1:D1"/>
    <mergeCell ref="B3:B5"/>
    <mergeCell ref="B12:B13"/>
    <mergeCell ref="B14:B15"/>
    <mergeCell ref="B24:B25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47"/>
  <sheetViews>
    <sheetView workbookViewId="0"/>
  </sheetViews>
  <sheetFormatPr defaultColWidth="12.5703125" defaultRowHeight="15.75" customHeight="1" x14ac:dyDescent="0.2"/>
  <sheetData>
    <row r="1" spans="1:26" x14ac:dyDescent="0.2">
      <c r="A1" s="25" t="s">
        <v>49</v>
      </c>
    </row>
    <row r="2" spans="1:26" x14ac:dyDescent="0.2">
      <c r="A2" s="2" t="s">
        <v>37</v>
      </c>
      <c r="B2" s="2" t="s">
        <v>38</v>
      </c>
      <c r="C2" s="2" t="s">
        <v>39</v>
      </c>
      <c r="D2" s="2" t="s">
        <v>16</v>
      </c>
      <c r="E2" s="2" t="s">
        <v>23</v>
      </c>
      <c r="F2" s="2" t="s">
        <v>21</v>
      </c>
      <c r="G2" s="26" t="s">
        <v>40</v>
      </c>
      <c r="H2" s="26" t="s">
        <v>41</v>
      </c>
      <c r="I2" s="26" t="s">
        <v>30</v>
      </c>
      <c r="J2" s="26" t="s">
        <v>31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27">
        <v>44596</v>
      </c>
      <c r="B3" s="4">
        <v>1414</v>
      </c>
      <c r="C3" s="10"/>
      <c r="D3" s="10"/>
      <c r="E3" s="10">
        <v>2500</v>
      </c>
      <c r="F3" s="10"/>
      <c r="G3" s="10"/>
      <c r="H3" s="10"/>
      <c r="I3" s="10"/>
      <c r="J3" s="10"/>
    </row>
    <row r="4" spans="1:26" x14ac:dyDescent="0.2">
      <c r="A4" s="27">
        <v>44607</v>
      </c>
      <c r="B4" s="4">
        <v>1515</v>
      </c>
      <c r="C4" s="10"/>
      <c r="D4" s="10"/>
      <c r="E4" s="10"/>
      <c r="F4" s="10"/>
      <c r="G4" s="10">
        <f>4000*0.05</f>
        <v>200</v>
      </c>
      <c r="H4" s="10"/>
      <c r="I4" s="10"/>
      <c r="J4" s="10"/>
    </row>
    <row r="5" spans="1:26" x14ac:dyDescent="0.2">
      <c r="A5" s="4"/>
      <c r="B5" s="4">
        <v>1516</v>
      </c>
      <c r="C5" s="10"/>
      <c r="D5" s="10"/>
      <c r="E5" s="10"/>
      <c r="F5" s="10"/>
      <c r="G5" s="10">
        <f t="shared" ref="G5:G6" si="0">3500*0.05</f>
        <v>175</v>
      </c>
      <c r="H5" s="10"/>
      <c r="I5" s="10"/>
      <c r="J5" s="10"/>
    </row>
    <row r="6" spans="1:26" x14ac:dyDescent="0.2">
      <c r="A6" s="4"/>
      <c r="B6" s="4">
        <v>1517</v>
      </c>
      <c r="C6" s="10"/>
      <c r="D6" s="10"/>
      <c r="E6" s="10"/>
      <c r="F6" s="10"/>
      <c r="G6" s="10">
        <f t="shared" si="0"/>
        <v>175</v>
      </c>
      <c r="H6" s="10"/>
      <c r="I6" s="10"/>
      <c r="J6" s="10"/>
    </row>
    <row r="7" spans="1:26" x14ac:dyDescent="0.2">
      <c r="A7" s="4"/>
      <c r="B7" s="4">
        <v>1518</v>
      </c>
      <c r="C7" s="10"/>
      <c r="D7" s="10"/>
      <c r="E7" s="10"/>
      <c r="F7" s="10"/>
      <c r="G7" s="10">
        <f>1500*0.05</f>
        <v>75</v>
      </c>
      <c r="H7" s="10"/>
      <c r="I7" s="10"/>
      <c r="J7" s="10"/>
    </row>
    <row r="8" spans="1:26" x14ac:dyDescent="0.2">
      <c r="A8" s="4"/>
      <c r="B8" s="4">
        <v>1519</v>
      </c>
      <c r="C8" s="10"/>
      <c r="D8" s="10"/>
      <c r="E8" s="10"/>
      <c r="F8" s="10"/>
      <c r="G8" s="10">
        <f>4000*0.05</f>
        <v>200</v>
      </c>
      <c r="H8" s="10"/>
      <c r="I8" s="10"/>
      <c r="J8" s="10"/>
    </row>
    <row r="9" spans="1:26" x14ac:dyDescent="0.2">
      <c r="A9" s="27">
        <v>44609</v>
      </c>
      <c r="B9" s="4">
        <v>1520</v>
      </c>
      <c r="C9" s="10"/>
      <c r="D9" s="10"/>
      <c r="E9" s="10"/>
      <c r="F9" s="10"/>
      <c r="G9" s="10"/>
      <c r="H9" s="10"/>
      <c r="I9" s="10">
        <v>5000</v>
      </c>
      <c r="J9" s="10"/>
    </row>
    <row r="10" spans="1:26" x14ac:dyDescent="0.2">
      <c r="A10" s="4"/>
      <c r="B10" s="4">
        <v>1521</v>
      </c>
      <c r="C10" s="10"/>
      <c r="D10" s="10"/>
      <c r="E10" s="10"/>
      <c r="F10" s="10"/>
      <c r="G10" s="10"/>
      <c r="H10" s="10"/>
      <c r="I10" s="10"/>
      <c r="J10" s="10">
        <v>30000</v>
      </c>
    </row>
    <row r="11" spans="1:26" x14ac:dyDescent="0.2">
      <c r="A11" s="27">
        <v>44613</v>
      </c>
      <c r="B11" s="4">
        <v>1422</v>
      </c>
      <c r="C11" s="10"/>
      <c r="D11" s="10"/>
      <c r="E11" s="10"/>
      <c r="F11" s="10"/>
      <c r="G11" s="10">
        <f>80000*0.05</f>
        <v>4000</v>
      </c>
      <c r="H11" s="10"/>
      <c r="I11" s="10"/>
      <c r="J11" s="10"/>
    </row>
    <row r="12" spans="1:26" x14ac:dyDescent="0.2">
      <c r="A12" s="31" t="s">
        <v>50</v>
      </c>
      <c r="B12" s="31">
        <v>1423</v>
      </c>
      <c r="C12" s="6"/>
      <c r="D12" s="6"/>
      <c r="E12" s="6"/>
      <c r="F12" s="6"/>
      <c r="G12" s="6">
        <v>3150</v>
      </c>
      <c r="H12" s="6"/>
      <c r="I12" s="6"/>
      <c r="J12" s="6"/>
    </row>
    <row r="13" spans="1:26" x14ac:dyDescent="0.2">
      <c r="B13" s="14"/>
      <c r="C13" s="14">
        <f t="shared" ref="C13:J13" si="1">SUM(C3:C12)</f>
        <v>0</v>
      </c>
      <c r="D13" s="14">
        <f t="shared" si="1"/>
        <v>0</v>
      </c>
      <c r="E13" s="14">
        <f t="shared" si="1"/>
        <v>2500</v>
      </c>
      <c r="F13" s="14">
        <f t="shared" si="1"/>
        <v>0</v>
      </c>
      <c r="G13" s="14">
        <f t="shared" si="1"/>
        <v>7975</v>
      </c>
      <c r="H13" s="14">
        <f t="shared" si="1"/>
        <v>0</v>
      </c>
      <c r="I13" s="14">
        <f t="shared" si="1"/>
        <v>5000</v>
      </c>
      <c r="J13" s="14">
        <f t="shared" si="1"/>
        <v>30000</v>
      </c>
    </row>
    <row r="17" spans="1:26" x14ac:dyDescent="0.2">
      <c r="A17" s="131" t="s">
        <v>42</v>
      </c>
      <c r="B17" s="130"/>
    </row>
    <row r="18" spans="1:26" x14ac:dyDescent="0.2">
      <c r="A18" s="2" t="s">
        <v>37</v>
      </c>
      <c r="B18" s="2" t="s">
        <v>43</v>
      </c>
      <c r="C18" s="2" t="s">
        <v>44</v>
      </c>
      <c r="D18" s="2" t="s">
        <v>45</v>
      </c>
      <c r="E18" s="2" t="s">
        <v>46</v>
      </c>
      <c r="F18" s="2" t="s">
        <v>47</v>
      </c>
      <c r="G18" s="2" t="s">
        <v>48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29">
        <v>44593</v>
      </c>
      <c r="B19" s="10">
        <v>2330</v>
      </c>
      <c r="C19" s="10">
        <v>135</v>
      </c>
      <c r="D19" s="14">
        <v>960</v>
      </c>
      <c r="E19" s="10">
        <v>0</v>
      </c>
      <c r="F19" s="10">
        <v>600</v>
      </c>
      <c r="G19" s="10">
        <f t="shared" ref="G19:G46" si="2">SUM(B19:F19)</f>
        <v>4025</v>
      </c>
    </row>
    <row r="20" spans="1:26" x14ac:dyDescent="0.2">
      <c r="A20" s="29">
        <v>44594</v>
      </c>
      <c r="B20" s="10">
        <v>3205</v>
      </c>
      <c r="C20" s="10">
        <v>315</v>
      </c>
      <c r="D20" s="10">
        <v>920</v>
      </c>
      <c r="E20" s="10">
        <v>40</v>
      </c>
      <c r="F20" s="10">
        <v>560</v>
      </c>
      <c r="G20" s="10">
        <f t="shared" si="2"/>
        <v>5040</v>
      </c>
    </row>
    <row r="21" spans="1:26" x14ac:dyDescent="0.2">
      <c r="A21" s="29">
        <v>44595</v>
      </c>
      <c r="B21" s="10">
        <v>3275</v>
      </c>
      <c r="C21" s="10">
        <v>45</v>
      </c>
      <c r="D21" s="10">
        <v>1430</v>
      </c>
      <c r="E21" s="10">
        <v>40</v>
      </c>
      <c r="F21" s="10">
        <v>880</v>
      </c>
      <c r="G21" s="10">
        <f t="shared" si="2"/>
        <v>5670</v>
      </c>
    </row>
    <row r="22" spans="1:26" x14ac:dyDescent="0.2">
      <c r="A22" s="29">
        <v>44596</v>
      </c>
      <c r="B22" s="10">
        <v>3210</v>
      </c>
      <c r="C22" s="10">
        <v>225</v>
      </c>
      <c r="D22" s="10">
        <v>1400</v>
      </c>
      <c r="E22" s="10">
        <v>0</v>
      </c>
      <c r="F22" s="10">
        <v>880</v>
      </c>
      <c r="G22" s="10">
        <f t="shared" si="2"/>
        <v>5715</v>
      </c>
    </row>
    <row r="23" spans="1:26" x14ac:dyDescent="0.2">
      <c r="A23" s="29">
        <v>44597</v>
      </c>
      <c r="B23" s="10">
        <v>2325</v>
      </c>
      <c r="C23" s="10">
        <v>45</v>
      </c>
      <c r="D23" s="10">
        <v>760</v>
      </c>
      <c r="E23" s="10">
        <v>0</v>
      </c>
      <c r="F23" s="10">
        <v>720</v>
      </c>
      <c r="G23" s="10">
        <f t="shared" si="2"/>
        <v>3850</v>
      </c>
    </row>
    <row r="24" spans="1:26" x14ac:dyDescent="0.2">
      <c r="A24" s="29">
        <v>44598</v>
      </c>
      <c r="B24" s="10">
        <v>1795</v>
      </c>
      <c r="C24" s="10">
        <v>135</v>
      </c>
      <c r="D24" s="10">
        <v>760</v>
      </c>
      <c r="E24" s="10">
        <v>40</v>
      </c>
      <c r="F24" s="10">
        <v>360</v>
      </c>
      <c r="G24" s="10">
        <f t="shared" si="2"/>
        <v>3090</v>
      </c>
    </row>
    <row r="25" spans="1:26" x14ac:dyDescent="0.2">
      <c r="A25" s="29">
        <v>44599</v>
      </c>
      <c r="B25" s="10">
        <v>3465</v>
      </c>
      <c r="C25" s="10">
        <v>360</v>
      </c>
      <c r="D25" s="10">
        <v>1545</v>
      </c>
      <c r="E25" s="10">
        <v>40</v>
      </c>
      <c r="F25" s="10">
        <v>1280</v>
      </c>
      <c r="G25" s="10">
        <f t="shared" si="2"/>
        <v>6690</v>
      </c>
    </row>
    <row r="26" spans="1:26" x14ac:dyDescent="0.2">
      <c r="A26" s="29">
        <v>44600</v>
      </c>
      <c r="B26" s="10">
        <v>2620</v>
      </c>
      <c r="C26" s="10">
        <v>225</v>
      </c>
      <c r="D26" s="10">
        <v>1600</v>
      </c>
      <c r="E26" s="10">
        <v>0</v>
      </c>
      <c r="F26" s="10">
        <v>1320</v>
      </c>
      <c r="G26" s="10">
        <f t="shared" si="2"/>
        <v>5765</v>
      </c>
    </row>
    <row r="27" spans="1:26" x14ac:dyDescent="0.2">
      <c r="A27" s="29">
        <v>44601</v>
      </c>
      <c r="B27" s="10">
        <v>2650</v>
      </c>
      <c r="C27" s="10">
        <v>180</v>
      </c>
      <c r="D27" s="10">
        <v>1600</v>
      </c>
      <c r="E27" s="10">
        <v>0</v>
      </c>
      <c r="F27" s="10">
        <v>720</v>
      </c>
      <c r="G27" s="10">
        <f t="shared" si="2"/>
        <v>5150</v>
      </c>
    </row>
    <row r="28" spans="1:26" x14ac:dyDescent="0.2">
      <c r="A28" s="29">
        <v>44602</v>
      </c>
      <c r="B28" s="10">
        <v>2730</v>
      </c>
      <c r="C28" s="10">
        <v>270</v>
      </c>
      <c r="D28" s="10">
        <v>1185</v>
      </c>
      <c r="E28" s="10">
        <v>0</v>
      </c>
      <c r="F28" s="10">
        <v>1080</v>
      </c>
      <c r="G28" s="10">
        <f t="shared" si="2"/>
        <v>5265</v>
      </c>
    </row>
    <row r="29" spans="1:26" x14ac:dyDescent="0.2">
      <c r="A29" s="29">
        <v>44603</v>
      </c>
      <c r="B29" s="10">
        <v>3120</v>
      </c>
      <c r="C29" s="10">
        <v>180</v>
      </c>
      <c r="D29" s="10">
        <v>1200</v>
      </c>
      <c r="E29" s="10">
        <v>0</v>
      </c>
      <c r="F29" s="10">
        <v>840</v>
      </c>
      <c r="G29" s="10">
        <f t="shared" si="2"/>
        <v>5340</v>
      </c>
    </row>
    <row r="30" spans="1:26" x14ac:dyDescent="0.2">
      <c r="A30" s="29">
        <v>44604</v>
      </c>
      <c r="B30" s="10">
        <v>2435</v>
      </c>
      <c r="C30" s="10">
        <v>135</v>
      </c>
      <c r="D30" s="10">
        <v>1005</v>
      </c>
      <c r="E30" s="10">
        <v>0</v>
      </c>
      <c r="F30" s="10">
        <v>880</v>
      </c>
      <c r="G30" s="10">
        <f t="shared" si="2"/>
        <v>4455</v>
      </c>
    </row>
    <row r="31" spans="1:26" x14ac:dyDescent="0.2">
      <c r="A31" s="29">
        <v>44605</v>
      </c>
      <c r="B31" s="10">
        <v>1415</v>
      </c>
      <c r="C31" s="10">
        <v>0</v>
      </c>
      <c r="D31" s="10">
        <v>640</v>
      </c>
      <c r="E31" s="10">
        <v>0</v>
      </c>
      <c r="F31" s="10">
        <v>520</v>
      </c>
      <c r="G31" s="10">
        <f t="shared" si="2"/>
        <v>2575</v>
      </c>
    </row>
    <row r="32" spans="1:26" x14ac:dyDescent="0.2">
      <c r="A32" s="29">
        <v>44606</v>
      </c>
      <c r="B32" s="10">
        <v>3705</v>
      </c>
      <c r="C32" s="10">
        <v>315</v>
      </c>
      <c r="D32" s="10">
        <v>1565</v>
      </c>
      <c r="E32" s="10">
        <v>80</v>
      </c>
      <c r="F32" s="10">
        <v>1040</v>
      </c>
      <c r="G32" s="10">
        <f t="shared" si="2"/>
        <v>6705</v>
      </c>
    </row>
    <row r="33" spans="1:8" x14ac:dyDescent="0.2">
      <c r="A33" s="29">
        <v>44607</v>
      </c>
      <c r="B33" s="10">
        <v>3620</v>
      </c>
      <c r="C33" s="10">
        <v>180</v>
      </c>
      <c r="D33" s="10">
        <v>1030</v>
      </c>
      <c r="E33" s="10">
        <v>40</v>
      </c>
      <c r="F33" s="10">
        <v>1040</v>
      </c>
      <c r="G33" s="10">
        <f t="shared" si="2"/>
        <v>5910</v>
      </c>
    </row>
    <row r="34" spans="1:8" x14ac:dyDescent="0.2">
      <c r="A34" s="29">
        <v>44608</v>
      </c>
      <c r="B34" s="10">
        <v>3100</v>
      </c>
      <c r="C34" s="10">
        <v>155</v>
      </c>
      <c r="D34" s="10">
        <v>1310</v>
      </c>
      <c r="E34" s="10">
        <v>120</v>
      </c>
      <c r="F34" s="10">
        <v>1440</v>
      </c>
      <c r="G34" s="10">
        <f t="shared" si="2"/>
        <v>6125</v>
      </c>
    </row>
    <row r="35" spans="1:8" x14ac:dyDescent="0.2">
      <c r="A35" s="29">
        <v>44609</v>
      </c>
      <c r="B35" s="10">
        <v>3155</v>
      </c>
      <c r="C35" s="10">
        <v>315</v>
      </c>
      <c r="D35" s="10">
        <v>1275</v>
      </c>
      <c r="E35" s="10">
        <v>40</v>
      </c>
      <c r="F35" s="10">
        <v>1080</v>
      </c>
      <c r="G35" s="10">
        <f t="shared" si="2"/>
        <v>5865</v>
      </c>
    </row>
    <row r="36" spans="1:8" x14ac:dyDescent="0.2">
      <c r="A36" s="29">
        <v>44610</v>
      </c>
      <c r="B36" s="10">
        <v>3315</v>
      </c>
      <c r="C36" s="10">
        <v>180</v>
      </c>
      <c r="D36" s="10">
        <v>1590</v>
      </c>
      <c r="E36" s="10">
        <v>0</v>
      </c>
      <c r="F36" s="10">
        <v>720</v>
      </c>
      <c r="G36" s="10">
        <f t="shared" si="2"/>
        <v>5805</v>
      </c>
    </row>
    <row r="37" spans="1:8" x14ac:dyDescent="0.2">
      <c r="A37" s="29">
        <v>44611</v>
      </c>
      <c r="B37" s="10">
        <v>2735</v>
      </c>
      <c r="C37" s="10">
        <v>45</v>
      </c>
      <c r="D37" s="10">
        <v>760</v>
      </c>
      <c r="E37" s="10">
        <v>0</v>
      </c>
      <c r="F37" s="10">
        <v>560</v>
      </c>
      <c r="G37" s="10">
        <f t="shared" si="2"/>
        <v>4100</v>
      </c>
    </row>
    <row r="38" spans="1:8" x14ac:dyDescent="0.2">
      <c r="A38" s="29">
        <v>44612</v>
      </c>
      <c r="B38" s="10">
        <v>1710</v>
      </c>
      <c r="C38" s="10">
        <v>0</v>
      </c>
      <c r="D38" s="10">
        <v>1005</v>
      </c>
      <c r="E38" s="10">
        <v>0</v>
      </c>
      <c r="F38" s="10">
        <v>680</v>
      </c>
      <c r="G38" s="10">
        <f t="shared" si="2"/>
        <v>3395</v>
      </c>
    </row>
    <row r="39" spans="1:8" x14ac:dyDescent="0.2">
      <c r="A39" s="29">
        <v>44613</v>
      </c>
      <c r="B39" s="10">
        <v>3110</v>
      </c>
      <c r="C39" s="10">
        <v>180</v>
      </c>
      <c r="D39" s="10">
        <v>1275</v>
      </c>
      <c r="E39" s="10">
        <v>40</v>
      </c>
      <c r="F39" s="10">
        <v>1080</v>
      </c>
      <c r="G39" s="10">
        <f t="shared" si="2"/>
        <v>5685</v>
      </c>
      <c r="H39" s="32" t="s">
        <v>51</v>
      </c>
    </row>
    <row r="40" spans="1:8" x14ac:dyDescent="0.2">
      <c r="A40" s="29">
        <v>44614</v>
      </c>
      <c r="B40" s="10">
        <v>3235</v>
      </c>
      <c r="C40" s="10">
        <v>215</v>
      </c>
      <c r="D40" s="10">
        <v>1410</v>
      </c>
      <c r="E40" s="10">
        <v>0</v>
      </c>
      <c r="F40" s="10">
        <v>1040</v>
      </c>
      <c r="G40" s="10">
        <f t="shared" si="2"/>
        <v>5900</v>
      </c>
    </row>
    <row r="41" spans="1:8" x14ac:dyDescent="0.2">
      <c r="A41" s="29">
        <v>44615</v>
      </c>
      <c r="B41" s="10">
        <v>3795</v>
      </c>
      <c r="C41" s="10">
        <v>260</v>
      </c>
      <c r="D41" s="10">
        <v>1245</v>
      </c>
      <c r="E41" s="10">
        <v>120</v>
      </c>
      <c r="F41" s="10">
        <v>1040</v>
      </c>
      <c r="G41" s="10">
        <f t="shared" si="2"/>
        <v>6460</v>
      </c>
    </row>
    <row r="42" spans="1:8" x14ac:dyDescent="0.2">
      <c r="A42" s="29">
        <v>44616</v>
      </c>
      <c r="B42" s="10">
        <v>3295</v>
      </c>
      <c r="C42" s="10">
        <v>270</v>
      </c>
      <c r="D42" s="10">
        <v>1400</v>
      </c>
      <c r="E42" s="10">
        <v>0</v>
      </c>
      <c r="F42" s="10">
        <v>1080</v>
      </c>
      <c r="G42" s="10">
        <f t="shared" si="2"/>
        <v>6045</v>
      </c>
    </row>
    <row r="43" spans="1:8" x14ac:dyDescent="0.2">
      <c r="A43" s="29">
        <v>44617</v>
      </c>
      <c r="B43" s="10">
        <v>2660</v>
      </c>
      <c r="C43" s="10">
        <v>80</v>
      </c>
      <c r="D43" s="10">
        <v>1050</v>
      </c>
      <c r="E43" s="10">
        <v>0</v>
      </c>
      <c r="F43" s="10">
        <v>880</v>
      </c>
      <c r="G43" s="10">
        <f t="shared" si="2"/>
        <v>4670</v>
      </c>
    </row>
    <row r="44" spans="1:8" x14ac:dyDescent="0.2">
      <c r="A44" s="29">
        <v>44618</v>
      </c>
      <c r="B44" s="10">
        <v>2320</v>
      </c>
      <c r="C44" s="10">
        <v>0</v>
      </c>
      <c r="D44" s="10">
        <v>1040</v>
      </c>
      <c r="E44" s="10">
        <v>0</v>
      </c>
      <c r="F44" s="10">
        <v>520</v>
      </c>
      <c r="G44" s="10">
        <f t="shared" si="2"/>
        <v>3880</v>
      </c>
    </row>
    <row r="45" spans="1:8" x14ac:dyDescent="0.2">
      <c r="A45" s="29">
        <v>44619</v>
      </c>
      <c r="B45" s="10">
        <v>1700</v>
      </c>
      <c r="C45" s="10">
        <v>0</v>
      </c>
      <c r="D45" s="10">
        <v>1160</v>
      </c>
      <c r="E45" s="10">
        <v>0</v>
      </c>
      <c r="F45" s="10">
        <v>920</v>
      </c>
      <c r="G45" s="10">
        <f t="shared" si="2"/>
        <v>3780</v>
      </c>
    </row>
    <row r="46" spans="1:8" x14ac:dyDescent="0.2">
      <c r="A46" s="29">
        <v>44620</v>
      </c>
      <c r="B46" s="10">
        <v>3775</v>
      </c>
      <c r="C46" s="10">
        <v>470</v>
      </c>
      <c r="D46" s="10">
        <v>1335</v>
      </c>
      <c r="E46" s="10">
        <v>0</v>
      </c>
      <c r="F46" s="10">
        <v>1440</v>
      </c>
      <c r="G46" s="10">
        <f t="shared" si="2"/>
        <v>7020</v>
      </c>
    </row>
    <row r="47" spans="1:8" x14ac:dyDescent="0.2">
      <c r="A47" s="30" t="s">
        <v>48</v>
      </c>
      <c r="B47" s="10">
        <f t="shared" ref="B47:G47" si="3">SUM(B19:B46)</f>
        <v>79805</v>
      </c>
      <c r="C47" s="10">
        <f t="shared" si="3"/>
        <v>4915</v>
      </c>
      <c r="D47" s="10">
        <f t="shared" si="3"/>
        <v>33455</v>
      </c>
      <c r="E47" s="10">
        <f t="shared" si="3"/>
        <v>600</v>
      </c>
      <c r="F47" s="10">
        <f t="shared" si="3"/>
        <v>25200</v>
      </c>
      <c r="G47" s="10">
        <f t="shared" si="3"/>
        <v>143975</v>
      </c>
    </row>
  </sheetData>
  <mergeCells count="1">
    <mergeCell ref="A17:B17"/>
  </mergeCells>
  <printOptions horizontalCentered="1" gridLines="1"/>
  <pageMargins left="0.25" right="0.25" top="0.75" bottom="0.75" header="0" footer="0"/>
  <pageSetup paperSize="14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52"/>
  <sheetViews>
    <sheetView workbookViewId="0">
      <selection activeCell="D18" sqref="D18"/>
    </sheetView>
  </sheetViews>
  <sheetFormatPr defaultColWidth="12.5703125" defaultRowHeight="15.75" customHeight="1" x14ac:dyDescent="0.2"/>
  <cols>
    <col min="3" max="3" width="13.85546875" bestFit="1" customWidth="1"/>
    <col min="4" max="4" width="15" bestFit="1" customWidth="1"/>
  </cols>
  <sheetData>
    <row r="1" spans="1:26" x14ac:dyDescent="0.2">
      <c r="A1" s="25" t="s">
        <v>52</v>
      </c>
      <c r="B1" s="32"/>
      <c r="C1" s="32"/>
      <c r="D1" s="32"/>
      <c r="E1" s="32"/>
      <c r="F1" s="32"/>
      <c r="G1" s="32"/>
      <c r="H1" s="32"/>
      <c r="I1" s="32"/>
      <c r="J1" s="32"/>
    </row>
    <row r="2" spans="1:26" x14ac:dyDescent="0.2">
      <c r="A2" s="2" t="s">
        <v>37</v>
      </c>
      <c r="B2" s="2" t="s">
        <v>38</v>
      </c>
      <c r="C2" s="2" t="s">
        <v>39</v>
      </c>
      <c r="D2" s="2" t="s">
        <v>16</v>
      </c>
      <c r="E2" s="2" t="s">
        <v>23</v>
      </c>
      <c r="F2" s="2" t="s">
        <v>21</v>
      </c>
      <c r="G2" s="26" t="s">
        <v>40</v>
      </c>
      <c r="H2" s="26" t="s">
        <v>41</v>
      </c>
      <c r="I2" s="26" t="s">
        <v>30</v>
      </c>
      <c r="J2" s="26" t="s">
        <v>31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3">
        <v>44623</v>
      </c>
      <c r="B3" s="4">
        <v>1424</v>
      </c>
      <c r="C3" s="10"/>
      <c r="D3" s="10"/>
      <c r="E3" s="10">
        <v>2500</v>
      </c>
      <c r="F3" s="10"/>
      <c r="G3" s="10"/>
      <c r="H3" s="10"/>
      <c r="I3" s="10"/>
      <c r="J3" s="10"/>
    </row>
    <row r="4" spans="1:26" x14ac:dyDescent="0.2">
      <c r="A4" s="33">
        <v>44629</v>
      </c>
      <c r="B4" s="4">
        <v>1425</v>
      </c>
      <c r="C4" s="10"/>
      <c r="D4" s="10"/>
      <c r="E4" s="10"/>
      <c r="F4" s="10"/>
      <c r="G4" s="10">
        <f>10000*0.05</f>
        <v>500</v>
      </c>
      <c r="H4" s="10"/>
      <c r="I4" s="10"/>
      <c r="J4" s="10"/>
    </row>
    <row r="5" spans="1:26" x14ac:dyDescent="0.2">
      <c r="A5" s="33">
        <v>44630</v>
      </c>
      <c r="B5" s="4">
        <v>1426</v>
      </c>
      <c r="C5" s="10"/>
      <c r="D5" s="10"/>
      <c r="E5" s="10"/>
      <c r="F5" s="10"/>
      <c r="G5" s="10"/>
      <c r="H5" s="10"/>
      <c r="I5" s="10"/>
      <c r="J5" s="10">
        <v>30000</v>
      </c>
    </row>
    <row r="6" spans="1:26" x14ac:dyDescent="0.2">
      <c r="A6" s="4"/>
      <c r="B6" s="4">
        <v>1427</v>
      </c>
      <c r="C6" s="10"/>
      <c r="D6" s="10"/>
      <c r="E6" s="10"/>
      <c r="F6" s="10"/>
      <c r="G6" s="10"/>
      <c r="H6" s="10"/>
      <c r="I6" s="10">
        <v>5000</v>
      </c>
      <c r="J6" s="10"/>
    </row>
    <row r="7" spans="1:26" x14ac:dyDescent="0.2">
      <c r="A7" s="4"/>
      <c r="B7" s="4">
        <v>1428</v>
      </c>
      <c r="C7" s="10"/>
      <c r="D7" s="10"/>
      <c r="E7" s="10"/>
      <c r="F7" s="10"/>
      <c r="G7" s="10"/>
      <c r="H7" s="10"/>
      <c r="I7" s="10"/>
      <c r="J7" s="10">
        <v>30000</v>
      </c>
    </row>
    <row r="8" spans="1:26" x14ac:dyDescent="0.2">
      <c r="A8" s="33">
        <v>44616</v>
      </c>
      <c r="B8" s="4">
        <v>1429</v>
      </c>
      <c r="C8" s="10"/>
      <c r="D8" s="10"/>
      <c r="E8" s="10"/>
      <c r="F8" s="10">
        <v>100</v>
      </c>
      <c r="G8" s="10"/>
      <c r="H8" s="10"/>
      <c r="I8" s="10"/>
      <c r="J8" s="10"/>
    </row>
    <row r="9" spans="1:26" x14ac:dyDescent="0.2">
      <c r="A9" s="33">
        <v>44630</v>
      </c>
      <c r="B9" s="4">
        <v>1430</v>
      </c>
      <c r="C9" s="10"/>
      <c r="D9" s="10"/>
      <c r="E9" s="10"/>
      <c r="F9" s="10"/>
      <c r="G9" s="10"/>
      <c r="H9" s="10"/>
      <c r="I9" s="10">
        <v>5000</v>
      </c>
      <c r="J9" s="10"/>
    </row>
    <row r="10" spans="1:26" x14ac:dyDescent="0.2">
      <c r="A10" s="33">
        <v>44632</v>
      </c>
      <c r="B10" s="4">
        <v>1431</v>
      </c>
      <c r="C10" s="10"/>
      <c r="D10" s="10"/>
      <c r="E10" s="10"/>
      <c r="F10" s="10"/>
      <c r="G10" s="10">
        <f>6400*0.05</f>
        <v>320</v>
      </c>
      <c r="H10" s="10"/>
      <c r="I10" s="10"/>
      <c r="J10" s="10"/>
    </row>
    <row r="11" spans="1:26" x14ac:dyDescent="0.2">
      <c r="A11" s="4"/>
      <c r="B11" s="4">
        <v>1432</v>
      </c>
      <c r="C11" s="10"/>
      <c r="D11" s="10"/>
      <c r="E11" s="10"/>
      <c r="F11" s="10"/>
      <c r="G11" s="10">
        <f>10880*0.05</f>
        <v>544</v>
      </c>
      <c r="H11" s="10"/>
      <c r="I11" s="10"/>
      <c r="J11" s="10"/>
    </row>
    <row r="12" spans="1:26" x14ac:dyDescent="0.2">
      <c r="A12" s="33">
        <v>44641</v>
      </c>
      <c r="B12" s="4">
        <v>1433</v>
      </c>
      <c r="C12" s="10"/>
      <c r="D12" s="10"/>
      <c r="E12" s="10"/>
      <c r="F12" s="10"/>
      <c r="G12" s="10"/>
      <c r="H12" s="10">
        <f>86400*0.05</f>
        <v>4320</v>
      </c>
      <c r="I12" s="10"/>
      <c r="J12" s="10"/>
    </row>
    <row r="13" spans="1:26" x14ac:dyDescent="0.2">
      <c r="A13" s="33">
        <v>44644</v>
      </c>
      <c r="B13" s="4">
        <v>1434</v>
      </c>
      <c r="C13" s="10"/>
      <c r="D13" s="10"/>
      <c r="E13" s="10"/>
      <c r="F13" s="10">
        <v>100</v>
      </c>
      <c r="G13" s="10"/>
      <c r="H13" s="10"/>
      <c r="I13" s="10"/>
      <c r="J13" s="10"/>
    </row>
    <row r="14" spans="1:26" x14ac:dyDescent="0.2">
      <c r="A14" s="32"/>
      <c r="B14" s="14"/>
      <c r="C14" s="14">
        <f t="shared" ref="C14:J14" si="0">SUM(C3:C13)</f>
        <v>0</v>
      </c>
      <c r="D14" s="14">
        <f t="shared" si="0"/>
        <v>0</v>
      </c>
      <c r="E14" s="14">
        <f t="shared" si="0"/>
        <v>2500</v>
      </c>
      <c r="F14" s="14">
        <f t="shared" si="0"/>
        <v>200</v>
      </c>
      <c r="G14" s="14">
        <f t="shared" si="0"/>
        <v>1364</v>
      </c>
      <c r="H14" s="14">
        <f t="shared" si="0"/>
        <v>4320</v>
      </c>
      <c r="I14" s="14">
        <f t="shared" si="0"/>
        <v>10000</v>
      </c>
      <c r="J14" s="14">
        <f t="shared" si="0"/>
        <v>60000</v>
      </c>
    </row>
    <row r="15" spans="1:26" x14ac:dyDescent="0.2">
      <c r="A15" s="28"/>
      <c r="B15" s="28"/>
      <c r="C15" s="32"/>
      <c r="D15" s="32"/>
      <c r="E15" s="32"/>
      <c r="F15" s="32"/>
      <c r="G15" s="32"/>
      <c r="H15" s="32"/>
      <c r="I15" s="32"/>
      <c r="J15" s="32"/>
    </row>
    <row r="16" spans="1:26" x14ac:dyDescent="0.2">
      <c r="A16" s="28"/>
      <c r="B16" s="28"/>
    </row>
    <row r="17" spans="1:8" x14ac:dyDescent="0.2">
      <c r="A17" s="28"/>
      <c r="B17" s="28"/>
    </row>
    <row r="18" spans="1:8" x14ac:dyDescent="0.2">
      <c r="A18" s="28"/>
      <c r="B18" s="28"/>
    </row>
    <row r="19" spans="1:8" x14ac:dyDescent="0.2">
      <c r="A19" s="131" t="s">
        <v>42</v>
      </c>
      <c r="B19" s="130"/>
    </row>
    <row r="20" spans="1:8" x14ac:dyDescent="0.2">
      <c r="A20" s="2" t="s">
        <v>37</v>
      </c>
      <c r="B20" s="2" t="s">
        <v>43</v>
      </c>
      <c r="C20" s="2" t="s">
        <v>44</v>
      </c>
      <c r="D20" s="2" t="s">
        <v>45</v>
      </c>
      <c r="E20" s="2" t="s">
        <v>46</v>
      </c>
      <c r="F20" s="2" t="s">
        <v>53</v>
      </c>
      <c r="G20" s="2" t="s">
        <v>47</v>
      </c>
      <c r="H20" s="2" t="s">
        <v>48</v>
      </c>
    </row>
    <row r="21" spans="1:8" x14ac:dyDescent="0.2">
      <c r="A21" s="29">
        <v>44621</v>
      </c>
      <c r="B21" s="10">
        <v>3085</v>
      </c>
      <c r="C21" s="10">
        <v>205</v>
      </c>
      <c r="D21" s="10">
        <v>1200</v>
      </c>
      <c r="E21" s="10">
        <v>40</v>
      </c>
      <c r="F21" s="10"/>
      <c r="G21" s="10">
        <v>680</v>
      </c>
      <c r="H21" s="10">
        <f t="shared" ref="H21:H52" si="1">SUM(B21:G21)</f>
        <v>5210</v>
      </c>
    </row>
    <row r="22" spans="1:8" x14ac:dyDescent="0.2">
      <c r="A22" s="29">
        <v>44622</v>
      </c>
      <c r="B22" s="10">
        <v>3450</v>
      </c>
      <c r="C22" s="10">
        <v>180</v>
      </c>
      <c r="D22" s="10">
        <v>1365</v>
      </c>
      <c r="E22" s="10">
        <v>240</v>
      </c>
      <c r="F22" s="10"/>
      <c r="G22" s="10">
        <v>880</v>
      </c>
      <c r="H22" s="10">
        <f t="shared" si="1"/>
        <v>6115</v>
      </c>
    </row>
    <row r="23" spans="1:8" x14ac:dyDescent="0.2">
      <c r="A23" s="29">
        <v>44623</v>
      </c>
      <c r="B23" s="10">
        <v>3055</v>
      </c>
      <c r="C23" s="10">
        <v>90</v>
      </c>
      <c r="D23" s="10">
        <v>1185</v>
      </c>
      <c r="E23" s="10">
        <v>40</v>
      </c>
      <c r="F23" s="10"/>
      <c r="G23" s="10">
        <v>1440</v>
      </c>
      <c r="H23" s="10">
        <f t="shared" si="1"/>
        <v>5810</v>
      </c>
    </row>
    <row r="24" spans="1:8" x14ac:dyDescent="0.2">
      <c r="A24" s="29">
        <v>44624</v>
      </c>
      <c r="B24" s="10">
        <v>3270</v>
      </c>
      <c r="C24" s="10">
        <v>315</v>
      </c>
      <c r="D24" s="10">
        <v>1365</v>
      </c>
      <c r="E24" s="10">
        <v>40</v>
      </c>
      <c r="F24" s="10"/>
      <c r="G24" s="10">
        <v>1240</v>
      </c>
      <c r="H24" s="10">
        <f t="shared" si="1"/>
        <v>6230</v>
      </c>
    </row>
    <row r="25" spans="1:8" x14ac:dyDescent="0.2">
      <c r="A25" s="29">
        <v>44625</v>
      </c>
      <c r="B25" s="10">
        <v>2990</v>
      </c>
      <c r="C25" s="10">
        <v>760</v>
      </c>
      <c r="D25" s="10">
        <v>760</v>
      </c>
      <c r="E25" s="10">
        <v>40</v>
      </c>
      <c r="F25" s="10"/>
      <c r="G25" s="10">
        <v>520</v>
      </c>
      <c r="H25" s="10">
        <f t="shared" si="1"/>
        <v>5070</v>
      </c>
    </row>
    <row r="26" spans="1:8" x14ac:dyDescent="0.2">
      <c r="A26" s="29">
        <v>44626</v>
      </c>
      <c r="B26" s="10">
        <v>1835</v>
      </c>
      <c r="C26" s="10"/>
      <c r="D26" s="10">
        <v>960</v>
      </c>
      <c r="E26" s="10">
        <v>0</v>
      </c>
      <c r="F26" s="10"/>
      <c r="G26" s="10">
        <v>920</v>
      </c>
      <c r="H26" s="10">
        <f t="shared" si="1"/>
        <v>3715</v>
      </c>
    </row>
    <row r="27" spans="1:8" x14ac:dyDescent="0.2">
      <c r="A27" s="29">
        <v>44627</v>
      </c>
      <c r="B27" s="10">
        <v>3850</v>
      </c>
      <c r="C27" s="10">
        <v>450</v>
      </c>
      <c r="D27" s="10">
        <v>1610</v>
      </c>
      <c r="E27" s="10">
        <v>200</v>
      </c>
      <c r="F27" s="10"/>
      <c r="G27" s="10">
        <v>1800</v>
      </c>
      <c r="H27" s="10">
        <f t="shared" si="1"/>
        <v>7910</v>
      </c>
    </row>
    <row r="28" spans="1:8" x14ac:dyDescent="0.2">
      <c r="A28" s="29">
        <v>44628</v>
      </c>
      <c r="B28" s="10">
        <v>2770</v>
      </c>
      <c r="C28" s="10">
        <v>315</v>
      </c>
      <c r="D28" s="10">
        <v>1920</v>
      </c>
      <c r="E28" s="10">
        <v>40</v>
      </c>
      <c r="F28" s="10"/>
      <c r="G28" s="10">
        <v>840</v>
      </c>
      <c r="H28" s="10">
        <f t="shared" si="1"/>
        <v>5885</v>
      </c>
    </row>
    <row r="29" spans="1:8" x14ac:dyDescent="0.2">
      <c r="A29" s="29">
        <v>44629</v>
      </c>
      <c r="B29" s="10">
        <v>3680</v>
      </c>
      <c r="C29" s="10">
        <v>315</v>
      </c>
      <c r="D29" s="10">
        <v>1455</v>
      </c>
      <c r="E29" s="10">
        <v>120</v>
      </c>
      <c r="F29" s="10"/>
      <c r="G29" s="10">
        <v>1080</v>
      </c>
      <c r="H29" s="10">
        <f t="shared" si="1"/>
        <v>6650</v>
      </c>
    </row>
    <row r="30" spans="1:8" x14ac:dyDescent="0.2">
      <c r="A30" s="29">
        <v>44630</v>
      </c>
      <c r="B30" s="10">
        <v>3215</v>
      </c>
      <c r="C30" s="10">
        <v>425</v>
      </c>
      <c r="D30" s="10">
        <v>1610</v>
      </c>
      <c r="E30" s="10">
        <v>40</v>
      </c>
      <c r="F30" s="10"/>
      <c r="G30" s="10">
        <v>1080</v>
      </c>
      <c r="H30" s="10">
        <f t="shared" si="1"/>
        <v>6370</v>
      </c>
    </row>
    <row r="31" spans="1:8" x14ac:dyDescent="0.2">
      <c r="A31" s="29">
        <v>44631</v>
      </c>
      <c r="B31" s="10">
        <v>3910</v>
      </c>
      <c r="C31" s="10">
        <v>485</v>
      </c>
      <c r="D31" s="10">
        <v>1810</v>
      </c>
      <c r="E31" s="10">
        <v>40</v>
      </c>
      <c r="F31" s="10"/>
      <c r="G31" s="10">
        <v>1040</v>
      </c>
      <c r="H31" s="10">
        <f t="shared" si="1"/>
        <v>7285</v>
      </c>
    </row>
    <row r="32" spans="1:8" x14ac:dyDescent="0.2">
      <c r="A32" s="29">
        <v>44632</v>
      </c>
      <c r="B32" s="10">
        <v>2615</v>
      </c>
      <c r="C32" s="10">
        <v>135</v>
      </c>
      <c r="D32" s="10">
        <v>1495</v>
      </c>
      <c r="E32" s="10">
        <v>0</v>
      </c>
      <c r="F32" s="10">
        <v>60</v>
      </c>
      <c r="G32" s="10">
        <v>800</v>
      </c>
      <c r="H32" s="10">
        <f t="shared" si="1"/>
        <v>5105</v>
      </c>
    </row>
    <row r="33" spans="1:8" x14ac:dyDescent="0.2">
      <c r="A33" s="29">
        <v>44633</v>
      </c>
      <c r="B33" s="10">
        <v>2230</v>
      </c>
      <c r="C33" s="10">
        <v>45</v>
      </c>
      <c r="D33" s="10">
        <v>805</v>
      </c>
      <c r="E33" s="10">
        <v>40</v>
      </c>
      <c r="F33" s="10">
        <v>100</v>
      </c>
      <c r="G33" s="10">
        <v>840</v>
      </c>
      <c r="H33" s="10">
        <f t="shared" si="1"/>
        <v>4060</v>
      </c>
    </row>
    <row r="34" spans="1:8" x14ac:dyDescent="0.2">
      <c r="A34" s="29">
        <v>44634</v>
      </c>
      <c r="B34" s="10">
        <v>3820</v>
      </c>
      <c r="C34" s="10">
        <v>775</v>
      </c>
      <c r="D34" s="10">
        <v>1735</v>
      </c>
      <c r="E34" s="10">
        <v>80</v>
      </c>
      <c r="F34" s="10">
        <v>100</v>
      </c>
      <c r="G34" s="10">
        <v>1600</v>
      </c>
      <c r="H34" s="10">
        <f t="shared" si="1"/>
        <v>8110</v>
      </c>
    </row>
    <row r="35" spans="1:8" x14ac:dyDescent="0.2">
      <c r="A35" s="29">
        <v>44635</v>
      </c>
      <c r="B35" s="10">
        <v>3325</v>
      </c>
      <c r="C35" s="10">
        <v>895</v>
      </c>
      <c r="D35" s="10">
        <v>1525</v>
      </c>
      <c r="E35" s="10">
        <v>80</v>
      </c>
      <c r="F35" s="10">
        <v>100</v>
      </c>
      <c r="G35" s="10">
        <v>1200</v>
      </c>
      <c r="H35" s="10">
        <f t="shared" si="1"/>
        <v>7125</v>
      </c>
    </row>
    <row r="36" spans="1:8" x14ac:dyDescent="0.2">
      <c r="A36" s="29">
        <v>44636</v>
      </c>
      <c r="B36" s="10">
        <v>3710</v>
      </c>
      <c r="C36" s="10">
        <v>225</v>
      </c>
      <c r="D36" s="10">
        <v>1990</v>
      </c>
      <c r="E36" s="10">
        <v>160</v>
      </c>
      <c r="F36" s="10">
        <v>60</v>
      </c>
      <c r="G36" s="10">
        <v>1080</v>
      </c>
      <c r="H36" s="10">
        <f t="shared" si="1"/>
        <v>7225</v>
      </c>
    </row>
    <row r="37" spans="1:8" x14ac:dyDescent="0.2">
      <c r="A37" s="29">
        <v>44637</v>
      </c>
      <c r="B37" s="10">
        <v>3335</v>
      </c>
      <c r="C37" s="10">
        <v>515</v>
      </c>
      <c r="D37" s="10">
        <v>1910</v>
      </c>
      <c r="E37" s="10">
        <v>0</v>
      </c>
      <c r="F37" s="10">
        <v>140</v>
      </c>
      <c r="G37" s="10">
        <v>880</v>
      </c>
      <c r="H37" s="10">
        <f t="shared" si="1"/>
        <v>6780</v>
      </c>
    </row>
    <row r="38" spans="1:8" x14ac:dyDescent="0.2">
      <c r="A38" s="29">
        <v>44638</v>
      </c>
      <c r="B38" s="10">
        <v>3555</v>
      </c>
      <c r="C38" s="10">
        <v>180</v>
      </c>
      <c r="D38" s="10">
        <v>2045</v>
      </c>
      <c r="E38" s="10">
        <v>160</v>
      </c>
      <c r="F38" s="10">
        <v>60</v>
      </c>
      <c r="G38" s="10">
        <v>1240</v>
      </c>
      <c r="H38" s="10">
        <f t="shared" si="1"/>
        <v>7240</v>
      </c>
    </row>
    <row r="39" spans="1:8" x14ac:dyDescent="0.2">
      <c r="A39" s="29">
        <v>44639</v>
      </c>
      <c r="B39" s="10">
        <v>3105</v>
      </c>
      <c r="C39" s="10">
        <v>90</v>
      </c>
      <c r="D39" s="10">
        <v>1220</v>
      </c>
      <c r="E39" s="10">
        <v>40</v>
      </c>
      <c r="F39" s="10">
        <v>220</v>
      </c>
      <c r="G39" s="10">
        <v>760</v>
      </c>
      <c r="H39" s="10">
        <f t="shared" si="1"/>
        <v>5435</v>
      </c>
    </row>
    <row r="40" spans="1:8" x14ac:dyDescent="0.2">
      <c r="A40" s="29">
        <v>44640</v>
      </c>
      <c r="B40" s="10">
        <v>1575</v>
      </c>
      <c r="C40" s="10">
        <v>90</v>
      </c>
      <c r="D40" s="10">
        <v>1405</v>
      </c>
      <c r="E40" s="10">
        <v>1405</v>
      </c>
      <c r="F40" s="10">
        <v>180</v>
      </c>
      <c r="G40" s="10">
        <v>1280</v>
      </c>
      <c r="H40" s="10">
        <f t="shared" si="1"/>
        <v>5935</v>
      </c>
    </row>
    <row r="41" spans="1:8" x14ac:dyDescent="0.2">
      <c r="A41" s="29">
        <v>44641</v>
      </c>
      <c r="B41" s="10">
        <v>3595</v>
      </c>
      <c r="C41" s="10">
        <v>600</v>
      </c>
      <c r="D41" s="10">
        <v>1735</v>
      </c>
      <c r="E41" s="10">
        <v>120</v>
      </c>
      <c r="F41" s="10">
        <v>240</v>
      </c>
      <c r="G41" s="10">
        <v>1440</v>
      </c>
      <c r="H41" s="10">
        <f t="shared" si="1"/>
        <v>7730</v>
      </c>
    </row>
    <row r="42" spans="1:8" x14ac:dyDescent="0.2">
      <c r="A42" s="29">
        <v>44642</v>
      </c>
      <c r="B42" s="10">
        <v>3515</v>
      </c>
      <c r="C42" s="10">
        <v>440</v>
      </c>
      <c r="D42" s="10">
        <v>1445</v>
      </c>
      <c r="E42" s="10">
        <v>120</v>
      </c>
      <c r="F42" s="10">
        <v>200</v>
      </c>
      <c r="G42" s="10">
        <v>1040</v>
      </c>
      <c r="H42" s="10">
        <f t="shared" si="1"/>
        <v>6760</v>
      </c>
    </row>
    <row r="43" spans="1:8" x14ac:dyDescent="0.2">
      <c r="A43" s="29">
        <v>44643</v>
      </c>
      <c r="B43" s="10">
        <v>4540</v>
      </c>
      <c r="C43" s="10">
        <v>215</v>
      </c>
      <c r="D43" s="10">
        <v>2025</v>
      </c>
      <c r="E43" s="10">
        <v>90</v>
      </c>
      <c r="F43" s="10">
        <v>160</v>
      </c>
      <c r="G43" s="10">
        <v>1680</v>
      </c>
      <c r="H43" s="10">
        <f t="shared" si="1"/>
        <v>8710</v>
      </c>
    </row>
    <row r="44" spans="1:8" x14ac:dyDescent="0.2">
      <c r="A44" s="29">
        <v>44644</v>
      </c>
      <c r="B44" s="10">
        <v>3725</v>
      </c>
      <c r="C44" s="10">
        <v>515</v>
      </c>
      <c r="D44" s="10">
        <v>1890</v>
      </c>
      <c r="E44" s="10">
        <v>130</v>
      </c>
      <c r="F44" s="10">
        <v>280</v>
      </c>
      <c r="G44" s="10">
        <v>1440</v>
      </c>
      <c r="H44" s="10">
        <f t="shared" si="1"/>
        <v>7980</v>
      </c>
    </row>
    <row r="45" spans="1:8" x14ac:dyDescent="0.2">
      <c r="A45" s="29">
        <v>44645</v>
      </c>
      <c r="B45" s="10">
        <v>4245</v>
      </c>
      <c r="C45" s="10">
        <v>360</v>
      </c>
      <c r="D45" s="10">
        <v>1620</v>
      </c>
      <c r="E45" s="10">
        <v>70</v>
      </c>
      <c r="F45" s="10">
        <v>380</v>
      </c>
      <c r="G45" s="10">
        <v>1480</v>
      </c>
      <c r="H45" s="10">
        <f t="shared" si="1"/>
        <v>8155</v>
      </c>
    </row>
    <row r="46" spans="1:8" x14ac:dyDescent="0.2">
      <c r="A46" s="29">
        <v>44646</v>
      </c>
      <c r="B46" s="10">
        <v>2935</v>
      </c>
      <c r="C46" s="10">
        <v>245</v>
      </c>
      <c r="D46" s="10">
        <v>1940</v>
      </c>
      <c r="E46" s="10">
        <v>105</v>
      </c>
      <c r="F46" s="10">
        <v>120</v>
      </c>
      <c r="G46" s="10">
        <v>880</v>
      </c>
      <c r="H46" s="10">
        <f t="shared" si="1"/>
        <v>6225</v>
      </c>
    </row>
    <row r="47" spans="1:8" x14ac:dyDescent="0.2">
      <c r="A47" s="29">
        <v>44647</v>
      </c>
      <c r="B47" s="10">
        <v>2135</v>
      </c>
      <c r="C47" s="10">
        <v>200</v>
      </c>
      <c r="D47" s="10">
        <v>960</v>
      </c>
      <c r="E47" s="10">
        <v>60</v>
      </c>
      <c r="F47" s="10">
        <v>360</v>
      </c>
      <c r="G47" s="10">
        <v>1480</v>
      </c>
      <c r="H47" s="10">
        <f t="shared" si="1"/>
        <v>5195</v>
      </c>
    </row>
    <row r="48" spans="1:8" x14ac:dyDescent="0.2">
      <c r="A48" s="29">
        <v>44648</v>
      </c>
      <c r="B48" s="10">
        <v>3940</v>
      </c>
      <c r="C48" s="10">
        <v>685</v>
      </c>
      <c r="D48" s="10">
        <v>2425</v>
      </c>
      <c r="E48" s="10">
        <v>65</v>
      </c>
      <c r="F48" s="10">
        <v>460</v>
      </c>
      <c r="G48" s="10">
        <v>1800</v>
      </c>
      <c r="H48" s="10">
        <f t="shared" si="1"/>
        <v>9375</v>
      </c>
    </row>
    <row r="49" spans="1:8" x14ac:dyDescent="0.2">
      <c r="A49" s="29">
        <v>44649</v>
      </c>
      <c r="B49" s="10">
        <v>3550</v>
      </c>
      <c r="C49" s="5">
        <v>270</v>
      </c>
      <c r="D49" s="10">
        <v>1955</v>
      </c>
      <c r="E49" s="10">
        <v>0</v>
      </c>
      <c r="F49" s="10">
        <v>280</v>
      </c>
      <c r="G49" s="10">
        <v>1760</v>
      </c>
      <c r="H49" s="10">
        <f t="shared" si="1"/>
        <v>7815</v>
      </c>
    </row>
    <row r="50" spans="1:8" x14ac:dyDescent="0.2">
      <c r="A50" s="29">
        <v>44650</v>
      </c>
      <c r="B50" s="10">
        <v>3355</v>
      </c>
      <c r="C50" s="10">
        <v>270</v>
      </c>
      <c r="D50" s="10">
        <v>1800</v>
      </c>
      <c r="E50" s="10">
        <v>185</v>
      </c>
      <c r="F50" s="10">
        <v>320</v>
      </c>
      <c r="G50" s="10">
        <v>520</v>
      </c>
      <c r="H50" s="10">
        <f t="shared" si="1"/>
        <v>6450</v>
      </c>
    </row>
    <row r="51" spans="1:8" x14ac:dyDescent="0.2">
      <c r="A51" s="29">
        <v>44651</v>
      </c>
      <c r="B51" s="10">
        <v>3235</v>
      </c>
      <c r="C51" s="10">
        <v>225</v>
      </c>
      <c r="D51" s="10">
        <v>1265</v>
      </c>
      <c r="E51" s="10">
        <v>60</v>
      </c>
      <c r="F51" s="10">
        <v>160</v>
      </c>
      <c r="G51" s="10">
        <v>720</v>
      </c>
      <c r="H51" s="10">
        <f t="shared" si="1"/>
        <v>5665</v>
      </c>
    </row>
    <row r="52" spans="1:8" x14ac:dyDescent="0.2">
      <c r="A52" s="30" t="s">
        <v>48</v>
      </c>
      <c r="B52" s="10">
        <f t="shared" ref="B52:G52" si="2">SUM(B21:B51)</f>
        <v>101150</v>
      </c>
      <c r="C52" s="10">
        <f t="shared" si="2"/>
        <v>10515</v>
      </c>
      <c r="D52" s="10">
        <f t="shared" si="2"/>
        <v>48430</v>
      </c>
      <c r="E52" s="10">
        <f t="shared" si="2"/>
        <v>3810</v>
      </c>
      <c r="F52" s="10">
        <f t="shared" si="2"/>
        <v>3980</v>
      </c>
      <c r="G52" s="10">
        <f t="shared" si="2"/>
        <v>35440</v>
      </c>
      <c r="H52" s="10">
        <f t="shared" si="1"/>
        <v>203325</v>
      </c>
    </row>
  </sheetData>
  <mergeCells count="1">
    <mergeCell ref="A19:B19"/>
  </mergeCells>
  <printOptions horizontalCentered="1" gridLines="1"/>
  <pageMargins left="0.25" right="0.25" top="0.75" bottom="0.75" header="0" footer="0"/>
  <pageSetup paperSize="14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94"/>
  <sheetViews>
    <sheetView workbookViewId="0"/>
  </sheetViews>
  <sheetFormatPr defaultColWidth="12.5703125" defaultRowHeight="15.75" customHeight="1" x14ac:dyDescent="0.2"/>
  <sheetData>
    <row r="1" spans="1:26" x14ac:dyDescent="0.2">
      <c r="A1" s="25" t="s">
        <v>52</v>
      </c>
      <c r="B1" s="32"/>
      <c r="C1" s="32"/>
      <c r="D1" s="32"/>
      <c r="E1" s="32"/>
      <c r="F1" s="32"/>
      <c r="G1" s="32"/>
      <c r="H1" s="32"/>
      <c r="I1" s="32"/>
      <c r="J1" s="32"/>
    </row>
    <row r="2" spans="1:26" x14ac:dyDescent="0.2">
      <c r="A2" s="2" t="s">
        <v>37</v>
      </c>
      <c r="B2" s="2" t="s">
        <v>38</v>
      </c>
      <c r="C2" s="2" t="s">
        <v>39</v>
      </c>
      <c r="D2" s="2" t="s">
        <v>16</v>
      </c>
      <c r="E2" s="2" t="s">
        <v>23</v>
      </c>
      <c r="F2" s="2" t="s">
        <v>21</v>
      </c>
      <c r="G2" s="26" t="s">
        <v>40</v>
      </c>
      <c r="H2" s="26" t="s">
        <v>41</v>
      </c>
      <c r="I2" s="26" t="s">
        <v>30</v>
      </c>
      <c r="J2" s="26" t="s">
        <v>31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3">
        <v>45018</v>
      </c>
      <c r="B3" s="4">
        <v>1435</v>
      </c>
      <c r="C3" s="10"/>
      <c r="D3" s="10"/>
      <c r="E3" s="10"/>
      <c r="F3" s="10"/>
      <c r="G3" s="10">
        <f>11489*0.05</f>
        <v>574.45000000000005</v>
      </c>
      <c r="H3" s="10"/>
      <c r="I3" s="10"/>
      <c r="J3" s="10"/>
    </row>
    <row r="4" spans="1:26" x14ac:dyDescent="0.2">
      <c r="A4" s="33">
        <v>45012</v>
      </c>
      <c r="B4" s="4">
        <v>1436</v>
      </c>
      <c r="C4" s="10"/>
      <c r="D4" s="10"/>
      <c r="E4" s="10"/>
      <c r="F4" s="10"/>
      <c r="G4" s="10">
        <f>15680*0.05</f>
        <v>784</v>
      </c>
      <c r="H4" s="10"/>
      <c r="I4" s="10"/>
      <c r="J4" s="10"/>
    </row>
    <row r="5" spans="1:26" x14ac:dyDescent="0.2">
      <c r="A5" s="33">
        <v>45012</v>
      </c>
      <c r="B5" s="4">
        <v>1437</v>
      </c>
      <c r="C5" s="10"/>
      <c r="D5" s="10"/>
      <c r="E5" s="10"/>
      <c r="F5" s="10"/>
      <c r="G5" s="10">
        <f>1800*0.05</f>
        <v>90</v>
      </c>
      <c r="H5" s="10"/>
      <c r="I5" s="10"/>
      <c r="J5" s="10"/>
    </row>
    <row r="6" spans="1:26" x14ac:dyDescent="0.2">
      <c r="A6" s="27">
        <v>45027</v>
      </c>
      <c r="B6" s="4">
        <v>1438</v>
      </c>
      <c r="C6" s="10"/>
      <c r="D6" s="10"/>
      <c r="E6" s="10"/>
      <c r="F6" s="10"/>
      <c r="G6" s="10">
        <f>50500*0.05</f>
        <v>2525</v>
      </c>
      <c r="H6" s="10"/>
      <c r="I6" s="10"/>
      <c r="J6" s="10"/>
    </row>
    <row r="7" spans="1:26" x14ac:dyDescent="0.2">
      <c r="A7" s="4"/>
      <c r="B7" s="4">
        <v>1439</v>
      </c>
      <c r="C7" s="10"/>
      <c r="D7" s="10"/>
      <c r="E7" s="10"/>
      <c r="F7" s="10"/>
      <c r="G7" s="10">
        <f>109000*0.05</f>
        <v>5450</v>
      </c>
      <c r="H7" s="10"/>
      <c r="I7" s="10"/>
      <c r="J7" s="10"/>
    </row>
    <row r="8" spans="1:26" x14ac:dyDescent="0.2">
      <c r="A8" s="33">
        <v>45028</v>
      </c>
      <c r="B8" s="4">
        <v>1440</v>
      </c>
      <c r="C8" s="10"/>
      <c r="D8" s="10"/>
      <c r="E8" s="10">
        <v>2500</v>
      </c>
      <c r="F8" s="10"/>
      <c r="G8" s="10"/>
      <c r="H8" s="10"/>
      <c r="I8" s="10"/>
      <c r="J8" s="10"/>
    </row>
    <row r="9" spans="1:26" x14ac:dyDescent="0.2">
      <c r="A9" s="33">
        <v>45029</v>
      </c>
      <c r="B9" s="4">
        <v>1441</v>
      </c>
      <c r="C9" s="10"/>
      <c r="D9" s="10"/>
      <c r="E9" s="10"/>
      <c r="F9" s="10"/>
      <c r="G9" s="10"/>
      <c r="H9" s="10">
        <f>82800*0.05</f>
        <v>4140</v>
      </c>
      <c r="I9" s="10"/>
      <c r="J9" s="10"/>
    </row>
    <row r="10" spans="1:26" x14ac:dyDescent="0.2">
      <c r="A10" s="33"/>
      <c r="B10" s="4">
        <v>1442</v>
      </c>
      <c r="C10" s="10"/>
      <c r="D10" s="10"/>
      <c r="E10" s="10"/>
      <c r="F10" s="10">
        <v>100</v>
      </c>
      <c r="G10" s="10"/>
      <c r="H10" s="10"/>
      <c r="I10" s="10"/>
      <c r="J10" s="10"/>
    </row>
    <row r="11" spans="1:26" x14ac:dyDescent="0.2">
      <c r="A11" s="33">
        <v>45030</v>
      </c>
      <c r="B11" s="4">
        <v>1443</v>
      </c>
      <c r="C11" s="10"/>
      <c r="D11" s="10"/>
      <c r="E11" s="10"/>
      <c r="F11" s="10"/>
      <c r="G11" s="10">
        <f>3161*5</f>
        <v>15805</v>
      </c>
      <c r="H11" s="10"/>
      <c r="I11" s="10"/>
      <c r="J11" s="10"/>
    </row>
    <row r="12" spans="1:26" x14ac:dyDescent="0.2">
      <c r="A12" s="33"/>
      <c r="B12" s="4">
        <v>1444</v>
      </c>
      <c r="C12" s="10"/>
      <c r="D12" s="10"/>
      <c r="E12" s="10"/>
      <c r="F12" s="10"/>
      <c r="G12" s="10">
        <f>5219*0.05</f>
        <v>260.95</v>
      </c>
      <c r="H12" s="10"/>
      <c r="I12" s="10"/>
      <c r="J12" s="10"/>
    </row>
    <row r="13" spans="1:26" x14ac:dyDescent="0.2">
      <c r="A13" s="33">
        <v>45035</v>
      </c>
      <c r="B13" s="4">
        <v>1445</v>
      </c>
      <c r="C13" s="10"/>
      <c r="D13" s="10"/>
      <c r="E13" s="10"/>
      <c r="F13" s="10"/>
      <c r="G13" s="10">
        <f t="shared" ref="G13:G14" si="0">1980*0.05</f>
        <v>99</v>
      </c>
      <c r="H13" s="10"/>
      <c r="I13" s="10"/>
      <c r="J13" s="10"/>
    </row>
    <row r="14" spans="1:26" x14ac:dyDescent="0.2">
      <c r="A14" s="33"/>
      <c r="B14" s="4">
        <v>1446</v>
      </c>
      <c r="C14" s="10"/>
      <c r="D14" s="10"/>
      <c r="E14" s="10"/>
      <c r="F14" s="10"/>
      <c r="G14" s="10">
        <f t="shared" si="0"/>
        <v>99</v>
      </c>
      <c r="H14" s="10"/>
      <c r="I14" s="10"/>
      <c r="J14" s="10"/>
    </row>
    <row r="15" spans="1:26" x14ac:dyDescent="0.2">
      <c r="A15" s="33">
        <v>45036</v>
      </c>
      <c r="B15" s="4">
        <v>1447</v>
      </c>
      <c r="C15" s="10"/>
      <c r="D15" s="10"/>
      <c r="E15" s="10"/>
      <c r="F15" s="10"/>
      <c r="G15" s="10">
        <f>27500*0.05</f>
        <v>1375</v>
      </c>
      <c r="H15" s="10"/>
      <c r="I15" s="10"/>
      <c r="J15" s="10"/>
    </row>
    <row r="16" spans="1:26" x14ac:dyDescent="0.2">
      <c r="A16" s="33">
        <v>45037</v>
      </c>
      <c r="B16" s="4">
        <v>1448</v>
      </c>
      <c r="C16" s="10"/>
      <c r="D16" s="10"/>
      <c r="E16" s="10"/>
      <c r="F16" s="10"/>
      <c r="G16" s="10">
        <f>18000*0.05</f>
        <v>900</v>
      </c>
      <c r="H16" s="10"/>
      <c r="I16" s="10"/>
      <c r="J16" s="10"/>
    </row>
    <row r="17" spans="1:10" x14ac:dyDescent="0.2">
      <c r="A17" s="33"/>
      <c r="B17" s="4">
        <v>1449</v>
      </c>
      <c r="C17" s="10"/>
      <c r="D17" s="10"/>
      <c r="E17" s="10"/>
      <c r="F17" s="10"/>
      <c r="G17" s="10">
        <f>10000*0.05</f>
        <v>500</v>
      </c>
      <c r="H17" s="10"/>
      <c r="I17" s="10"/>
      <c r="J17" s="10"/>
    </row>
    <row r="18" spans="1:10" x14ac:dyDescent="0.2">
      <c r="A18" s="32"/>
      <c r="B18" s="14"/>
      <c r="C18" s="14">
        <f t="shared" ref="C18:J18" si="1">SUM(C3:C17)</f>
        <v>0</v>
      </c>
      <c r="D18" s="14">
        <f t="shared" si="1"/>
        <v>0</v>
      </c>
      <c r="E18" s="14">
        <f t="shared" si="1"/>
        <v>2500</v>
      </c>
      <c r="F18" s="14">
        <f t="shared" si="1"/>
        <v>100</v>
      </c>
      <c r="G18" s="14">
        <f t="shared" si="1"/>
        <v>28462.400000000001</v>
      </c>
      <c r="H18" s="14">
        <f t="shared" si="1"/>
        <v>4140</v>
      </c>
      <c r="I18" s="14">
        <f t="shared" si="1"/>
        <v>0</v>
      </c>
      <c r="J18" s="14">
        <f t="shared" si="1"/>
        <v>0</v>
      </c>
    </row>
    <row r="19" spans="1:10" x14ac:dyDescent="0.2">
      <c r="A19" s="28"/>
      <c r="B19" s="28"/>
      <c r="C19" s="32"/>
      <c r="D19" s="32"/>
      <c r="E19" s="32"/>
      <c r="F19" s="32"/>
      <c r="G19" s="32"/>
      <c r="H19" s="32"/>
      <c r="I19" s="32"/>
      <c r="J19" s="32"/>
    </row>
    <row r="20" spans="1:10" x14ac:dyDescent="0.2">
      <c r="A20" s="28"/>
      <c r="B20" s="28"/>
    </row>
    <row r="21" spans="1:10" x14ac:dyDescent="0.2">
      <c r="A21" s="28"/>
      <c r="B21" s="28"/>
      <c r="C21" s="32"/>
      <c r="D21" s="32"/>
      <c r="E21" s="32"/>
      <c r="F21" s="32"/>
      <c r="G21" s="32"/>
      <c r="H21" s="32"/>
      <c r="I21" s="32"/>
      <c r="J21" s="32"/>
    </row>
    <row r="22" spans="1:10" x14ac:dyDescent="0.2">
      <c r="A22" s="28"/>
      <c r="B22" s="28"/>
    </row>
    <row r="23" spans="1:10" x14ac:dyDescent="0.2">
      <c r="A23" s="28"/>
      <c r="B23" s="28"/>
    </row>
    <row r="24" spans="1:10" x14ac:dyDescent="0.2">
      <c r="A24" s="131" t="s">
        <v>42</v>
      </c>
      <c r="B24" s="130"/>
    </row>
    <row r="25" spans="1:10" x14ac:dyDescent="0.2">
      <c r="A25" s="2" t="s">
        <v>37</v>
      </c>
      <c r="B25" s="2" t="s">
        <v>43</v>
      </c>
      <c r="C25" s="2" t="s">
        <v>44</v>
      </c>
      <c r="D25" s="2" t="s">
        <v>45</v>
      </c>
      <c r="E25" s="2" t="s">
        <v>46</v>
      </c>
      <c r="F25" s="2" t="s">
        <v>53</v>
      </c>
      <c r="G25" s="2" t="s">
        <v>47</v>
      </c>
      <c r="H25" s="2" t="s">
        <v>48</v>
      </c>
    </row>
    <row r="26" spans="1:10" x14ac:dyDescent="0.2">
      <c r="A26" s="29">
        <v>44652</v>
      </c>
      <c r="B26" s="10">
        <v>4075</v>
      </c>
      <c r="C26" s="10">
        <v>270</v>
      </c>
      <c r="D26" s="10">
        <v>2000</v>
      </c>
      <c r="E26" s="10">
        <v>210</v>
      </c>
      <c r="F26" s="10">
        <v>160</v>
      </c>
      <c r="G26" s="10">
        <v>1720</v>
      </c>
      <c r="H26" s="10">
        <f t="shared" ref="H26:H55" si="2">SUM(B26:G26)</f>
        <v>8435</v>
      </c>
    </row>
    <row r="27" spans="1:10" x14ac:dyDescent="0.2">
      <c r="A27" s="29">
        <v>44653</v>
      </c>
      <c r="B27" s="10">
        <v>3605</v>
      </c>
      <c r="C27" s="10">
        <v>90</v>
      </c>
      <c r="D27" s="10">
        <v>1220</v>
      </c>
      <c r="E27" s="10">
        <v>40</v>
      </c>
      <c r="F27" s="10">
        <v>240</v>
      </c>
      <c r="G27" s="10">
        <v>720</v>
      </c>
      <c r="H27" s="10">
        <f t="shared" si="2"/>
        <v>5915</v>
      </c>
    </row>
    <row r="28" spans="1:10" x14ac:dyDescent="0.2">
      <c r="A28" s="29">
        <v>44654</v>
      </c>
      <c r="B28" s="10">
        <v>2120</v>
      </c>
      <c r="C28" s="10">
        <v>80</v>
      </c>
      <c r="D28" s="10">
        <v>1205</v>
      </c>
      <c r="E28" s="10">
        <v>25</v>
      </c>
      <c r="F28" s="10">
        <v>400</v>
      </c>
      <c r="G28" s="10">
        <v>1080</v>
      </c>
      <c r="H28" s="10">
        <f t="shared" si="2"/>
        <v>4910</v>
      </c>
    </row>
    <row r="29" spans="1:10" x14ac:dyDescent="0.2">
      <c r="A29" s="29">
        <v>44655</v>
      </c>
      <c r="B29" s="10">
        <v>4210</v>
      </c>
      <c r="C29" s="10">
        <v>550</v>
      </c>
      <c r="D29" s="10">
        <v>2245</v>
      </c>
      <c r="E29" s="10">
        <v>110</v>
      </c>
      <c r="F29" s="10">
        <v>380</v>
      </c>
      <c r="G29" s="10">
        <v>1440</v>
      </c>
      <c r="H29" s="10">
        <f t="shared" si="2"/>
        <v>8935</v>
      </c>
    </row>
    <row r="30" spans="1:10" x14ac:dyDescent="0.2">
      <c r="A30" s="29">
        <v>44656</v>
      </c>
      <c r="B30" s="10">
        <v>4200</v>
      </c>
      <c r="C30" s="10">
        <v>425</v>
      </c>
      <c r="D30" s="10">
        <v>1320</v>
      </c>
      <c r="E30" s="10">
        <v>145</v>
      </c>
      <c r="F30" s="10">
        <v>220</v>
      </c>
      <c r="G30" s="10">
        <v>1480</v>
      </c>
      <c r="H30" s="10">
        <f t="shared" si="2"/>
        <v>7790</v>
      </c>
    </row>
    <row r="31" spans="1:10" x14ac:dyDescent="0.2">
      <c r="A31" s="29">
        <v>44657</v>
      </c>
      <c r="B31" s="10">
        <v>3970</v>
      </c>
      <c r="C31" s="10">
        <v>580</v>
      </c>
      <c r="D31" s="10">
        <v>1555</v>
      </c>
      <c r="E31" s="10">
        <v>120</v>
      </c>
      <c r="F31" s="10">
        <v>360</v>
      </c>
      <c r="G31" s="10">
        <v>1600</v>
      </c>
      <c r="H31" s="10">
        <f t="shared" si="2"/>
        <v>8185</v>
      </c>
    </row>
    <row r="32" spans="1:10" x14ac:dyDescent="0.2">
      <c r="A32" s="29">
        <v>44658</v>
      </c>
      <c r="B32" s="10">
        <v>3820</v>
      </c>
      <c r="C32" s="10">
        <v>225</v>
      </c>
      <c r="D32" s="10">
        <v>2000</v>
      </c>
      <c r="E32" s="10">
        <v>60</v>
      </c>
      <c r="F32" s="10">
        <v>100</v>
      </c>
      <c r="G32" s="10">
        <v>1640</v>
      </c>
      <c r="H32" s="10">
        <f t="shared" si="2"/>
        <v>7845</v>
      </c>
    </row>
    <row r="33" spans="1:8" x14ac:dyDescent="0.2">
      <c r="A33" s="29">
        <v>44659</v>
      </c>
      <c r="B33" s="10">
        <v>3710</v>
      </c>
      <c r="C33" s="10">
        <v>330</v>
      </c>
      <c r="D33" s="10">
        <v>2235</v>
      </c>
      <c r="E33" s="10">
        <v>115</v>
      </c>
      <c r="F33" s="10">
        <v>480</v>
      </c>
      <c r="G33" s="10">
        <v>1400</v>
      </c>
      <c r="H33" s="10">
        <f t="shared" si="2"/>
        <v>8270</v>
      </c>
    </row>
    <row r="34" spans="1:8" x14ac:dyDescent="0.2">
      <c r="A34" s="29">
        <v>44660</v>
      </c>
      <c r="B34" s="10">
        <v>3145</v>
      </c>
      <c r="C34" s="10">
        <v>200</v>
      </c>
      <c r="D34" s="10">
        <v>1850</v>
      </c>
      <c r="E34" s="10">
        <v>80</v>
      </c>
      <c r="F34" s="10">
        <v>280</v>
      </c>
      <c r="G34" s="10">
        <v>680</v>
      </c>
      <c r="H34" s="10">
        <f t="shared" si="2"/>
        <v>6235</v>
      </c>
    </row>
    <row r="35" spans="1:8" x14ac:dyDescent="0.2">
      <c r="A35" s="29">
        <v>44661</v>
      </c>
      <c r="B35" s="10">
        <v>2260</v>
      </c>
      <c r="C35" s="10">
        <v>245</v>
      </c>
      <c r="D35" s="10">
        <v>1395</v>
      </c>
      <c r="E35" s="10">
        <v>0</v>
      </c>
      <c r="F35" s="10">
        <v>540</v>
      </c>
      <c r="G35" s="10">
        <v>1280</v>
      </c>
      <c r="H35" s="10">
        <f t="shared" si="2"/>
        <v>5720</v>
      </c>
    </row>
    <row r="36" spans="1:8" x14ac:dyDescent="0.2">
      <c r="A36" s="29">
        <v>44662</v>
      </c>
      <c r="B36" s="10">
        <v>4555</v>
      </c>
      <c r="C36" s="10">
        <v>315</v>
      </c>
      <c r="D36" s="10">
        <v>2045</v>
      </c>
      <c r="E36" s="10">
        <v>265</v>
      </c>
      <c r="F36" s="10">
        <v>380</v>
      </c>
      <c r="G36" s="10">
        <v>1840</v>
      </c>
      <c r="H36" s="10">
        <f t="shared" si="2"/>
        <v>9400</v>
      </c>
    </row>
    <row r="37" spans="1:8" x14ac:dyDescent="0.2">
      <c r="A37" s="29">
        <v>44663</v>
      </c>
      <c r="B37" s="10">
        <v>4190</v>
      </c>
      <c r="C37" s="10">
        <v>270</v>
      </c>
      <c r="D37" s="10">
        <v>1620</v>
      </c>
      <c r="E37" s="10">
        <v>65</v>
      </c>
      <c r="F37" s="10">
        <v>360</v>
      </c>
      <c r="G37" s="10">
        <v>1600</v>
      </c>
      <c r="H37" s="10">
        <f t="shared" si="2"/>
        <v>8105</v>
      </c>
    </row>
    <row r="38" spans="1:8" x14ac:dyDescent="0.2">
      <c r="A38" s="29">
        <v>44664</v>
      </c>
      <c r="B38" s="10">
        <v>4590</v>
      </c>
      <c r="C38" s="10">
        <v>225</v>
      </c>
      <c r="D38" s="10">
        <v>1865</v>
      </c>
      <c r="E38" s="10">
        <v>105</v>
      </c>
      <c r="F38" s="10">
        <v>520</v>
      </c>
      <c r="G38" s="10">
        <v>1760</v>
      </c>
      <c r="H38" s="10">
        <f t="shared" si="2"/>
        <v>9065</v>
      </c>
    </row>
    <row r="39" spans="1:8" x14ac:dyDescent="0.2">
      <c r="A39" s="29">
        <v>44665</v>
      </c>
      <c r="B39" s="10">
        <v>2360</v>
      </c>
      <c r="C39" s="10">
        <v>180</v>
      </c>
      <c r="D39" s="10">
        <v>1270</v>
      </c>
      <c r="E39" s="10">
        <v>25</v>
      </c>
      <c r="F39" s="10">
        <v>100</v>
      </c>
      <c r="G39" s="10">
        <v>680</v>
      </c>
      <c r="H39" s="10">
        <f t="shared" si="2"/>
        <v>4615</v>
      </c>
    </row>
    <row r="40" spans="1:8" x14ac:dyDescent="0.2">
      <c r="A40" s="29">
        <v>44666</v>
      </c>
      <c r="B40" s="10">
        <v>815</v>
      </c>
      <c r="C40" s="10" t="s">
        <v>54</v>
      </c>
      <c r="D40" s="10">
        <v>290</v>
      </c>
      <c r="E40" s="10">
        <v>20</v>
      </c>
      <c r="F40" s="10">
        <v>20</v>
      </c>
      <c r="G40" s="10">
        <v>400</v>
      </c>
      <c r="H40" s="10">
        <f t="shared" si="2"/>
        <v>1545</v>
      </c>
    </row>
    <row r="41" spans="1:8" x14ac:dyDescent="0.2">
      <c r="A41" s="29">
        <v>44667</v>
      </c>
      <c r="B41" s="10">
        <v>2450</v>
      </c>
      <c r="C41" s="10" t="s">
        <v>54</v>
      </c>
      <c r="D41" s="10">
        <v>1050</v>
      </c>
      <c r="E41" s="10">
        <v>25</v>
      </c>
      <c r="F41" s="10">
        <v>300</v>
      </c>
      <c r="G41" s="10">
        <v>880</v>
      </c>
      <c r="H41" s="10">
        <f t="shared" si="2"/>
        <v>4705</v>
      </c>
    </row>
    <row r="42" spans="1:8" x14ac:dyDescent="0.2">
      <c r="A42" s="29">
        <v>44668</v>
      </c>
      <c r="B42" s="10">
        <v>2975</v>
      </c>
      <c r="C42" s="10">
        <v>45</v>
      </c>
      <c r="D42" s="10">
        <v>1425</v>
      </c>
      <c r="E42" s="10">
        <v>15</v>
      </c>
      <c r="F42" s="10">
        <v>480</v>
      </c>
      <c r="G42" s="10">
        <v>1800</v>
      </c>
      <c r="H42" s="10">
        <f t="shared" si="2"/>
        <v>6740</v>
      </c>
    </row>
    <row r="43" spans="1:8" x14ac:dyDescent="0.2">
      <c r="A43" s="29">
        <v>44669</v>
      </c>
      <c r="B43" s="10">
        <v>4935</v>
      </c>
      <c r="C43" s="10">
        <v>685</v>
      </c>
      <c r="D43" s="10">
        <v>1380</v>
      </c>
      <c r="E43" s="10">
        <v>105</v>
      </c>
      <c r="F43" s="10">
        <v>400</v>
      </c>
      <c r="G43" s="10">
        <v>2360</v>
      </c>
      <c r="H43" s="10">
        <f t="shared" si="2"/>
        <v>9865</v>
      </c>
    </row>
    <row r="44" spans="1:8" x14ac:dyDescent="0.2">
      <c r="A44" s="29">
        <v>44670</v>
      </c>
      <c r="B44" s="10">
        <v>4265</v>
      </c>
      <c r="C44" s="10">
        <v>360</v>
      </c>
      <c r="D44" s="10">
        <v>1635</v>
      </c>
      <c r="E44" s="10">
        <v>0</v>
      </c>
      <c r="F44" s="10">
        <v>280</v>
      </c>
      <c r="G44" s="10">
        <v>1600</v>
      </c>
      <c r="H44" s="10">
        <f t="shared" si="2"/>
        <v>8140</v>
      </c>
    </row>
    <row r="45" spans="1:8" x14ac:dyDescent="0.2">
      <c r="A45" s="29">
        <v>44671</v>
      </c>
      <c r="B45" s="10">
        <v>4105</v>
      </c>
      <c r="C45" s="10">
        <v>180</v>
      </c>
      <c r="D45" s="10">
        <v>1845</v>
      </c>
      <c r="E45" s="10">
        <v>0</v>
      </c>
      <c r="F45" s="10">
        <v>320</v>
      </c>
      <c r="G45" s="10">
        <v>1600</v>
      </c>
      <c r="H45" s="10">
        <f t="shared" si="2"/>
        <v>8050</v>
      </c>
    </row>
    <row r="46" spans="1:8" x14ac:dyDescent="0.2">
      <c r="A46" s="29">
        <v>44672</v>
      </c>
      <c r="B46" s="10">
        <v>3415</v>
      </c>
      <c r="C46" s="10">
        <v>750</v>
      </c>
      <c r="D46" s="10">
        <v>1835</v>
      </c>
      <c r="E46" s="10">
        <v>65</v>
      </c>
      <c r="F46" s="10">
        <v>340</v>
      </c>
      <c r="G46" s="10">
        <v>1120</v>
      </c>
      <c r="H46" s="10">
        <f t="shared" si="2"/>
        <v>7525</v>
      </c>
    </row>
    <row r="47" spans="1:8" x14ac:dyDescent="0.2">
      <c r="A47" s="29">
        <v>44673</v>
      </c>
      <c r="B47" s="10">
        <v>4330</v>
      </c>
      <c r="C47" s="10">
        <v>270</v>
      </c>
      <c r="D47" s="10">
        <v>1980</v>
      </c>
      <c r="E47" s="10">
        <v>70</v>
      </c>
      <c r="F47" s="10">
        <v>180</v>
      </c>
      <c r="G47" s="10">
        <v>1000</v>
      </c>
      <c r="H47" s="10">
        <f t="shared" si="2"/>
        <v>7830</v>
      </c>
    </row>
    <row r="48" spans="1:8" x14ac:dyDescent="0.2">
      <c r="A48" s="29">
        <v>44674</v>
      </c>
      <c r="B48" s="10">
        <v>2780</v>
      </c>
      <c r="C48" s="10"/>
      <c r="D48" s="10">
        <v>1140</v>
      </c>
      <c r="E48" s="10">
        <v>175</v>
      </c>
      <c r="F48" s="10">
        <v>120</v>
      </c>
      <c r="G48" s="10">
        <v>1120</v>
      </c>
      <c r="H48" s="10">
        <f t="shared" si="2"/>
        <v>5335</v>
      </c>
    </row>
    <row r="49" spans="1:8" x14ac:dyDescent="0.2">
      <c r="A49" s="29">
        <v>44675</v>
      </c>
      <c r="B49" s="10">
        <v>1980</v>
      </c>
      <c r="C49" s="10" t="s">
        <v>54</v>
      </c>
      <c r="D49" s="10">
        <v>995</v>
      </c>
      <c r="E49" s="10">
        <v>0</v>
      </c>
      <c r="F49" s="10">
        <v>320</v>
      </c>
      <c r="G49" s="10">
        <v>1080</v>
      </c>
      <c r="H49" s="10">
        <f t="shared" si="2"/>
        <v>4375</v>
      </c>
    </row>
    <row r="50" spans="1:8" x14ac:dyDescent="0.2">
      <c r="A50" s="29">
        <v>44676</v>
      </c>
      <c r="B50" s="10">
        <v>3895</v>
      </c>
      <c r="C50" s="10">
        <v>180</v>
      </c>
      <c r="D50" s="10">
        <v>1970</v>
      </c>
      <c r="E50" s="10">
        <v>0</v>
      </c>
      <c r="F50" s="10">
        <v>220</v>
      </c>
      <c r="G50" s="10">
        <v>1640</v>
      </c>
      <c r="H50" s="10">
        <f t="shared" si="2"/>
        <v>7905</v>
      </c>
    </row>
    <row r="51" spans="1:8" x14ac:dyDescent="0.2">
      <c r="A51" s="29">
        <v>44677</v>
      </c>
      <c r="B51" s="10">
        <v>4195</v>
      </c>
      <c r="C51" s="10">
        <v>520</v>
      </c>
      <c r="D51" s="10">
        <v>1400</v>
      </c>
      <c r="E51" s="10">
        <v>135</v>
      </c>
      <c r="F51" s="10">
        <v>260</v>
      </c>
      <c r="G51" s="10">
        <v>2160</v>
      </c>
      <c r="H51" s="10">
        <f t="shared" si="2"/>
        <v>8670</v>
      </c>
    </row>
    <row r="52" spans="1:8" x14ac:dyDescent="0.2">
      <c r="A52" s="29">
        <v>44678</v>
      </c>
      <c r="B52" s="10">
        <v>3570</v>
      </c>
      <c r="C52" s="10">
        <v>180</v>
      </c>
      <c r="D52" s="10">
        <v>1265</v>
      </c>
      <c r="E52" s="10">
        <v>150</v>
      </c>
      <c r="F52" s="10">
        <v>380</v>
      </c>
      <c r="G52" s="10">
        <v>1200</v>
      </c>
      <c r="H52" s="10">
        <f t="shared" si="2"/>
        <v>6745</v>
      </c>
    </row>
    <row r="53" spans="1:8" x14ac:dyDescent="0.2">
      <c r="A53" s="29">
        <v>44679</v>
      </c>
      <c r="B53" s="10">
        <v>3460</v>
      </c>
      <c r="C53" s="10">
        <v>180</v>
      </c>
      <c r="D53" s="10">
        <v>1095</v>
      </c>
      <c r="E53" s="10">
        <v>0</v>
      </c>
      <c r="F53" s="10">
        <v>460</v>
      </c>
      <c r="G53" s="10">
        <v>1660</v>
      </c>
      <c r="H53" s="10">
        <f t="shared" si="2"/>
        <v>6855</v>
      </c>
    </row>
    <row r="54" spans="1:8" x14ac:dyDescent="0.2">
      <c r="A54" s="29">
        <v>44680</v>
      </c>
      <c r="B54" s="10">
        <v>4015</v>
      </c>
      <c r="C54" s="10">
        <v>315</v>
      </c>
      <c r="D54" s="10">
        <v>1370</v>
      </c>
      <c r="E54" s="10">
        <v>880</v>
      </c>
      <c r="F54" s="10">
        <v>360</v>
      </c>
      <c r="G54" s="10">
        <v>1880</v>
      </c>
      <c r="H54" s="10">
        <f t="shared" si="2"/>
        <v>8820</v>
      </c>
    </row>
    <row r="55" spans="1:8" x14ac:dyDescent="0.2">
      <c r="A55" s="29">
        <v>44681</v>
      </c>
      <c r="B55" s="10">
        <v>2110</v>
      </c>
      <c r="C55" s="10">
        <v>0</v>
      </c>
      <c r="D55" s="10">
        <v>1030</v>
      </c>
      <c r="E55" s="10">
        <v>0</v>
      </c>
      <c r="F55" s="10">
        <v>80</v>
      </c>
      <c r="G55" s="10">
        <v>800</v>
      </c>
      <c r="H55" s="10">
        <f t="shared" si="2"/>
        <v>4020</v>
      </c>
    </row>
    <row r="56" spans="1:8" x14ac:dyDescent="0.2">
      <c r="A56" s="29"/>
      <c r="B56" s="29"/>
      <c r="C56" s="29"/>
      <c r="D56" s="29"/>
      <c r="E56" s="29"/>
      <c r="F56" s="29"/>
      <c r="G56" s="29"/>
      <c r="H56" s="29"/>
    </row>
    <row r="57" spans="1:8" x14ac:dyDescent="0.2">
      <c r="A57" s="30" t="s">
        <v>48</v>
      </c>
      <c r="B57" s="10">
        <f t="shared" ref="B57:H57" si="3">SUM(B26:B55)</f>
        <v>104105</v>
      </c>
      <c r="C57" s="10">
        <f t="shared" si="3"/>
        <v>7650</v>
      </c>
      <c r="D57" s="10">
        <f t="shared" si="3"/>
        <v>45530</v>
      </c>
      <c r="E57" s="10">
        <f t="shared" si="3"/>
        <v>3005</v>
      </c>
      <c r="F57" s="10">
        <f t="shared" si="3"/>
        <v>9040</v>
      </c>
      <c r="G57" s="10">
        <f t="shared" si="3"/>
        <v>41220</v>
      </c>
      <c r="H57" s="10">
        <f t="shared" si="3"/>
        <v>210550</v>
      </c>
    </row>
    <row r="61" spans="1:8" x14ac:dyDescent="0.2">
      <c r="A61" s="28" t="s">
        <v>55</v>
      </c>
    </row>
    <row r="62" spans="1:8" x14ac:dyDescent="0.2">
      <c r="A62" s="2" t="s">
        <v>37</v>
      </c>
      <c r="B62" s="2" t="s">
        <v>43</v>
      </c>
      <c r="C62" s="2" t="s">
        <v>44</v>
      </c>
      <c r="D62" s="2" t="s">
        <v>45</v>
      </c>
      <c r="E62" s="2" t="s">
        <v>46</v>
      </c>
      <c r="F62" s="2" t="s">
        <v>53</v>
      </c>
      <c r="G62" s="2" t="s">
        <v>47</v>
      </c>
      <c r="H62" s="2" t="s">
        <v>48</v>
      </c>
    </row>
    <row r="63" spans="1:8" x14ac:dyDescent="0.2">
      <c r="A63" s="29">
        <v>44652</v>
      </c>
      <c r="B63" s="10"/>
      <c r="C63" s="10"/>
      <c r="D63" s="10"/>
      <c r="E63" s="10"/>
      <c r="F63" s="10"/>
      <c r="G63" s="10"/>
      <c r="H63" s="10">
        <f t="shared" ref="H63:H92" si="4">SUM(B63:G63)</f>
        <v>0</v>
      </c>
    </row>
    <row r="64" spans="1:8" x14ac:dyDescent="0.2">
      <c r="A64" s="29">
        <v>44653</v>
      </c>
      <c r="B64" s="10"/>
      <c r="C64" s="10"/>
      <c r="D64" s="10"/>
      <c r="E64" s="10"/>
      <c r="F64" s="10"/>
      <c r="G64" s="10"/>
      <c r="H64" s="10">
        <f t="shared" si="4"/>
        <v>0</v>
      </c>
    </row>
    <row r="65" spans="1:8" x14ac:dyDescent="0.2">
      <c r="A65" s="29">
        <v>44654</v>
      </c>
      <c r="B65" s="10"/>
      <c r="C65" s="10"/>
      <c r="D65" s="10"/>
      <c r="E65" s="10"/>
      <c r="F65" s="10"/>
      <c r="G65" s="10"/>
      <c r="H65" s="10">
        <f t="shared" si="4"/>
        <v>0</v>
      </c>
    </row>
    <row r="66" spans="1:8" x14ac:dyDescent="0.2">
      <c r="A66" s="29">
        <v>44655</v>
      </c>
      <c r="B66" s="10"/>
      <c r="C66" s="10"/>
      <c r="D66" s="10"/>
      <c r="E66" s="10"/>
      <c r="F66" s="10"/>
      <c r="G66" s="10"/>
      <c r="H66" s="10">
        <f t="shared" si="4"/>
        <v>0</v>
      </c>
    </row>
    <row r="67" spans="1:8" x14ac:dyDescent="0.2">
      <c r="A67" s="29">
        <v>44656</v>
      </c>
      <c r="B67" s="10"/>
      <c r="C67" s="10"/>
      <c r="D67" s="10"/>
      <c r="E67" s="10"/>
      <c r="F67" s="10"/>
      <c r="G67" s="10"/>
      <c r="H67" s="10">
        <f t="shared" si="4"/>
        <v>0</v>
      </c>
    </row>
    <row r="68" spans="1:8" x14ac:dyDescent="0.2">
      <c r="A68" s="29">
        <v>44657</v>
      </c>
      <c r="B68" s="10"/>
      <c r="C68" s="10"/>
      <c r="D68" s="10"/>
      <c r="E68" s="10"/>
      <c r="F68" s="10"/>
      <c r="G68" s="10"/>
      <c r="H68" s="10">
        <f t="shared" si="4"/>
        <v>0</v>
      </c>
    </row>
    <row r="69" spans="1:8" x14ac:dyDescent="0.2">
      <c r="A69" s="29">
        <v>44658</v>
      </c>
      <c r="B69" s="10"/>
      <c r="C69" s="10"/>
      <c r="D69" s="10"/>
      <c r="E69" s="10"/>
      <c r="F69" s="10"/>
      <c r="G69" s="10"/>
      <c r="H69" s="10">
        <f t="shared" si="4"/>
        <v>0</v>
      </c>
    </row>
    <row r="70" spans="1:8" x14ac:dyDescent="0.2">
      <c r="A70" s="29">
        <v>44659</v>
      </c>
      <c r="B70" s="10"/>
      <c r="C70" s="10"/>
      <c r="D70" s="10"/>
      <c r="E70" s="10"/>
      <c r="F70" s="10"/>
      <c r="G70" s="10"/>
      <c r="H70" s="10">
        <f t="shared" si="4"/>
        <v>0</v>
      </c>
    </row>
    <row r="71" spans="1:8" x14ac:dyDescent="0.2">
      <c r="A71" s="29">
        <v>44660</v>
      </c>
      <c r="B71" s="10"/>
      <c r="C71" s="10"/>
      <c r="D71" s="10"/>
      <c r="E71" s="10"/>
      <c r="F71" s="10"/>
      <c r="G71" s="10"/>
      <c r="H71" s="10">
        <f t="shared" si="4"/>
        <v>0</v>
      </c>
    </row>
    <row r="72" spans="1:8" x14ac:dyDescent="0.2">
      <c r="A72" s="29">
        <v>44661</v>
      </c>
      <c r="B72" s="10"/>
      <c r="C72" s="10"/>
      <c r="D72" s="10"/>
      <c r="E72" s="10"/>
      <c r="F72" s="10"/>
      <c r="G72" s="10"/>
      <c r="H72" s="10">
        <f t="shared" si="4"/>
        <v>0</v>
      </c>
    </row>
    <row r="73" spans="1:8" x14ac:dyDescent="0.2">
      <c r="A73" s="29">
        <v>44662</v>
      </c>
      <c r="B73" s="10"/>
      <c r="C73" s="10"/>
      <c r="D73" s="10"/>
      <c r="E73" s="10"/>
      <c r="F73" s="10"/>
      <c r="G73" s="10"/>
      <c r="H73" s="10">
        <f t="shared" si="4"/>
        <v>0</v>
      </c>
    </row>
    <row r="74" spans="1:8" x14ac:dyDescent="0.2">
      <c r="A74" s="29">
        <v>44663</v>
      </c>
      <c r="B74" s="10"/>
      <c r="C74" s="10"/>
      <c r="D74" s="10"/>
      <c r="E74" s="10"/>
      <c r="F74" s="10"/>
      <c r="G74" s="10"/>
      <c r="H74" s="10">
        <f t="shared" si="4"/>
        <v>0</v>
      </c>
    </row>
    <row r="75" spans="1:8" x14ac:dyDescent="0.2">
      <c r="A75" s="29">
        <v>44664</v>
      </c>
      <c r="B75" s="10"/>
      <c r="C75" s="10"/>
      <c r="D75" s="10"/>
      <c r="E75" s="10"/>
      <c r="F75" s="10"/>
      <c r="G75" s="10"/>
      <c r="H75" s="10">
        <f t="shared" si="4"/>
        <v>0</v>
      </c>
    </row>
    <row r="76" spans="1:8" x14ac:dyDescent="0.2">
      <c r="A76" s="29">
        <v>44665</v>
      </c>
      <c r="B76" s="10"/>
      <c r="C76" s="10"/>
      <c r="D76" s="10"/>
      <c r="E76" s="10"/>
      <c r="F76" s="10"/>
      <c r="G76" s="10"/>
      <c r="H76" s="10">
        <f t="shared" si="4"/>
        <v>0</v>
      </c>
    </row>
    <row r="77" spans="1:8" x14ac:dyDescent="0.2">
      <c r="A77" s="29">
        <v>44666</v>
      </c>
      <c r="B77" s="10"/>
      <c r="C77" s="10"/>
      <c r="D77" s="10"/>
      <c r="E77" s="10"/>
      <c r="F77" s="10"/>
      <c r="G77" s="10"/>
      <c r="H77" s="10">
        <f t="shared" si="4"/>
        <v>0</v>
      </c>
    </row>
    <row r="78" spans="1:8" x14ac:dyDescent="0.2">
      <c r="A78" s="29">
        <v>44667</v>
      </c>
      <c r="B78" s="10"/>
      <c r="C78" s="10"/>
      <c r="D78" s="10"/>
      <c r="E78" s="10"/>
      <c r="F78" s="10"/>
      <c r="G78" s="10"/>
      <c r="H78" s="10">
        <f t="shared" si="4"/>
        <v>0</v>
      </c>
    </row>
    <row r="79" spans="1:8" x14ac:dyDescent="0.2">
      <c r="A79" s="29">
        <v>44668</v>
      </c>
      <c r="B79" s="10"/>
      <c r="C79" s="10"/>
      <c r="D79" s="10"/>
      <c r="E79" s="10"/>
      <c r="F79" s="10"/>
      <c r="G79" s="10"/>
      <c r="H79" s="10">
        <f t="shared" si="4"/>
        <v>0</v>
      </c>
    </row>
    <row r="80" spans="1:8" x14ac:dyDescent="0.2">
      <c r="A80" s="29">
        <v>44669</v>
      </c>
      <c r="B80" s="10"/>
      <c r="C80" s="10"/>
      <c r="D80" s="10"/>
      <c r="E80" s="10"/>
      <c r="F80" s="10"/>
      <c r="G80" s="10"/>
      <c r="H80" s="10">
        <f t="shared" si="4"/>
        <v>0</v>
      </c>
    </row>
    <row r="81" spans="1:8" x14ac:dyDescent="0.2">
      <c r="A81" s="29">
        <v>44670</v>
      </c>
      <c r="B81" s="10"/>
      <c r="C81" s="10"/>
      <c r="D81" s="10"/>
      <c r="E81" s="10"/>
      <c r="F81" s="10"/>
      <c r="G81" s="10"/>
      <c r="H81" s="10">
        <f t="shared" si="4"/>
        <v>0</v>
      </c>
    </row>
    <row r="82" spans="1:8" x14ac:dyDescent="0.2">
      <c r="A82" s="29">
        <v>44671</v>
      </c>
      <c r="B82" s="10"/>
      <c r="C82" s="10"/>
      <c r="D82" s="10"/>
      <c r="E82" s="10"/>
      <c r="F82" s="10"/>
      <c r="G82" s="10"/>
      <c r="H82" s="10">
        <f t="shared" si="4"/>
        <v>0</v>
      </c>
    </row>
    <row r="83" spans="1:8" x14ac:dyDescent="0.2">
      <c r="A83" s="29">
        <v>44672</v>
      </c>
      <c r="B83" s="10"/>
      <c r="C83" s="10"/>
      <c r="D83" s="10"/>
      <c r="E83" s="10"/>
      <c r="F83" s="10"/>
      <c r="G83" s="10"/>
      <c r="H83" s="10">
        <f t="shared" si="4"/>
        <v>0</v>
      </c>
    </row>
    <row r="84" spans="1:8" x14ac:dyDescent="0.2">
      <c r="A84" s="29">
        <v>44673</v>
      </c>
      <c r="B84" s="10"/>
      <c r="C84" s="10"/>
      <c r="D84" s="10"/>
      <c r="E84" s="10"/>
      <c r="F84" s="10"/>
      <c r="G84" s="10"/>
      <c r="H84" s="10">
        <f t="shared" si="4"/>
        <v>0</v>
      </c>
    </row>
    <row r="85" spans="1:8" x14ac:dyDescent="0.2">
      <c r="A85" s="29">
        <v>44674</v>
      </c>
      <c r="B85" s="10"/>
      <c r="C85" s="10"/>
      <c r="D85" s="10"/>
      <c r="E85" s="10"/>
      <c r="F85" s="10"/>
      <c r="G85" s="10"/>
      <c r="H85" s="10">
        <f t="shared" si="4"/>
        <v>0</v>
      </c>
    </row>
    <row r="86" spans="1:8" x14ac:dyDescent="0.2">
      <c r="A86" s="29">
        <v>44675</v>
      </c>
      <c r="B86" s="10"/>
      <c r="C86" s="10"/>
      <c r="D86" s="10"/>
      <c r="E86" s="10"/>
      <c r="F86" s="10"/>
      <c r="G86" s="10"/>
      <c r="H86" s="10">
        <f t="shared" si="4"/>
        <v>0</v>
      </c>
    </row>
    <row r="87" spans="1:8" x14ac:dyDescent="0.2">
      <c r="A87" s="29">
        <v>44676</v>
      </c>
      <c r="B87" s="10"/>
      <c r="C87" s="10"/>
      <c r="D87" s="10"/>
      <c r="E87" s="10"/>
      <c r="F87" s="10"/>
      <c r="G87" s="10"/>
      <c r="H87" s="10">
        <f t="shared" si="4"/>
        <v>0</v>
      </c>
    </row>
    <row r="88" spans="1:8" x14ac:dyDescent="0.2">
      <c r="A88" s="29">
        <v>44677</v>
      </c>
      <c r="B88" s="10"/>
      <c r="C88" s="10"/>
      <c r="D88" s="10"/>
      <c r="E88" s="10"/>
      <c r="F88" s="10"/>
      <c r="G88" s="10"/>
      <c r="H88" s="10">
        <f t="shared" si="4"/>
        <v>0</v>
      </c>
    </row>
    <row r="89" spans="1:8" x14ac:dyDescent="0.2">
      <c r="A89" s="29">
        <v>44678</v>
      </c>
      <c r="B89" s="10">
        <v>525</v>
      </c>
      <c r="C89" s="10"/>
      <c r="D89" s="10"/>
      <c r="E89" s="10"/>
      <c r="F89" s="10"/>
      <c r="G89" s="10"/>
      <c r="H89" s="10">
        <f t="shared" si="4"/>
        <v>525</v>
      </c>
    </row>
    <row r="90" spans="1:8" x14ac:dyDescent="0.2">
      <c r="A90" s="29">
        <v>44679</v>
      </c>
      <c r="B90" s="10">
        <v>425.5</v>
      </c>
      <c r="C90" s="10" t="s">
        <v>54</v>
      </c>
      <c r="D90" s="10">
        <v>55</v>
      </c>
      <c r="E90" s="10"/>
      <c r="F90" s="10"/>
      <c r="G90" s="10"/>
      <c r="H90" s="10">
        <f t="shared" si="4"/>
        <v>480.5</v>
      </c>
    </row>
    <row r="91" spans="1:8" x14ac:dyDescent="0.2">
      <c r="A91" s="29">
        <v>44680</v>
      </c>
      <c r="B91" s="10">
        <v>582</v>
      </c>
      <c r="C91" s="10"/>
      <c r="D91" s="10"/>
      <c r="E91" s="10"/>
      <c r="F91" s="10"/>
      <c r="G91" s="10"/>
      <c r="H91" s="10">
        <f t="shared" si="4"/>
        <v>582</v>
      </c>
    </row>
    <row r="92" spans="1:8" x14ac:dyDescent="0.2">
      <c r="A92" s="29">
        <v>44681</v>
      </c>
      <c r="B92" s="10"/>
      <c r="C92" s="10"/>
      <c r="D92" s="10"/>
      <c r="E92" s="10"/>
      <c r="F92" s="10"/>
      <c r="G92" s="10"/>
      <c r="H92" s="10">
        <f t="shared" si="4"/>
        <v>0</v>
      </c>
    </row>
    <row r="93" spans="1:8" x14ac:dyDescent="0.2">
      <c r="A93" s="29"/>
      <c r="B93" s="29"/>
      <c r="C93" s="29"/>
      <c r="D93" s="29"/>
      <c r="E93" s="29"/>
      <c r="F93" s="29"/>
      <c r="G93" s="29"/>
      <c r="H93" s="29"/>
    </row>
    <row r="94" spans="1:8" x14ac:dyDescent="0.2">
      <c r="A94" s="30" t="s">
        <v>48</v>
      </c>
      <c r="B94" s="10">
        <f t="shared" ref="B94:H94" si="5">SUM(B63:B92)</f>
        <v>1532.5</v>
      </c>
      <c r="C94" s="10">
        <f t="shared" si="5"/>
        <v>0</v>
      </c>
      <c r="D94" s="10">
        <f t="shared" si="5"/>
        <v>55</v>
      </c>
      <c r="E94" s="10">
        <f t="shared" si="5"/>
        <v>0</v>
      </c>
      <c r="F94" s="10">
        <f t="shared" si="5"/>
        <v>0</v>
      </c>
      <c r="G94" s="10">
        <f t="shared" si="5"/>
        <v>0</v>
      </c>
      <c r="H94" s="10">
        <f t="shared" si="5"/>
        <v>1587.5</v>
      </c>
    </row>
  </sheetData>
  <mergeCells count="1">
    <mergeCell ref="A24:B24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A89"/>
  <sheetViews>
    <sheetView workbookViewId="0">
      <selection activeCell="C2" sqref="C2"/>
    </sheetView>
  </sheetViews>
  <sheetFormatPr defaultColWidth="12.5703125" defaultRowHeight="15.75" customHeight="1" x14ac:dyDescent="0.2"/>
  <cols>
    <col min="1" max="1" width="11.28515625" customWidth="1"/>
  </cols>
  <sheetData>
    <row r="1" spans="1:27" x14ac:dyDescent="0.2">
      <c r="A1" s="25" t="s">
        <v>51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27" x14ac:dyDescent="0.2">
      <c r="A2" s="2" t="s">
        <v>37</v>
      </c>
      <c r="B2" s="2" t="s">
        <v>38</v>
      </c>
      <c r="C2" s="26" t="s">
        <v>22</v>
      </c>
      <c r="D2" s="2" t="s">
        <v>39</v>
      </c>
      <c r="E2" s="2" t="s">
        <v>16</v>
      </c>
      <c r="F2" s="2" t="s">
        <v>23</v>
      </c>
      <c r="G2" s="2" t="s">
        <v>21</v>
      </c>
      <c r="H2" s="26" t="s">
        <v>40</v>
      </c>
      <c r="I2" s="26" t="s">
        <v>41</v>
      </c>
      <c r="J2" s="26" t="s">
        <v>30</v>
      </c>
      <c r="K2" s="26" t="s">
        <v>31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33">
        <v>45051</v>
      </c>
      <c r="B3" s="4">
        <v>1450</v>
      </c>
      <c r="C3" s="10"/>
      <c r="D3" s="10"/>
      <c r="E3" s="10"/>
      <c r="F3" s="10"/>
      <c r="G3" s="10"/>
      <c r="H3" s="10">
        <f>210000*0.05</f>
        <v>10500</v>
      </c>
      <c r="I3" s="10"/>
      <c r="J3" s="10"/>
      <c r="K3" s="10"/>
    </row>
    <row r="4" spans="1:27" x14ac:dyDescent="0.2">
      <c r="A4" s="33"/>
      <c r="B4" s="4">
        <v>1451</v>
      </c>
      <c r="C4" s="10"/>
      <c r="D4" s="10"/>
      <c r="E4" s="10"/>
      <c r="F4" s="10"/>
      <c r="G4" s="10"/>
      <c r="H4" s="10">
        <f>174000*0.05</f>
        <v>8700</v>
      </c>
      <c r="I4" s="10"/>
      <c r="J4" s="10"/>
      <c r="K4" s="10"/>
    </row>
    <row r="5" spans="1:27" x14ac:dyDescent="0.2">
      <c r="A5" s="33">
        <v>45055</v>
      </c>
      <c r="B5" s="4">
        <v>1452</v>
      </c>
      <c r="C5" s="10"/>
      <c r="D5" s="10"/>
      <c r="E5" s="10"/>
      <c r="F5" s="10"/>
      <c r="G5" s="10">
        <v>100</v>
      </c>
      <c r="H5" s="10"/>
      <c r="I5" s="10"/>
      <c r="J5" s="10"/>
      <c r="K5" s="10"/>
    </row>
    <row r="6" spans="1:27" x14ac:dyDescent="0.2">
      <c r="A6" s="4"/>
      <c r="B6" s="4">
        <v>1453</v>
      </c>
      <c r="C6" s="10"/>
      <c r="D6" s="10"/>
      <c r="E6" s="10"/>
      <c r="F6" s="10"/>
      <c r="G6" s="10">
        <v>100</v>
      </c>
      <c r="H6" s="10"/>
      <c r="I6" s="10"/>
      <c r="J6" s="10"/>
      <c r="K6" s="10"/>
    </row>
    <row r="7" spans="1:27" x14ac:dyDescent="0.2">
      <c r="A7" s="4"/>
      <c r="B7" s="4">
        <v>1454</v>
      </c>
      <c r="C7" s="10"/>
      <c r="D7" s="10"/>
      <c r="E7" s="10"/>
      <c r="F7" s="10"/>
      <c r="G7" s="10">
        <v>100</v>
      </c>
      <c r="H7" s="10"/>
      <c r="I7" s="10"/>
      <c r="J7" s="10"/>
      <c r="K7" s="10"/>
    </row>
    <row r="8" spans="1:27" x14ac:dyDescent="0.2">
      <c r="A8" s="33">
        <v>45056</v>
      </c>
      <c r="B8" s="4">
        <v>1455</v>
      </c>
      <c r="C8" s="10"/>
      <c r="D8" s="10"/>
      <c r="E8" s="10"/>
      <c r="F8" s="10"/>
      <c r="G8" s="10"/>
      <c r="H8" s="10"/>
      <c r="I8" s="10"/>
      <c r="J8" s="10">
        <v>5000</v>
      </c>
      <c r="K8" s="10"/>
    </row>
    <row r="9" spans="1:27" x14ac:dyDescent="0.2">
      <c r="A9" s="33"/>
      <c r="B9" s="4">
        <v>1456</v>
      </c>
      <c r="C9" s="10"/>
      <c r="D9" s="10"/>
      <c r="E9" s="10"/>
      <c r="F9" s="10"/>
      <c r="G9" s="10"/>
      <c r="H9" s="10"/>
      <c r="I9" s="10"/>
      <c r="J9" s="10"/>
      <c r="K9" s="10">
        <v>25000</v>
      </c>
    </row>
    <row r="10" spans="1:27" x14ac:dyDescent="0.2">
      <c r="A10" s="33">
        <v>45059</v>
      </c>
      <c r="B10" s="4">
        <v>1457</v>
      </c>
      <c r="C10" s="10"/>
      <c r="D10" s="10"/>
      <c r="E10" s="10"/>
      <c r="F10" s="10">
        <v>2500</v>
      </c>
      <c r="G10" s="10"/>
      <c r="H10" s="10"/>
      <c r="I10" s="10"/>
      <c r="J10" s="10"/>
      <c r="K10" s="10"/>
    </row>
    <row r="11" spans="1:27" x14ac:dyDescent="0.2">
      <c r="A11" s="33">
        <v>45061</v>
      </c>
      <c r="B11" s="4">
        <v>1458</v>
      </c>
      <c r="C11" s="10"/>
      <c r="D11" s="10"/>
      <c r="E11" s="10"/>
      <c r="F11" s="10"/>
      <c r="G11" s="10"/>
      <c r="H11" s="10">
        <f>54000*0.05</f>
        <v>2700</v>
      </c>
      <c r="I11" s="10"/>
      <c r="J11" s="10"/>
      <c r="K11" s="10"/>
    </row>
    <row r="12" spans="1:27" x14ac:dyDescent="0.2">
      <c r="A12" s="34">
        <v>45064</v>
      </c>
      <c r="B12" s="35">
        <v>1459</v>
      </c>
      <c r="C12" s="36"/>
      <c r="D12" s="36"/>
      <c r="E12" s="36"/>
      <c r="F12" s="36"/>
      <c r="G12" s="36">
        <v>100</v>
      </c>
      <c r="H12" s="36"/>
      <c r="I12" s="36"/>
      <c r="J12" s="36"/>
      <c r="K12" s="36"/>
    </row>
    <row r="13" spans="1:27" x14ac:dyDescent="0.2">
      <c r="A13" s="33">
        <v>45066</v>
      </c>
      <c r="B13" s="4">
        <v>1460</v>
      </c>
      <c r="C13" s="10">
        <v>5000</v>
      </c>
      <c r="D13" s="10"/>
      <c r="E13" s="10"/>
      <c r="F13" s="10"/>
      <c r="G13" s="10"/>
      <c r="H13" s="10"/>
      <c r="I13" s="10"/>
      <c r="J13" s="10"/>
      <c r="K13" s="10"/>
    </row>
    <row r="14" spans="1:27" x14ac:dyDescent="0.2">
      <c r="A14" s="33">
        <v>45069</v>
      </c>
      <c r="B14" s="4">
        <v>1461</v>
      </c>
      <c r="C14" s="10"/>
      <c r="D14" s="10"/>
      <c r="E14" s="10"/>
      <c r="F14" s="10"/>
      <c r="G14" s="10">
        <v>100</v>
      </c>
      <c r="H14" s="10"/>
      <c r="I14" s="10"/>
      <c r="J14" s="10"/>
      <c r="K14" s="10"/>
    </row>
    <row r="15" spans="1:27" x14ac:dyDescent="0.2">
      <c r="A15" s="32"/>
      <c r="B15" s="14"/>
      <c r="C15" s="14">
        <f t="shared" ref="C15:K15" si="0">SUM(C3:C14)</f>
        <v>5000</v>
      </c>
      <c r="D15" s="14">
        <f t="shared" si="0"/>
        <v>0</v>
      </c>
      <c r="E15" s="14">
        <f t="shared" si="0"/>
        <v>0</v>
      </c>
      <c r="F15" s="14">
        <f t="shared" si="0"/>
        <v>2500</v>
      </c>
      <c r="G15" s="14">
        <f t="shared" si="0"/>
        <v>500</v>
      </c>
      <c r="H15" s="14">
        <f t="shared" si="0"/>
        <v>21900</v>
      </c>
      <c r="I15" s="14">
        <f t="shared" si="0"/>
        <v>0</v>
      </c>
      <c r="J15" s="14">
        <f t="shared" si="0"/>
        <v>5000</v>
      </c>
      <c r="K15" s="14">
        <f t="shared" si="0"/>
        <v>25000</v>
      </c>
    </row>
    <row r="16" spans="1:27" x14ac:dyDescent="0.2">
      <c r="A16" s="28"/>
      <c r="B16" s="28"/>
      <c r="C16" s="32"/>
      <c r="D16" s="32"/>
      <c r="E16" s="32"/>
      <c r="F16" s="32"/>
      <c r="G16" s="32"/>
      <c r="H16" s="32"/>
      <c r="I16" s="32"/>
      <c r="J16" s="32"/>
      <c r="K16" s="32"/>
    </row>
    <row r="17" spans="1:9" x14ac:dyDescent="0.2">
      <c r="A17" s="28"/>
      <c r="B17" s="28"/>
    </row>
    <row r="18" spans="1:9" x14ac:dyDescent="0.2">
      <c r="A18" s="28"/>
      <c r="B18" s="28"/>
    </row>
    <row r="19" spans="1:9" x14ac:dyDescent="0.2">
      <c r="A19" s="28"/>
      <c r="B19" s="28"/>
    </row>
    <row r="20" spans="1:9" x14ac:dyDescent="0.2">
      <c r="A20" s="131" t="s">
        <v>42</v>
      </c>
      <c r="B20" s="130"/>
    </row>
    <row r="21" spans="1:9" x14ac:dyDescent="0.2">
      <c r="A21" s="2" t="s">
        <v>37</v>
      </c>
      <c r="B21" s="2" t="s">
        <v>43</v>
      </c>
      <c r="C21" s="2" t="s">
        <v>44</v>
      </c>
      <c r="D21" s="2" t="s">
        <v>45</v>
      </c>
      <c r="E21" s="2" t="s">
        <v>46</v>
      </c>
      <c r="F21" s="2" t="s">
        <v>53</v>
      </c>
      <c r="G21" s="2" t="s">
        <v>47</v>
      </c>
      <c r="H21" s="37" t="s">
        <v>48</v>
      </c>
      <c r="I21" s="38"/>
    </row>
    <row r="22" spans="1:9" x14ac:dyDescent="0.2">
      <c r="A22" s="29">
        <v>44682</v>
      </c>
      <c r="B22" s="10">
        <v>1560</v>
      </c>
      <c r="C22" s="10"/>
      <c r="D22" s="10">
        <v>350</v>
      </c>
      <c r="E22" s="10">
        <v>40</v>
      </c>
      <c r="F22" s="10">
        <v>180</v>
      </c>
      <c r="G22" s="10">
        <v>560</v>
      </c>
      <c r="H22" s="39">
        <f t="shared" ref="H22:H52" si="1">SUM(B22:G22)</f>
        <v>2690</v>
      </c>
      <c r="I22" s="40"/>
    </row>
    <row r="23" spans="1:9" x14ac:dyDescent="0.2">
      <c r="A23" s="29">
        <v>44683</v>
      </c>
      <c r="B23" s="10">
        <v>2940</v>
      </c>
      <c r="C23" s="10">
        <v>215</v>
      </c>
      <c r="D23" s="10">
        <v>1330</v>
      </c>
      <c r="E23" s="10">
        <v>415</v>
      </c>
      <c r="F23" s="10">
        <v>200</v>
      </c>
      <c r="G23" s="10">
        <v>760</v>
      </c>
      <c r="H23" s="39">
        <f t="shared" si="1"/>
        <v>5860</v>
      </c>
      <c r="I23" s="40"/>
    </row>
    <row r="24" spans="1:9" x14ac:dyDescent="0.2">
      <c r="A24" s="29">
        <v>44684</v>
      </c>
      <c r="B24" s="10">
        <v>1860</v>
      </c>
      <c r="C24" s="10"/>
      <c r="D24" s="10">
        <v>1215</v>
      </c>
      <c r="E24" s="10">
        <v>95</v>
      </c>
      <c r="F24" s="10" t="s">
        <v>54</v>
      </c>
      <c r="G24" s="10">
        <v>360</v>
      </c>
      <c r="H24" s="39">
        <f t="shared" si="1"/>
        <v>3530</v>
      </c>
      <c r="I24" s="40"/>
    </row>
    <row r="25" spans="1:9" x14ac:dyDescent="0.2">
      <c r="A25" s="29">
        <v>44685</v>
      </c>
      <c r="B25" s="10">
        <v>3125</v>
      </c>
      <c r="C25" s="10">
        <v>90</v>
      </c>
      <c r="D25" s="10">
        <v>1195</v>
      </c>
      <c r="E25" s="10">
        <v>0</v>
      </c>
      <c r="F25" s="10" t="s">
        <v>54</v>
      </c>
      <c r="G25" s="10">
        <v>800</v>
      </c>
      <c r="H25" s="39">
        <f t="shared" si="1"/>
        <v>5210</v>
      </c>
      <c r="I25" s="40"/>
    </row>
    <row r="26" spans="1:9" x14ac:dyDescent="0.2">
      <c r="A26" s="29">
        <v>44686</v>
      </c>
      <c r="B26" s="10">
        <v>2475</v>
      </c>
      <c r="C26" s="10">
        <v>90</v>
      </c>
      <c r="D26" s="10">
        <v>1040</v>
      </c>
      <c r="E26" s="10">
        <v>75</v>
      </c>
      <c r="F26" s="10" t="s">
        <v>54</v>
      </c>
      <c r="G26" s="10">
        <v>760</v>
      </c>
      <c r="H26" s="39">
        <f t="shared" si="1"/>
        <v>4440</v>
      </c>
      <c r="I26" s="40"/>
    </row>
    <row r="27" spans="1:9" x14ac:dyDescent="0.2">
      <c r="A27" s="29">
        <v>44687</v>
      </c>
      <c r="B27" s="10">
        <v>2840</v>
      </c>
      <c r="C27" s="10">
        <v>380</v>
      </c>
      <c r="D27" s="10">
        <v>1350</v>
      </c>
      <c r="E27" s="10">
        <v>330</v>
      </c>
      <c r="F27" s="10" t="s">
        <v>54</v>
      </c>
      <c r="G27" s="10">
        <v>760</v>
      </c>
      <c r="H27" s="39">
        <f t="shared" si="1"/>
        <v>5660</v>
      </c>
      <c r="I27" s="40"/>
    </row>
    <row r="28" spans="1:9" x14ac:dyDescent="0.2">
      <c r="A28" s="29">
        <v>44688</v>
      </c>
      <c r="B28" s="10">
        <v>2280</v>
      </c>
      <c r="C28" s="10">
        <v>245</v>
      </c>
      <c r="D28" s="10">
        <v>1445</v>
      </c>
      <c r="E28" s="10">
        <v>75</v>
      </c>
      <c r="F28" s="10" t="s">
        <v>54</v>
      </c>
      <c r="G28" s="10">
        <v>960</v>
      </c>
      <c r="H28" s="39">
        <f t="shared" si="1"/>
        <v>5005</v>
      </c>
      <c r="I28" s="40"/>
    </row>
    <row r="29" spans="1:9" x14ac:dyDescent="0.2">
      <c r="A29" s="29">
        <v>44689</v>
      </c>
      <c r="B29" s="10">
        <v>2310</v>
      </c>
      <c r="C29" s="10"/>
      <c r="D29" s="10">
        <v>465</v>
      </c>
      <c r="E29" s="10">
        <v>95</v>
      </c>
      <c r="F29" s="10">
        <v>120</v>
      </c>
      <c r="G29" s="10">
        <v>760</v>
      </c>
      <c r="H29" s="39">
        <f t="shared" si="1"/>
        <v>3750</v>
      </c>
      <c r="I29" s="40"/>
    </row>
    <row r="30" spans="1:9" x14ac:dyDescent="0.2">
      <c r="A30" s="29">
        <v>44690</v>
      </c>
      <c r="B30" s="10">
        <v>455</v>
      </c>
      <c r="C30" s="10"/>
      <c r="D30" s="10">
        <v>600</v>
      </c>
      <c r="E30" s="10">
        <v>45</v>
      </c>
      <c r="F30" s="10" t="s">
        <v>54</v>
      </c>
      <c r="G30" s="10">
        <v>0</v>
      </c>
      <c r="H30" s="39">
        <f t="shared" si="1"/>
        <v>1100</v>
      </c>
      <c r="I30" s="40"/>
    </row>
    <row r="31" spans="1:9" x14ac:dyDescent="0.2">
      <c r="A31" s="29">
        <v>44691</v>
      </c>
      <c r="B31" s="10">
        <v>2540</v>
      </c>
      <c r="C31" s="10">
        <v>45</v>
      </c>
      <c r="D31" s="10">
        <v>1015</v>
      </c>
      <c r="E31" s="10">
        <v>390</v>
      </c>
      <c r="F31" s="10" t="s">
        <v>54</v>
      </c>
      <c r="G31" s="10">
        <v>800</v>
      </c>
      <c r="H31" s="39">
        <f t="shared" si="1"/>
        <v>4790</v>
      </c>
      <c r="I31" s="40"/>
    </row>
    <row r="32" spans="1:9" x14ac:dyDescent="0.2">
      <c r="A32" s="29">
        <v>44692</v>
      </c>
      <c r="B32" s="10">
        <v>2755</v>
      </c>
      <c r="C32" s="10">
        <v>135</v>
      </c>
      <c r="D32" s="10">
        <v>735</v>
      </c>
      <c r="E32" s="10">
        <v>105</v>
      </c>
      <c r="F32" s="10">
        <v>20</v>
      </c>
      <c r="G32" s="10">
        <v>1180</v>
      </c>
      <c r="H32" s="39">
        <f t="shared" si="1"/>
        <v>4930</v>
      </c>
      <c r="I32" s="40"/>
    </row>
    <row r="33" spans="1:9" x14ac:dyDescent="0.2">
      <c r="A33" s="29">
        <v>44693</v>
      </c>
      <c r="B33" s="10">
        <v>2975</v>
      </c>
      <c r="C33" s="10">
        <v>90</v>
      </c>
      <c r="D33" s="10">
        <v>890</v>
      </c>
      <c r="E33" s="10">
        <v>250</v>
      </c>
      <c r="F33" s="10">
        <v>60</v>
      </c>
      <c r="G33" s="10">
        <v>760</v>
      </c>
      <c r="H33" s="39">
        <f t="shared" si="1"/>
        <v>5025</v>
      </c>
      <c r="I33" s="40"/>
    </row>
    <row r="34" spans="1:9" x14ac:dyDescent="0.2">
      <c r="A34" s="29">
        <v>44694</v>
      </c>
      <c r="B34" s="10">
        <v>3020</v>
      </c>
      <c r="C34" s="10"/>
      <c r="D34" s="10">
        <v>445</v>
      </c>
      <c r="E34" s="10">
        <v>60</v>
      </c>
      <c r="F34" s="10">
        <v>60</v>
      </c>
      <c r="G34" s="10">
        <v>760</v>
      </c>
      <c r="H34" s="39">
        <f t="shared" si="1"/>
        <v>4345</v>
      </c>
      <c r="I34" s="40"/>
    </row>
    <row r="35" spans="1:9" x14ac:dyDescent="0.2">
      <c r="A35" s="29">
        <v>44695</v>
      </c>
      <c r="B35" s="10">
        <v>2360</v>
      </c>
      <c r="C35" s="10"/>
      <c r="D35" s="10">
        <v>170</v>
      </c>
      <c r="E35" s="10">
        <v>520</v>
      </c>
      <c r="F35" s="10">
        <v>100</v>
      </c>
      <c r="G35" s="10">
        <v>560</v>
      </c>
      <c r="H35" s="39">
        <f t="shared" si="1"/>
        <v>3710</v>
      </c>
      <c r="I35" s="40"/>
    </row>
    <row r="36" spans="1:9" x14ac:dyDescent="0.2">
      <c r="A36" s="29">
        <v>44696</v>
      </c>
      <c r="B36" s="10">
        <v>1355</v>
      </c>
      <c r="C36" s="10"/>
      <c r="D36" s="10">
        <v>600</v>
      </c>
      <c r="E36" s="10">
        <v>10</v>
      </c>
      <c r="F36" s="10">
        <v>140</v>
      </c>
      <c r="G36" s="10">
        <v>0</v>
      </c>
      <c r="H36" s="39">
        <f t="shared" si="1"/>
        <v>2105</v>
      </c>
      <c r="I36" s="40"/>
    </row>
    <row r="37" spans="1:9" x14ac:dyDescent="0.2">
      <c r="A37" s="29">
        <v>44697</v>
      </c>
      <c r="B37" s="10">
        <v>3465</v>
      </c>
      <c r="C37" s="10">
        <v>290</v>
      </c>
      <c r="D37" s="10">
        <v>845</v>
      </c>
      <c r="E37" s="10">
        <v>345</v>
      </c>
      <c r="F37" s="10">
        <v>120</v>
      </c>
      <c r="G37" s="10">
        <v>760</v>
      </c>
      <c r="H37" s="39">
        <f t="shared" si="1"/>
        <v>5825</v>
      </c>
      <c r="I37" s="40"/>
    </row>
    <row r="38" spans="1:9" x14ac:dyDescent="0.2">
      <c r="A38" s="29">
        <v>44698</v>
      </c>
      <c r="B38" s="10">
        <v>3380</v>
      </c>
      <c r="C38" s="10">
        <v>145</v>
      </c>
      <c r="D38" s="10">
        <v>735</v>
      </c>
      <c r="E38" s="10">
        <v>0</v>
      </c>
      <c r="F38" s="10" t="s">
        <v>54</v>
      </c>
      <c r="G38" s="10">
        <v>760</v>
      </c>
      <c r="H38" s="39">
        <f t="shared" si="1"/>
        <v>5020</v>
      </c>
      <c r="I38" s="40"/>
    </row>
    <row r="39" spans="1:9" x14ac:dyDescent="0.2">
      <c r="A39" s="29">
        <v>44699</v>
      </c>
      <c r="B39" s="10">
        <v>2555</v>
      </c>
      <c r="C39" s="10">
        <v>385</v>
      </c>
      <c r="D39" s="10">
        <v>935</v>
      </c>
      <c r="E39" s="10">
        <v>85</v>
      </c>
      <c r="F39" s="10" t="s">
        <v>54</v>
      </c>
      <c r="G39" s="10">
        <v>620</v>
      </c>
      <c r="H39" s="39">
        <f t="shared" si="1"/>
        <v>4580</v>
      </c>
      <c r="I39" s="40"/>
    </row>
    <row r="40" spans="1:9" x14ac:dyDescent="0.2">
      <c r="A40" s="29">
        <v>44700</v>
      </c>
      <c r="B40" s="10">
        <v>3075</v>
      </c>
      <c r="C40" s="10">
        <v>45</v>
      </c>
      <c r="D40" s="10">
        <v>690</v>
      </c>
      <c r="E40" s="10">
        <v>210</v>
      </c>
      <c r="F40" s="10" t="s">
        <v>54</v>
      </c>
      <c r="G40" s="10">
        <v>360</v>
      </c>
      <c r="H40" s="39">
        <f t="shared" si="1"/>
        <v>4380</v>
      </c>
      <c r="I40" s="40"/>
    </row>
    <row r="41" spans="1:9" x14ac:dyDescent="0.2">
      <c r="A41" s="29">
        <v>44701</v>
      </c>
      <c r="B41" s="10">
        <v>3515</v>
      </c>
      <c r="C41" s="10"/>
      <c r="D41" s="10">
        <v>490</v>
      </c>
      <c r="E41" s="10">
        <v>0</v>
      </c>
      <c r="F41" s="10">
        <v>60</v>
      </c>
      <c r="G41" s="10">
        <v>560</v>
      </c>
      <c r="H41" s="39">
        <f t="shared" si="1"/>
        <v>4625</v>
      </c>
      <c r="I41" s="40"/>
    </row>
    <row r="42" spans="1:9" x14ac:dyDescent="0.2">
      <c r="A42" s="29">
        <v>44702</v>
      </c>
      <c r="B42" s="10">
        <v>3300</v>
      </c>
      <c r="C42" s="10"/>
      <c r="D42" s="10">
        <v>290</v>
      </c>
      <c r="E42" s="10">
        <v>0</v>
      </c>
      <c r="F42" s="10">
        <v>60</v>
      </c>
      <c r="G42" s="10">
        <v>600</v>
      </c>
      <c r="H42" s="39">
        <f t="shared" si="1"/>
        <v>4250</v>
      </c>
      <c r="I42" s="40"/>
    </row>
    <row r="43" spans="1:9" x14ac:dyDescent="0.2">
      <c r="A43" s="29">
        <v>44703</v>
      </c>
      <c r="B43" s="10">
        <v>1245</v>
      </c>
      <c r="C43" s="10"/>
      <c r="D43" s="10">
        <v>0</v>
      </c>
      <c r="E43" s="10">
        <v>0</v>
      </c>
      <c r="F43" s="10" t="s">
        <v>54</v>
      </c>
      <c r="G43" s="10">
        <v>0</v>
      </c>
      <c r="H43" s="39">
        <f t="shared" si="1"/>
        <v>1245</v>
      </c>
      <c r="I43" s="40"/>
    </row>
    <row r="44" spans="1:9" x14ac:dyDescent="0.2">
      <c r="A44" s="29">
        <v>44704</v>
      </c>
      <c r="B44" s="10">
        <v>4030</v>
      </c>
      <c r="C44" s="10">
        <v>460</v>
      </c>
      <c r="D44" s="10">
        <v>780</v>
      </c>
      <c r="E44" s="10">
        <v>0</v>
      </c>
      <c r="F44" s="10" t="s">
        <v>54</v>
      </c>
      <c r="G44" s="10">
        <v>1180</v>
      </c>
      <c r="H44" s="39">
        <f t="shared" si="1"/>
        <v>6450</v>
      </c>
      <c r="I44" s="40"/>
    </row>
    <row r="45" spans="1:9" x14ac:dyDescent="0.2">
      <c r="A45" s="29">
        <v>44705</v>
      </c>
      <c r="B45" s="10">
        <v>2680</v>
      </c>
      <c r="C45" s="10">
        <v>285</v>
      </c>
      <c r="D45" s="10">
        <v>290</v>
      </c>
      <c r="E45" s="10">
        <v>0</v>
      </c>
      <c r="F45" s="10" t="s">
        <v>54</v>
      </c>
      <c r="G45" s="10">
        <v>960</v>
      </c>
      <c r="H45" s="39">
        <f t="shared" si="1"/>
        <v>4215</v>
      </c>
      <c r="I45" s="40"/>
    </row>
    <row r="46" spans="1:9" x14ac:dyDescent="0.2">
      <c r="A46" s="29">
        <v>44706</v>
      </c>
      <c r="B46" s="10">
        <v>3855</v>
      </c>
      <c r="C46" s="10">
        <v>465</v>
      </c>
      <c r="D46" s="10">
        <v>335</v>
      </c>
      <c r="E46" s="10">
        <v>0</v>
      </c>
      <c r="F46" s="10" t="s">
        <v>54</v>
      </c>
      <c r="G46" s="10">
        <v>1160</v>
      </c>
      <c r="H46" s="39">
        <f t="shared" si="1"/>
        <v>5815</v>
      </c>
      <c r="I46" s="40"/>
    </row>
    <row r="47" spans="1:9" x14ac:dyDescent="0.2">
      <c r="A47" s="29">
        <v>44707</v>
      </c>
      <c r="B47" s="10">
        <v>3390</v>
      </c>
      <c r="C47" s="10">
        <v>580</v>
      </c>
      <c r="D47" s="10">
        <v>470</v>
      </c>
      <c r="E47" s="10">
        <v>225</v>
      </c>
      <c r="F47" s="10" t="s">
        <v>54</v>
      </c>
      <c r="G47" s="10">
        <v>600</v>
      </c>
      <c r="H47" s="39">
        <f t="shared" si="1"/>
        <v>5265</v>
      </c>
      <c r="I47" s="40"/>
    </row>
    <row r="48" spans="1:9" x14ac:dyDescent="0.2">
      <c r="A48" s="29">
        <v>44708</v>
      </c>
      <c r="B48" s="10">
        <v>3995</v>
      </c>
      <c r="C48" s="10">
        <v>930</v>
      </c>
      <c r="D48" s="10">
        <v>380</v>
      </c>
      <c r="E48" s="10">
        <v>0</v>
      </c>
      <c r="F48" s="10" t="s">
        <v>54</v>
      </c>
      <c r="G48" s="10">
        <v>780</v>
      </c>
      <c r="H48" s="39">
        <f t="shared" si="1"/>
        <v>6085</v>
      </c>
      <c r="I48" s="40"/>
    </row>
    <row r="49" spans="1:9" x14ac:dyDescent="0.2">
      <c r="A49" s="29">
        <v>44709</v>
      </c>
      <c r="B49" s="10">
        <v>2805</v>
      </c>
      <c r="C49" s="10"/>
      <c r="D49" s="10">
        <v>535</v>
      </c>
      <c r="E49" s="10">
        <v>0</v>
      </c>
      <c r="F49" s="10" t="s">
        <v>54</v>
      </c>
      <c r="G49" s="10">
        <v>780</v>
      </c>
      <c r="H49" s="39">
        <f t="shared" si="1"/>
        <v>4120</v>
      </c>
      <c r="I49" s="40"/>
    </row>
    <row r="50" spans="1:9" x14ac:dyDescent="0.2">
      <c r="A50" s="29">
        <v>44710</v>
      </c>
      <c r="B50" s="10">
        <v>1830</v>
      </c>
      <c r="C50" s="10"/>
      <c r="D50" s="10">
        <v>245</v>
      </c>
      <c r="E50" s="10">
        <v>0</v>
      </c>
      <c r="F50" s="10" t="s">
        <v>54</v>
      </c>
      <c r="G50" s="10">
        <v>200</v>
      </c>
      <c r="H50" s="39">
        <f t="shared" si="1"/>
        <v>2275</v>
      </c>
      <c r="I50" s="40"/>
    </row>
    <row r="51" spans="1:9" x14ac:dyDescent="0.2">
      <c r="A51" s="29">
        <v>44711</v>
      </c>
      <c r="B51" s="10">
        <v>3015</v>
      </c>
      <c r="C51" s="10">
        <v>420</v>
      </c>
      <c r="D51" s="10">
        <v>515</v>
      </c>
      <c r="E51" s="10">
        <v>255</v>
      </c>
      <c r="F51" s="10" t="s">
        <v>54</v>
      </c>
      <c r="G51" s="10">
        <v>0</v>
      </c>
      <c r="H51" s="39">
        <f t="shared" si="1"/>
        <v>4205</v>
      </c>
      <c r="I51" s="40"/>
    </row>
    <row r="52" spans="1:9" x14ac:dyDescent="0.2">
      <c r="A52" s="29">
        <v>44712</v>
      </c>
      <c r="B52" s="10">
        <v>3825</v>
      </c>
      <c r="C52" s="10">
        <v>45</v>
      </c>
      <c r="D52" s="4">
        <v>580</v>
      </c>
      <c r="E52" s="29"/>
      <c r="F52" s="4" t="s">
        <v>54</v>
      </c>
      <c r="G52" s="4">
        <v>760</v>
      </c>
      <c r="H52" s="39">
        <f t="shared" si="1"/>
        <v>5210</v>
      </c>
      <c r="I52" s="41"/>
    </row>
    <row r="53" spans="1:9" x14ac:dyDescent="0.2">
      <c r="A53" s="30" t="s">
        <v>48</v>
      </c>
      <c r="B53" s="10">
        <f>SUM(B22:B52)</f>
        <v>84810</v>
      </c>
      <c r="C53" s="10">
        <f>SUM(C22:C51)</f>
        <v>5295</v>
      </c>
      <c r="D53" s="10">
        <f>SUM(D22:D52)</f>
        <v>20960</v>
      </c>
      <c r="E53" s="10">
        <f>SUM(E22:E51)</f>
        <v>3625</v>
      </c>
      <c r="F53" s="10">
        <f t="shared" ref="F53:G53" si="2">SUM(F22:F52)</f>
        <v>1120</v>
      </c>
      <c r="G53" s="10">
        <f t="shared" si="2"/>
        <v>19860</v>
      </c>
      <c r="H53" s="39">
        <f>SUM(H22:H51)</f>
        <v>130505</v>
      </c>
      <c r="I53" s="40"/>
    </row>
    <row r="56" spans="1:9" x14ac:dyDescent="0.2">
      <c r="A56" s="28" t="s">
        <v>55</v>
      </c>
    </row>
    <row r="57" spans="1:9" x14ac:dyDescent="0.2">
      <c r="A57" s="2" t="s">
        <v>37</v>
      </c>
      <c r="B57" s="2" t="s">
        <v>43</v>
      </c>
      <c r="C57" s="2" t="s">
        <v>44</v>
      </c>
      <c r="D57" s="2" t="s">
        <v>45</v>
      </c>
      <c r="E57" s="2" t="s">
        <v>46</v>
      </c>
      <c r="F57" s="2" t="s">
        <v>53</v>
      </c>
      <c r="G57" s="2" t="s">
        <v>47</v>
      </c>
      <c r="H57" s="2" t="s">
        <v>48</v>
      </c>
    </row>
    <row r="58" spans="1:9" x14ac:dyDescent="0.2">
      <c r="A58" s="29">
        <v>44682</v>
      </c>
      <c r="B58" s="10"/>
      <c r="C58" s="10"/>
      <c r="D58" s="10"/>
      <c r="E58" s="10"/>
      <c r="F58" s="10"/>
      <c r="G58" s="10"/>
      <c r="H58" s="10">
        <f t="shared" ref="H58:H88" si="3">SUM(B58:G58)</f>
        <v>0</v>
      </c>
    </row>
    <row r="59" spans="1:9" x14ac:dyDescent="0.2">
      <c r="A59" s="29">
        <v>44683</v>
      </c>
      <c r="B59" s="10"/>
      <c r="C59" s="10"/>
      <c r="D59" s="10"/>
      <c r="E59" s="10"/>
      <c r="F59" s="10"/>
      <c r="G59" s="10"/>
      <c r="H59" s="10">
        <f t="shared" si="3"/>
        <v>0</v>
      </c>
    </row>
    <row r="60" spans="1:9" x14ac:dyDescent="0.2">
      <c r="A60" s="29">
        <v>44684</v>
      </c>
      <c r="B60" s="10"/>
      <c r="C60" s="10"/>
      <c r="D60" s="10"/>
      <c r="E60" s="10"/>
      <c r="F60" s="10"/>
      <c r="G60" s="10"/>
      <c r="H60" s="10">
        <f t="shared" si="3"/>
        <v>0</v>
      </c>
    </row>
    <row r="61" spans="1:9" x14ac:dyDescent="0.2">
      <c r="A61" s="29">
        <v>44685</v>
      </c>
      <c r="B61" s="10">
        <v>112</v>
      </c>
      <c r="C61" s="10"/>
      <c r="D61" s="10"/>
      <c r="E61" s="10"/>
      <c r="F61" s="10"/>
      <c r="G61" s="10"/>
      <c r="H61" s="10">
        <f t="shared" si="3"/>
        <v>112</v>
      </c>
    </row>
    <row r="62" spans="1:9" x14ac:dyDescent="0.2">
      <c r="A62" s="29">
        <v>44686</v>
      </c>
      <c r="B62" s="10"/>
      <c r="C62" s="10"/>
      <c r="D62" s="10"/>
      <c r="E62" s="10"/>
      <c r="F62" s="10"/>
      <c r="G62" s="10"/>
      <c r="H62" s="10">
        <f t="shared" si="3"/>
        <v>0</v>
      </c>
    </row>
    <row r="63" spans="1:9" x14ac:dyDescent="0.2">
      <c r="A63" s="29">
        <v>44687</v>
      </c>
      <c r="B63" s="10"/>
      <c r="C63" s="10">
        <v>88</v>
      </c>
      <c r="D63" s="10"/>
      <c r="E63" s="10">
        <v>19</v>
      </c>
      <c r="F63" s="10"/>
      <c r="G63" s="10"/>
      <c r="H63" s="10">
        <f t="shared" si="3"/>
        <v>107</v>
      </c>
    </row>
    <row r="64" spans="1:9" x14ac:dyDescent="0.2">
      <c r="A64" s="29">
        <v>44688</v>
      </c>
      <c r="B64" s="10"/>
      <c r="C64" s="10"/>
      <c r="D64" s="10"/>
      <c r="E64" s="10"/>
      <c r="F64" s="10"/>
      <c r="G64" s="10"/>
      <c r="H64" s="10">
        <f t="shared" si="3"/>
        <v>0</v>
      </c>
    </row>
    <row r="65" spans="1:8" x14ac:dyDescent="0.2">
      <c r="A65" s="29">
        <v>44689</v>
      </c>
      <c r="B65" s="10"/>
      <c r="C65" s="10"/>
      <c r="D65" s="10"/>
      <c r="E65" s="10"/>
      <c r="F65" s="10"/>
      <c r="G65" s="10"/>
      <c r="H65" s="10">
        <f t="shared" si="3"/>
        <v>0</v>
      </c>
    </row>
    <row r="66" spans="1:8" x14ac:dyDescent="0.2">
      <c r="A66" s="29">
        <v>44690</v>
      </c>
      <c r="B66" s="10"/>
      <c r="C66" s="10"/>
      <c r="D66" s="10"/>
      <c r="E66" s="10"/>
      <c r="F66" s="10"/>
      <c r="G66" s="10"/>
      <c r="H66" s="10">
        <f t="shared" si="3"/>
        <v>0</v>
      </c>
    </row>
    <row r="67" spans="1:8" x14ac:dyDescent="0.2">
      <c r="A67" s="29">
        <v>44691</v>
      </c>
      <c r="B67" s="10"/>
      <c r="C67" s="10"/>
      <c r="D67" s="10"/>
      <c r="E67" s="10"/>
      <c r="F67" s="10"/>
      <c r="G67" s="10"/>
      <c r="H67" s="10">
        <f t="shared" si="3"/>
        <v>0</v>
      </c>
    </row>
    <row r="68" spans="1:8" x14ac:dyDescent="0.2">
      <c r="A68" s="29">
        <v>44692</v>
      </c>
      <c r="B68" s="10"/>
      <c r="C68" s="10"/>
      <c r="D68" s="10"/>
      <c r="E68" s="10"/>
      <c r="F68" s="10"/>
      <c r="G68" s="10"/>
      <c r="H68" s="10">
        <f t="shared" si="3"/>
        <v>0</v>
      </c>
    </row>
    <row r="69" spans="1:8" x14ac:dyDescent="0.2">
      <c r="A69" s="29">
        <v>44693</v>
      </c>
      <c r="B69" s="10"/>
      <c r="C69" s="10"/>
      <c r="D69" s="10"/>
      <c r="E69" s="10"/>
      <c r="F69" s="10"/>
      <c r="G69" s="10"/>
      <c r="H69" s="10">
        <f t="shared" si="3"/>
        <v>0</v>
      </c>
    </row>
    <row r="70" spans="1:8" x14ac:dyDescent="0.2">
      <c r="A70" s="29">
        <v>44694</v>
      </c>
      <c r="B70" s="10"/>
      <c r="C70" s="10"/>
      <c r="D70" s="10"/>
      <c r="E70" s="10"/>
      <c r="F70" s="10"/>
      <c r="G70" s="10"/>
      <c r="H70" s="10">
        <f t="shared" si="3"/>
        <v>0</v>
      </c>
    </row>
    <row r="71" spans="1:8" x14ac:dyDescent="0.2">
      <c r="A71" s="29">
        <v>44695</v>
      </c>
      <c r="B71" s="10"/>
      <c r="C71" s="10"/>
      <c r="D71" s="10"/>
      <c r="E71" s="10"/>
      <c r="F71" s="10"/>
      <c r="G71" s="10"/>
      <c r="H71" s="10">
        <f t="shared" si="3"/>
        <v>0</v>
      </c>
    </row>
    <row r="72" spans="1:8" x14ac:dyDescent="0.2">
      <c r="A72" s="29">
        <v>44696</v>
      </c>
      <c r="B72" s="10"/>
      <c r="C72" s="10"/>
      <c r="D72" s="10"/>
      <c r="E72" s="10"/>
      <c r="F72" s="10"/>
      <c r="G72" s="10"/>
      <c r="H72" s="10">
        <f t="shared" si="3"/>
        <v>0</v>
      </c>
    </row>
    <row r="73" spans="1:8" x14ac:dyDescent="0.2">
      <c r="A73" s="29">
        <v>44697</v>
      </c>
      <c r="B73" s="10"/>
      <c r="C73" s="10"/>
      <c r="D73" s="10"/>
      <c r="E73" s="10"/>
      <c r="F73" s="10"/>
      <c r="G73" s="10"/>
      <c r="H73" s="10">
        <f t="shared" si="3"/>
        <v>0</v>
      </c>
    </row>
    <row r="74" spans="1:8" x14ac:dyDescent="0.2">
      <c r="A74" s="29">
        <v>44698</v>
      </c>
      <c r="B74" s="10"/>
      <c r="C74" s="10"/>
      <c r="D74" s="10"/>
      <c r="E74" s="10"/>
      <c r="F74" s="10"/>
      <c r="G74" s="10"/>
      <c r="H74" s="10">
        <f t="shared" si="3"/>
        <v>0</v>
      </c>
    </row>
    <row r="75" spans="1:8" x14ac:dyDescent="0.2">
      <c r="A75" s="29">
        <v>44699</v>
      </c>
      <c r="B75" s="10">
        <v>33</v>
      </c>
      <c r="C75" s="10"/>
      <c r="D75" s="10">
        <v>42</v>
      </c>
      <c r="E75" s="10"/>
      <c r="F75" s="10"/>
      <c r="G75" s="10"/>
      <c r="H75" s="10">
        <f t="shared" si="3"/>
        <v>75</v>
      </c>
    </row>
    <row r="76" spans="1:8" x14ac:dyDescent="0.2">
      <c r="A76" s="29">
        <v>44700</v>
      </c>
      <c r="B76" s="10"/>
      <c r="C76" s="10"/>
      <c r="D76" s="10"/>
      <c r="E76" s="10"/>
      <c r="F76" s="10"/>
      <c r="G76" s="10"/>
      <c r="H76" s="10">
        <f t="shared" si="3"/>
        <v>0</v>
      </c>
    </row>
    <row r="77" spans="1:8" x14ac:dyDescent="0.2">
      <c r="A77" s="29">
        <v>44701</v>
      </c>
      <c r="B77" s="10"/>
      <c r="C77" s="10"/>
      <c r="D77" s="10"/>
      <c r="E77" s="10"/>
      <c r="F77" s="10"/>
      <c r="G77" s="10"/>
      <c r="H77" s="10">
        <f t="shared" si="3"/>
        <v>0</v>
      </c>
    </row>
    <row r="78" spans="1:8" x14ac:dyDescent="0.2">
      <c r="A78" s="29">
        <v>44702</v>
      </c>
      <c r="B78" s="10"/>
      <c r="C78" s="10"/>
      <c r="D78" s="10"/>
      <c r="E78" s="10"/>
      <c r="F78" s="10"/>
      <c r="G78" s="10"/>
      <c r="H78" s="10">
        <f t="shared" si="3"/>
        <v>0</v>
      </c>
    </row>
    <row r="79" spans="1:8" x14ac:dyDescent="0.2">
      <c r="A79" s="29">
        <v>44703</v>
      </c>
      <c r="B79" s="10"/>
      <c r="C79" s="10"/>
      <c r="D79" s="10"/>
      <c r="E79" s="10"/>
      <c r="F79" s="10"/>
      <c r="G79" s="10"/>
      <c r="H79" s="10">
        <f t="shared" si="3"/>
        <v>0</v>
      </c>
    </row>
    <row r="80" spans="1:8" x14ac:dyDescent="0.2">
      <c r="A80" s="29">
        <v>44704</v>
      </c>
      <c r="B80" s="10"/>
      <c r="C80" s="10"/>
      <c r="D80" s="10"/>
      <c r="E80" s="10"/>
      <c r="F80" s="10"/>
      <c r="G80" s="10"/>
      <c r="H80" s="10">
        <f t="shared" si="3"/>
        <v>0</v>
      </c>
    </row>
    <row r="81" spans="1:8" x14ac:dyDescent="0.2">
      <c r="A81" s="29">
        <v>44705</v>
      </c>
      <c r="B81" s="10"/>
      <c r="C81" s="10"/>
      <c r="D81" s="10"/>
      <c r="E81" s="10"/>
      <c r="F81" s="10"/>
      <c r="G81" s="10"/>
      <c r="H81" s="10">
        <f t="shared" si="3"/>
        <v>0</v>
      </c>
    </row>
    <row r="82" spans="1:8" x14ac:dyDescent="0.2">
      <c r="A82" s="29">
        <v>44706</v>
      </c>
      <c r="B82" s="10"/>
      <c r="C82" s="10"/>
      <c r="D82" s="10"/>
      <c r="E82" s="10"/>
      <c r="F82" s="10"/>
      <c r="G82" s="10"/>
      <c r="H82" s="10">
        <f t="shared" si="3"/>
        <v>0</v>
      </c>
    </row>
    <row r="83" spans="1:8" x14ac:dyDescent="0.2">
      <c r="A83" s="29">
        <v>44707</v>
      </c>
      <c r="B83" s="10"/>
      <c r="C83" s="10"/>
      <c r="D83" s="10"/>
      <c r="E83" s="10"/>
      <c r="F83" s="10"/>
      <c r="G83" s="10"/>
      <c r="H83" s="10">
        <f t="shared" si="3"/>
        <v>0</v>
      </c>
    </row>
    <row r="84" spans="1:8" x14ac:dyDescent="0.2">
      <c r="A84" s="29">
        <v>44708</v>
      </c>
      <c r="B84" s="10"/>
      <c r="C84" s="10"/>
      <c r="D84" s="10">
        <v>45</v>
      </c>
      <c r="E84" s="10"/>
      <c r="F84" s="10"/>
      <c r="G84" s="10"/>
      <c r="H84" s="10">
        <f t="shared" si="3"/>
        <v>45</v>
      </c>
    </row>
    <row r="85" spans="1:8" x14ac:dyDescent="0.2">
      <c r="A85" s="29">
        <v>44709</v>
      </c>
      <c r="B85" s="10"/>
      <c r="C85" s="10"/>
      <c r="D85" s="10"/>
      <c r="E85" s="10"/>
      <c r="F85" s="10"/>
      <c r="G85" s="10"/>
      <c r="H85" s="10">
        <f t="shared" si="3"/>
        <v>0</v>
      </c>
    </row>
    <row r="86" spans="1:8" x14ac:dyDescent="0.2">
      <c r="A86" s="29">
        <v>44710</v>
      </c>
      <c r="B86" s="10">
        <v>63</v>
      </c>
      <c r="C86" s="10"/>
      <c r="D86" s="10"/>
      <c r="E86" s="10"/>
      <c r="F86" s="10"/>
      <c r="G86" s="10"/>
      <c r="H86" s="10">
        <f t="shared" si="3"/>
        <v>63</v>
      </c>
    </row>
    <row r="87" spans="1:8" x14ac:dyDescent="0.2">
      <c r="A87" s="29">
        <v>44711</v>
      </c>
      <c r="B87" s="10">
        <v>119</v>
      </c>
      <c r="C87" s="10"/>
      <c r="D87" s="10">
        <v>41</v>
      </c>
      <c r="E87" s="10"/>
      <c r="F87" s="10"/>
      <c r="G87" s="10">
        <v>78</v>
      </c>
      <c r="H87" s="10">
        <f t="shared" si="3"/>
        <v>238</v>
      </c>
    </row>
    <row r="88" spans="1:8" x14ac:dyDescent="0.2">
      <c r="A88" s="29">
        <v>44712</v>
      </c>
      <c r="B88" s="10"/>
      <c r="C88" s="10"/>
      <c r="D88" s="10"/>
      <c r="E88" s="10"/>
      <c r="F88" s="10"/>
      <c r="G88" s="10"/>
      <c r="H88" s="10">
        <f t="shared" si="3"/>
        <v>0</v>
      </c>
    </row>
    <row r="89" spans="1:8" x14ac:dyDescent="0.2">
      <c r="A89" s="30" t="s">
        <v>48</v>
      </c>
      <c r="B89" s="10">
        <f>SUM(B58:B88)</f>
        <v>327</v>
      </c>
      <c r="C89" s="10">
        <f>SUM(C58:C87)</f>
        <v>88</v>
      </c>
      <c r="D89" s="10">
        <f>SUM(D58:D88)</f>
        <v>128</v>
      </c>
      <c r="E89" s="10">
        <f>SUM(E58:E87)</f>
        <v>19</v>
      </c>
      <c r="F89" s="10">
        <f>SUM(F58:F88)</f>
        <v>0</v>
      </c>
      <c r="G89" s="10">
        <f t="shared" ref="G89:H89" si="4">SUM(G58:G87)</f>
        <v>78</v>
      </c>
      <c r="H89" s="10">
        <f t="shared" si="4"/>
        <v>640</v>
      </c>
    </row>
  </sheetData>
  <mergeCells count="1">
    <mergeCell ref="A20:B20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100"/>
  <sheetViews>
    <sheetView workbookViewId="0"/>
  </sheetViews>
  <sheetFormatPr defaultColWidth="12.5703125" defaultRowHeight="15.75" customHeight="1" x14ac:dyDescent="0.2"/>
  <cols>
    <col min="1" max="1" width="12" customWidth="1"/>
  </cols>
  <sheetData>
    <row r="1" spans="1:26" x14ac:dyDescent="0.2">
      <c r="A1" s="25" t="s">
        <v>52</v>
      </c>
      <c r="B1" s="32"/>
      <c r="C1" s="32"/>
      <c r="D1" s="32"/>
      <c r="E1" s="32"/>
      <c r="F1" s="32"/>
      <c r="G1" s="32"/>
      <c r="H1" s="32"/>
      <c r="I1" s="32"/>
      <c r="J1" s="32"/>
    </row>
    <row r="2" spans="1:26" x14ac:dyDescent="0.2">
      <c r="A2" s="2" t="s">
        <v>37</v>
      </c>
      <c r="B2" s="2" t="s">
        <v>38</v>
      </c>
      <c r="C2" s="2" t="s">
        <v>39</v>
      </c>
      <c r="D2" s="2" t="s">
        <v>16</v>
      </c>
      <c r="E2" s="2" t="s">
        <v>23</v>
      </c>
      <c r="F2" s="2" t="s">
        <v>21</v>
      </c>
      <c r="G2" s="26" t="s">
        <v>40</v>
      </c>
      <c r="H2" s="26" t="s">
        <v>41</v>
      </c>
      <c r="I2" s="26" t="s">
        <v>30</v>
      </c>
      <c r="J2" s="26" t="s">
        <v>31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3">
        <v>45083</v>
      </c>
      <c r="B3" s="4">
        <v>1462</v>
      </c>
      <c r="C3" s="10"/>
      <c r="D3" s="10"/>
      <c r="E3" s="10"/>
      <c r="F3" s="10"/>
      <c r="G3" s="10">
        <f>60000*0.05</f>
        <v>3000</v>
      </c>
      <c r="H3" s="10"/>
      <c r="I3" s="10"/>
      <c r="J3" s="10"/>
    </row>
    <row r="4" spans="1:26" x14ac:dyDescent="0.2">
      <c r="A4" s="33"/>
      <c r="B4" s="4">
        <v>1463</v>
      </c>
      <c r="C4" s="10"/>
      <c r="D4" s="10"/>
      <c r="E4" s="10"/>
      <c r="F4" s="10"/>
      <c r="G4" s="10">
        <f>195000*0.05</f>
        <v>9750</v>
      </c>
      <c r="H4" s="10"/>
      <c r="I4" s="10"/>
      <c r="J4" s="10"/>
    </row>
    <row r="5" spans="1:26" x14ac:dyDescent="0.2">
      <c r="A5" s="34">
        <v>45090</v>
      </c>
      <c r="B5" s="35">
        <v>1464</v>
      </c>
      <c r="C5" s="5"/>
      <c r="D5" s="5"/>
      <c r="E5" s="5"/>
      <c r="F5" s="5"/>
      <c r="G5" s="5">
        <v>25</v>
      </c>
      <c r="H5" s="5"/>
      <c r="I5" s="5"/>
      <c r="J5" s="5"/>
    </row>
    <row r="6" spans="1:26" x14ac:dyDescent="0.2">
      <c r="A6" s="42">
        <v>45090</v>
      </c>
      <c r="B6" s="35">
        <v>1465</v>
      </c>
      <c r="C6" s="5"/>
      <c r="D6" s="5"/>
      <c r="E6" s="5"/>
      <c r="F6" s="5"/>
      <c r="G6" s="5">
        <v>25</v>
      </c>
      <c r="H6" s="5"/>
      <c r="I6" s="5"/>
      <c r="J6" s="5"/>
    </row>
    <row r="7" spans="1:26" x14ac:dyDescent="0.2">
      <c r="A7" s="42">
        <v>45090</v>
      </c>
      <c r="B7" s="35">
        <v>1466</v>
      </c>
      <c r="C7" s="5"/>
      <c r="D7" s="5"/>
      <c r="E7" s="5"/>
      <c r="F7" s="5"/>
      <c r="G7" s="5">
        <v>25</v>
      </c>
      <c r="H7" s="5"/>
      <c r="I7" s="5"/>
      <c r="J7" s="5"/>
    </row>
    <row r="8" spans="1:26" x14ac:dyDescent="0.2">
      <c r="A8" s="42">
        <v>45090</v>
      </c>
      <c r="B8" s="35">
        <v>1467</v>
      </c>
      <c r="C8" s="5"/>
      <c r="D8" s="5"/>
      <c r="E8" s="5"/>
      <c r="F8" s="5"/>
      <c r="G8" s="5">
        <v>25</v>
      </c>
      <c r="H8" s="5"/>
      <c r="I8" s="5"/>
      <c r="J8" s="5"/>
    </row>
    <row r="9" spans="1:26" x14ac:dyDescent="0.2">
      <c r="A9" s="42">
        <v>45090</v>
      </c>
      <c r="B9" s="35">
        <v>1468</v>
      </c>
      <c r="C9" s="5"/>
      <c r="D9" s="5"/>
      <c r="E9" s="5"/>
      <c r="F9" s="5"/>
      <c r="G9" s="5">
        <v>25</v>
      </c>
      <c r="H9" s="5"/>
      <c r="I9" s="5"/>
      <c r="J9" s="5"/>
    </row>
    <row r="10" spans="1:26" x14ac:dyDescent="0.2">
      <c r="A10" s="42">
        <v>45090</v>
      </c>
      <c r="B10" s="35">
        <v>1469</v>
      </c>
      <c r="C10" s="5"/>
      <c r="D10" s="5"/>
      <c r="E10" s="5"/>
      <c r="F10" s="5"/>
      <c r="G10" s="5">
        <v>25</v>
      </c>
      <c r="H10" s="5"/>
      <c r="I10" s="5"/>
      <c r="J10" s="5"/>
    </row>
    <row r="11" spans="1:26" x14ac:dyDescent="0.2">
      <c r="A11" s="42">
        <v>45090</v>
      </c>
      <c r="B11" s="35">
        <v>1470</v>
      </c>
      <c r="C11" s="5"/>
      <c r="D11" s="5"/>
      <c r="E11" s="5"/>
      <c r="F11" s="5"/>
      <c r="G11" s="5">
        <v>25</v>
      </c>
      <c r="H11" s="5"/>
      <c r="I11" s="5"/>
      <c r="J11" s="5"/>
    </row>
    <row r="12" spans="1:26" x14ac:dyDescent="0.2">
      <c r="A12" s="42">
        <v>45090</v>
      </c>
      <c r="B12" s="35">
        <v>1471</v>
      </c>
      <c r="C12" s="5"/>
      <c r="D12" s="5"/>
      <c r="E12" s="5"/>
      <c r="F12" s="5"/>
      <c r="G12" s="5">
        <v>25</v>
      </c>
      <c r="H12" s="5"/>
      <c r="I12" s="5"/>
      <c r="J12" s="5"/>
    </row>
    <row r="13" spans="1:26" x14ac:dyDescent="0.2">
      <c r="A13" s="42">
        <v>45090</v>
      </c>
      <c r="B13" s="35">
        <v>1472</v>
      </c>
      <c r="C13" s="5"/>
      <c r="D13" s="5"/>
      <c r="E13" s="5"/>
      <c r="F13" s="5"/>
      <c r="G13" s="5">
        <v>25</v>
      </c>
      <c r="H13" s="5"/>
      <c r="I13" s="5"/>
      <c r="J13" s="5"/>
    </row>
    <row r="14" spans="1:26" x14ac:dyDescent="0.2">
      <c r="A14" s="42">
        <v>45090</v>
      </c>
      <c r="B14" s="35">
        <v>1473</v>
      </c>
      <c r="C14" s="5"/>
      <c r="D14" s="5"/>
      <c r="E14" s="5"/>
      <c r="F14" s="5"/>
      <c r="G14" s="5">
        <v>25</v>
      </c>
      <c r="H14" s="5"/>
      <c r="I14" s="5"/>
      <c r="J14" s="5"/>
    </row>
    <row r="15" spans="1:26" x14ac:dyDescent="0.2">
      <c r="A15" s="42">
        <v>45090</v>
      </c>
      <c r="B15" s="35">
        <v>1474</v>
      </c>
      <c r="C15" s="5"/>
      <c r="D15" s="5"/>
      <c r="E15" s="5"/>
      <c r="F15" s="5"/>
      <c r="G15" s="5">
        <v>25</v>
      </c>
      <c r="H15" s="5"/>
      <c r="I15" s="5"/>
      <c r="J15" s="5"/>
    </row>
    <row r="16" spans="1:26" x14ac:dyDescent="0.2">
      <c r="A16" s="42">
        <v>45090</v>
      </c>
      <c r="B16" s="35">
        <v>1475</v>
      </c>
      <c r="C16" s="5"/>
      <c r="D16" s="5"/>
      <c r="E16" s="5"/>
      <c r="F16" s="5"/>
      <c r="G16" s="5">
        <v>25</v>
      </c>
      <c r="H16" s="5"/>
      <c r="I16" s="5"/>
      <c r="J16" s="5"/>
    </row>
    <row r="17" spans="1:10" x14ac:dyDescent="0.2">
      <c r="A17" s="42">
        <v>45090</v>
      </c>
      <c r="B17" s="35">
        <v>1476</v>
      </c>
      <c r="C17" s="5"/>
      <c r="D17" s="5"/>
      <c r="E17" s="5"/>
      <c r="F17" s="5"/>
      <c r="G17" s="5">
        <v>25</v>
      </c>
      <c r="H17" s="5"/>
      <c r="I17" s="5"/>
      <c r="J17" s="5"/>
    </row>
    <row r="18" spans="1:10" x14ac:dyDescent="0.2">
      <c r="A18" s="42">
        <v>45090</v>
      </c>
      <c r="B18" s="35">
        <v>1478</v>
      </c>
      <c r="C18" s="5"/>
      <c r="D18" s="5"/>
      <c r="E18" s="5"/>
      <c r="F18" s="5"/>
      <c r="G18" s="5">
        <v>25</v>
      </c>
      <c r="H18" s="5"/>
      <c r="I18" s="5"/>
      <c r="J18" s="5"/>
    </row>
    <row r="19" spans="1:10" x14ac:dyDescent="0.2">
      <c r="A19" s="42">
        <v>45090</v>
      </c>
      <c r="B19" s="35">
        <v>1479</v>
      </c>
      <c r="C19" s="5"/>
      <c r="D19" s="5"/>
      <c r="E19" s="5"/>
      <c r="F19" s="5"/>
      <c r="G19" s="5">
        <v>25</v>
      </c>
      <c r="H19" s="5"/>
      <c r="I19" s="5"/>
      <c r="J19" s="5"/>
    </row>
    <row r="20" spans="1:10" x14ac:dyDescent="0.2">
      <c r="A20" s="42">
        <v>45090</v>
      </c>
      <c r="B20" s="35">
        <v>1480</v>
      </c>
      <c r="C20" s="5"/>
      <c r="D20" s="5"/>
      <c r="E20" s="5"/>
      <c r="F20" s="5"/>
      <c r="G20" s="5">
        <v>25</v>
      </c>
      <c r="H20" s="5"/>
      <c r="I20" s="5"/>
      <c r="J20" s="5"/>
    </row>
    <row r="21" spans="1:10" x14ac:dyDescent="0.2">
      <c r="A21" s="42">
        <v>45090</v>
      </c>
      <c r="B21" s="35">
        <v>1481</v>
      </c>
      <c r="C21" s="5"/>
      <c r="D21" s="5"/>
      <c r="E21" s="5"/>
      <c r="F21" s="5"/>
      <c r="G21" s="5">
        <v>25</v>
      </c>
      <c r="H21" s="5"/>
      <c r="I21" s="5"/>
      <c r="J21" s="5"/>
    </row>
    <row r="22" spans="1:10" x14ac:dyDescent="0.2">
      <c r="A22" s="33">
        <v>45095</v>
      </c>
      <c r="B22" s="4">
        <v>1482</v>
      </c>
      <c r="C22" s="10"/>
      <c r="D22" s="10"/>
      <c r="E22" s="10">
        <v>2500</v>
      </c>
      <c r="F22" s="10"/>
      <c r="G22" s="10"/>
      <c r="H22" s="10"/>
      <c r="I22" s="10"/>
      <c r="J22" s="10"/>
    </row>
    <row r="23" spans="1:10" x14ac:dyDescent="0.2">
      <c r="A23" s="33">
        <v>45098</v>
      </c>
      <c r="B23" s="4">
        <v>1483</v>
      </c>
      <c r="C23" s="10"/>
      <c r="D23" s="10"/>
      <c r="E23" s="10"/>
      <c r="F23" s="10"/>
      <c r="G23" s="10">
        <f>1483</f>
        <v>1483</v>
      </c>
      <c r="H23" s="10"/>
      <c r="I23" s="10"/>
      <c r="J23" s="10"/>
    </row>
    <row r="24" spans="1:10" x14ac:dyDescent="0.2">
      <c r="A24" s="4"/>
      <c r="B24" s="4">
        <v>1484</v>
      </c>
      <c r="C24" s="10"/>
      <c r="D24" s="10"/>
      <c r="E24" s="10"/>
      <c r="F24" s="10"/>
      <c r="G24" s="10">
        <f>120000*0.05</f>
        <v>6000</v>
      </c>
      <c r="H24" s="10"/>
      <c r="I24" s="10"/>
      <c r="J24" s="10"/>
    </row>
    <row r="25" spans="1:10" x14ac:dyDescent="0.2">
      <c r="A25" s="33">
        <v>45103</v>
      </c>
      <c r="B25" s="4">
        <v>1485</v>
      </c>
      <c r="C25" s="10"/>
      <c r="D25" s="10"/>
      <c r="E25" s="10"/>
      <c r="F25" s="10"/>
      <c r="G25" s="10">
        <f>2340*0.05</f>
        <v>117</v>
      </c>
      <c r="H25" s="10"/>
      <c r="I25" s="10"/>
      <c r="J25" s="10"/>
    </row>
    <row r="26" spans="1:10" x14ac:dyDescent="0.2">
      <c r="A26" s="32"/>
      <c r="B26" s="14"/>
      <c r="C26" s="14">
        <f t="shared" ref="C26:J26" si="0">SUM(C3:C25)</f>
        <v>0</v>
      </c>
      <c r="D26" s="14">
        <f t="shared" si="0"/>
        <v>0</v>
      </c>
      <c r="E26" s="14">
        <f t="shared" si="0"/>
        <v>2500</v>
      </c>
      <c r="F26" s="14">
        <f t="shared" si="0"/>
        <v>0</v>
      </c>
      <c r="G26" s="14">
        <f t="shared" si="0"/>
        <v>20775</v>
      </c>
      <c r="H26" s="14">
        <f t="shared" si="0"/>
        <v>0</v>
      </c>
      <c r="I26" s="14">
        <f t="shared" si="0"/>
        <v>0</v>
      </c>
      <c r="J26" s="14">
        <f t="shared" si="0"/>
        <v>0</v>
      </c>
    </row>
    <row r="27" spans="1:10" x14ac:dyDescent="0.2">
      <c r="A27" s="28"/>
      <c r="B27" s="28"/>
      <c r="C27" s="32"/>
      <c r="D27" s="32"/>
      <c r="E27" s="32"/>
      <c r="F27" s="32"/>
      <c r="G27" s="32"/>
      <c r="H27" s="32"/>
      <c r="I27" s="32"/>
      <c r="J27" s="32"/>
    </row>
    <row r="28" spans="1:10" x14ac:dyDescent="0.2">
      <c r="A28" s="28"/>
      <c r="B28" s="28"/>
    </row>
    <row r="29" spans="1:10" x14ac:dyDescent="0.2">
      <c r="A29" s="28"/>
      <c r="B29" s="28"/>
    </row>
    <row r="30" spans="1:10" x14ac:dyDescent="0.2">
      <c r="A30" s="28"/>
      <c r="B30" s="28"/>
    </row>
    <row r="31" spans="1:10" x14ac:dyDescent="0.2">
      <c r="A31" s="131" t="s">
        <v>42</v>
      </c>
      <c r="B31" s="130"/>
    </row>
    <row r="32" spans="1:10" x14ac:dyDescent="0.2">
      <c r="A32" s="2" t="s">
        <v>37</v>
      </c>
      <c r="B32" s="2" t="s">
        <v>43</v>
      </c>
      <c r="C32" s="2" t="s">
        <v>44</v>
      </c>
      <c r="D32" s="2" t="s">
        <v>45</v>
      </c>
      <c r="E32" s="2" t="s">
        <v>46</v>
      </c>
      <c r="F32" s="2" t="s">
        <v>53</v>
      </c>
      <c r="G32" s="2" t="s">
        <v>47</v>
      </c>
      <c r="H32" s="2" t="s">
        <v>48</v>
      </c>
    </row>
    <row r="33" spans="1:8" x14ac:dyDescent="0.2">
      <c r="A33" s="29">
        <v>44713</v>
      </c>
      <c r="B33" s="10">
        <v>3910</v>
      </c>
      <c r="C33" s="10">
        <v>240</v>
      </c>
      <c r="D33" s="10">
        <v>580</v>
      </c>
      <c r="E33" s="10">
        <v>135</v>
      </c>
      <c r="F33" s="10">
        <v>20</v>
      </c>
      <c r="G33" s="10">
        <v>980</v>
      </c>
      <c r="H33" s="10">
        <f t="shared" ref="H33:H62" si="1">SUM(B33:G33)</f>
        <v>5865</v>
      </c>
    </row>
    <row r="34" spans="1:8" x14ac:dyDescent="0.2">
      <c r="A34" s="29">
        <v>44714</v>
      </c>
      <c r="B34" s="10">
        <v>3090</v>
      </c>
      <c r="C34" s="10">
        <v>125</v>
      </c>
      <c r="D34" s="10">
        <v>225</v>
      </c>
      <c r="E34" s="10"/>
      <c r="F34" s="10"/>
      <c r="G34" s="10">
        <v>0</v>
      </c>
      <c r="H34" s="10">
        <f t="shared" si="1"/>
        <v>3440</v>
      </c>
    </row>
    <row r="35" spans="1:8" x14ac:dyDescent="0.2">
      <c r="A35" s="29">
        <v>44715</v>
      </c>
      <c r="B35" s="10">
        <v>3300</v>
      </c>
      <c r="C35" s="5">
        <v>395</v>
      </c>
      <c r="D35" s="10">
        <v>550</v>
      </c>
      <c r="E35" s="10">
        <v>235</v>
      </c>
      <c r="F35" s="10">
        <v>140</v>
      </c>
      <c r="G35" s="10">
        <v>0</v>
      </c>
      <c r="H35" s="10">
        <f t="shared" si="1"/>
        <v>4620</v>
      </c>
    </row>
    <row r="36" spans="1:8" x14ac:dyDescent="0.2">
      <c r="A36" s="29">
        <v>44716</v>
      </c>
      <c r="B36" s="10">
        <v>2845</v>
      </c>
      <c r="C36" s="5">
        <v>0</v>
      </c>
      <c r="D36" s="10">
        <v>445</v>
      </c>
      <c r="E36" s="10">
        <v>185</v>
      </c>
      <c r="F36" s="10">
        <v>20</v>
      </c>
      <c r="G36" s="10">
        <v>560</v>
      </c>
      <c r="H36" s="10">
        <f t="shared" si="1"/>
        <v>4055</v>
      </c>
    </row>
    <row r="37" spans="1:8" x14ac:dyDescent="0.2">
      <c r="A37" s="29">
        <v>44717</v>
      </c>
      <c r="B37" s="10">
        <v>1645</v>
      </c>
      <c r="C37" s="5">
        <v>0</v>
      </c>
      <c r="D37" s="10">
        <v>290</v>
      </c>
      <c r="E37" s="10">
        <v>25</v>
      </c>
      <c r="F37" s="10">
        <v>60</v>
      </c>
      <c r="G37" s="10">
        <v>400</v>
      </c>
      <c r="H37" s="10">
        <f t="shared" si="1"/>
        <v>2420</v>
      </c>
    </row>
    <row r="38" spans="1:8" x14ac:dyDescent="0.2">
      <c r="A38" s="29">
        <v>44718</v>
      </c>
      <c r="B38" s="10">
        <v>4225</v>
      </c>
      <c r="C38" s="10">
        <v>485</v>
      </c>
      <c r="D38" s="10">
        <v>515</v>
      </c>
      <c r="E38" s="10">
        <v>300</v>
      </c>
      <c r="F38" s="10"/>
      <c r="G38" s="10">
        <v>760</v>
      </c>
      <c r="H38" s="10">
        <f t="shared" si="1"/>
        <v>6285</v>
      </c>
    </row>
    <row r="39" spans="1:8" x14ac:dyDescent="0.2">
      <c r="A39" s="29">
        <v>44719</v>
      </c>
      <c r="B39" s="10">
        <v>4055</v>
      </c>
      <c r="C39" s="10">
        <v>125</v>
      </c>
      <c r="D39" s="10">
        <v>225</v>
      </c>
      <c r="E39" s="10">
        <v>190</v>
      </c>
      <c r="F39" s="10">
        <v>60</v>
      </c>
      <c r="G39" s="10">
        <v>780</v>
      </c>
      <c r="H39" s="10">
        <f t="shared" si="1"/>
        <v>5435</v>
      </c>
    </row>
    <row r="40" spans="1:8" x14ac:dyDescent="0.2">
      <c r="A40" s="29">
        <v>44720</v>
      </c>
      <c r="B40" s="10">
        <v>3510</v>
      </c>
      <c r="C40" s="10">
        <v>340</v>
      </c>
      <c r="D40" s="10">
        <v>315</v>
      </c>
      <c r="E40" s="10">
        <v>80</v>
      </c>
      <c r="F40" s="10"/>
      <c r="G40" s="10">
        <v>0</v>
      </c>
      <c r="H40" s="10">
        <f t="shared" si="1"/>
        <v>4245</v>
      </c>
    </row>
    <row r="41" spans="1:8" x14ac:dyDescent="0.2">
      <c r="A41" s="29">
        <v>44721</v>
      </c>
      <c r="B41" s="10">
        <v>3695</v>
      </c>
      <c r="C41" s="10">
        <v>90</v>
      </c>
      <c r="D41" s="10">
        <v>180</v>
      </c>
      <c r="E41" s="10">
        <v>100</v>
      </c>
      <c r="F41" s="10"/>
      <c r="G41" s="10">
        <v>470</v>
      </c>
      <c r="H41" s="10">
        <f t="shared" si="1"/>
        <v>4535</v>
      </c>
    </row>
    <row r="42" spans="1:8" x14ac:dyDescent="0.2">
      <c r="A42" s="29">
        <v>44722</v>
      </c>
      <c r="B42" s="10">
        <v>3245</v>
      </c>
      <c r="C42" s="10">
        <v>765</v>
      </c>
      <c r="D42" s="10">
        <v>580</v>
      </c>
      <c r="E42" s="10">
        <v>205</v>
      </c>
      <c r="F42" s="10">
        <v>80</v>
      </c>
      <c r="G42" s="10">
        <v>0</v>
      </c>
      <c r="H42" s="10">
        <f t="shared" si="1"/>
        <v>4875</v>
      </c>
    </row>
    <row r="43" spans="1:8" x14ac:dyDescent="0.2">
      <c r="A43" s="29">
        <v>44723</v>
      </c>
      <c r="B43" s="10">
        <v>3220</v>
      </c>
      <c r="C43" s="10">
        <v>125</v>
      </c>
      <c r="D43" s="10">
        <v>335</v>
      </c>
      <c r="E43" s="10">
        <v>45</v>
      </c>
      <c r="F43" s="10">
        <v>20</v>
      </c>
      <c r="G43" s="10">
        <v>580</v>
      </c>
      <c r="H43" s="10">
        <f t="shared" si="1"/>
        <v>4325</v>
      </c>
    </row>
    <row r="44" spans="1:8" x14ac:dyDescent="0.2">
      <c r="A44" s="29">
        <v>44724</v>
      </c>
      <c r="B44" s="10">
        <v>1710</v>
      </c>
      <c r="C44" s="10">
        <v>0</v>
      </c>
      <c r="D44" s="10">
        <v>0</v>
      </c>
      <c r="E44" s="10">
        <v>30</v>
      </c>
      <c r="F44" s="10">
        <v>40</v>
      </c>
      <c r="G44" s="10">
        <v>400</v>
      </c>
      <c r="H44" s="10">
        <f t="shared" si="1"/>
        <v>2180</v>
      </c>
    </row>
    <row r="45" spans="1:8" x14ac:dyDescent="0.2">
      <c r="A45" s="29">
        <v>44725</v>
      </c>
      <c r="B45" s="10">
        <v>4230</v>
      </c>
      <c r="C45" s="10">
        <v>980</v>
      </c>
      <c r="D45" s="10">
        <v>760</v>
      </c>
      <c r="E45" s="10">
        <v>225</v>
      </c>
      <c r="F45" s="10"/>
      <c r="G45" s="10">
        <v>760</v>
      </c>
      <c r="H45" s="10">
        <f t="shared" si="1"/>
        <v>6955</v>
      </c>
    </row>
    <row r="46" spans="1:8" x14ac:dyDescent="0.2">
      <c r="A46" s="29">
        <v>44726</v>
      </c>
      <c r="B46" s="10">
        <v>3360</v>
      </c>
      <c r="C46" s="10">
        <v>445</v>
      </c>
      <c r="D46" s="10">
        <v>870</v>
      </c>
      <c r="E46" s="10">
        <v>190</v>
      </c>
      <c r="F46" s="10"/>
      <c r="G46" s="10">
        <v>1800</v>
      </c>
      <c r="H46" s="10">
        <f t="shared" si="1"/>
        <v>6665</v>
      </c>
    </row>
    <row r="47" spans="1:8" x14ac:dyDescent="0.2">
      <c r="A47" s="29">
        <v>44727</v>
      </c>
      <c r="B47" s="10">
        <v>4315</v>
      </c>
      <c r="C47" s="10">
        <v>240</v>
      </c>
      <c r="D47" s="10">
        <v>665</v>
      </c>
      <c r="E47" s="10">
        <v>90</v>
      </c>
      <c r="F47" s="10">
        <v>300</v>
      </c>
      <c r="G47" s="10">
        <v>1080</v>
      </c>
      <c r="H47" s="10">
        <f t="shared" si="1"/>
        <v>6690</v>
      </c>
    </row>
    <row r="48" spans="1:8" x14ac:dyDescent="0.2">
      <c r="A48" s="29">
        <v>44728</v>
      </c>
      <c r="B48" s="10">
        <v>4320</v>
      </c>
      <c r="C48" s="10">
        <v>135</v>
      </c>
      <c r="D48" s="10">
        <v>1025</v>
      </c>
      <c r="E48" s="10">
        <v>185</v>
      </c>
      <c r="F48" s="10">
        <v>160</v>
      </c>
      <c r="G48" s="10">
        <v>1340</v>
      </c>
      <c r="H48" s="10">
        <f t="shared" si="1"/>
        <v>7165</v>
      </c>
    </row>
    <row r="49" spans="1:8" x14ac:dyDescent="0.2">
      <c r="A49" s="29">
        <v>44729</v>
      </c>
      <c r="B49" s="10">
        <v>6340</v>
      </c>
      <c r="C49" s="10">
        <v>435</v>
      </c>
      <c r="D49" s="10">
        <v>945</v>
      </c>
      <c r="E49" s="10">
        <v>70</v>
      </c>
      <c r="F49" s="10">
        <v>200</v>
      </c>
      <c r="G49" s="10">
        <v>1160</v>
      </c>
      <c r="H49" s="10">
        <f t="shared" si="1"/>
        <v>9150</v>
      </c>
    </row>
    <row r="50" spans="1:8" x14ac:dyDescent="0.2">
      <c r="A50" s="29">
        <v>44730</v>
      </c>
      <c r="B50" s="10">
        <v>4730</v>
      </c>
      <c r="C50" s="10"/>
      <c r="D50" s="10">
        <v>395</v>
      </c>
      <c r="E50" s="10">
        <v>10</v>
      </c>
      <c r="F50" s="10">
        <v>260</v>
      </c>
      <c r="G50" s="10">
        <v>1380</v>
      </c>
      <c r="H50" s="10">
        <f t="shared" si="1"/>
        <v>6775</v>
      </c>
    </row>
    <row r="51" spans="1:8" x14ac:dyDescent="0.2">
      <c r="A51" s="29">
        <v>44731</v>
      </c>
      <c r="B51" s="10">
        <v>3430</v>
      </c>
      <c r="C51" s="10">
        <v>180</v>
      </c>
      <c r="D51" s="10">
        <v>800</v>
      </c>
      <c r="E51" s="10"/>
      <c r="F51" s="10">
        <v>360</v>
      </c>
      <c r="G51" s="10">
        <v>0</v>
      </c>
      <c r="H51" s="10">
        <f t="shared" si="1"/>
        <v>4770</v>
      </c>
    </row>
    <row r="52" spans="1:8" x14ac:dyDescent="0.2">
      <c r="A52" s="29">
        <v>44732</v>
      </c>
      <c r="B52" s="10">
        <v>5530</v>
      </c>
      <c r="C52" s="10">
        <v>1000</v>
      </c>
      <c r="D52" s="10">
        <v>1595</v>
      </c>
      <c r="E52" s="10">
        <v>150</v>
      </c>
      <c r="F52" s="10">
        <v>360</v>
      </c>
      <c r="G52" s="10">
        <v>1580</v>
      </c>
      <c r="H52" s="10">
        <f t="shared" si="1"/>
        <v>10215</v>
      </c>
    </row>
    <row r="53" spans="1:8" x14ac:dyDescent="0.2">
      <c r="A53" s="29">
        <v>44733</v>
      </c>
      <c r="B53" s="10">
        <v>4425</v>
      </c>
      <c r="C53" s="10">
        <v>570</v>
      </c>
      <c r="D53" s="10">
        <v>1280</v>
      </c>
      <c r="E53" s="10">
        <v>155</v>
      </c>
      <c r="F53" s="10">
        <v>40</v>
      </c>
      <c r="G53" s="10">
        <v>880</v>
      </c>
      <c r="H53" s="10">
        <f t="shared" si="1"/>
        <v>7350</v>
      </c>
    </row>
    <row r="54" spans="1:8" x14ac:dyDescent="0.2">
      <c r="A54" s="29">
        <v>44734</v>
      </c>
      <c r="B54" s="10">
        <v>4785</v>
      </c>
      <c r="C54" s="10">
        <v>655</v>
      </c>
      <c r="D54" s="10">
        <v>1395</v>
      </c>
      <c r="E54" s="10">
        <v>65</v>
      </c>
      <c r="F54" s="10">
        <v>60</v>
      </c>
      <c r="G54" s="10">
        <v>920</v>
      </c>
      <c r="H54" s="10">
        <f t="shared" si="1"/>
        <v>7880</v>
      </c>
    </row>
    <row r="55" spans="1:8" x14ac:dyDescent="0.2">
      <c r="A55" s="29">
        <v>44735</v>
      </c>
      <c r="B55" s="10">
        <v>5200</v>
      </c>
      <c r="C55" s="10">
        <v>565</v>
      </c>
      <c r="D55" s="10">
        <v>1460</v>
      </c>
      <c r="E55" s="10">
        <v>250</v>
      </c>
      <c r="F55" s="10">
        <v>100</v>
      </c>
      <c r="G55" s="10">
        <v>1280</v>
      </c>
      <c r="H55" s="10">
        <f t="shared" si="1"/>
        <v>8855</v>
      </c>
    </row>
    <row r="56" spans="1:8" x14ac:dyDescent="0.2">
      <c r="A56" s="29">
        <v>44736</v>
      </c>
      <c r="B56" s="10">
        <v>6610</v>
      </c>
      <c r="C56" s="10">
        <v>630</v>
      </c>
      <c r="D56" s="10">
        <v>1395</v>
      </c>
      <c r="E56" s="10">
        <v>140</v>
      </c>
      <c r="F56" s="10">
        <v>80</v>
      </c>
      <c r="G56" s="10">
        <v>920</v>
      </c>
      <c r="H56" s="10">
        <f t="shared" si="1"/>
        <v>9775</v>
      </c>
    </row>
    <row r="57" spans="1:8" x14ac:dyDescent="0.2">
      <c r="A57" s="29">
        <v>44737</v>
      </c>
      <c r="B57" s="10">
        <v>6185</v>
      </c>
      <c r="C57" s="10">
        <v>135</v>
      </c>
      <c r="D57" s="10">
        <v>1035</v>
      </c>
      <c r="E57" s="10">
        <v>10</v>
      </c>
      <c r="F57" s="10">
        <v>20</v>
      </c>
      <c r="G57" s="10">
        <v>0</v>
      </c>
      <c r="H57" s="10">
        <f t="shared" si="1"/>
        <v>7385</v>
      </c>
    </row>
    <row r="58" spans="1:8" x14ac:dyDescent="0.2">
      <c r="A58" s="29">
        <v>44738</v>
      </c>
      <c r="B58" s="10">
        <v>3110</v>
      </c>
      <c r="C58" s="10">
        <v>315</v>
      </c>
      <c r="D58" s="10">
        <v>515</v>
      </c>
      <c r="E58" s="10">
        <v>100</v>
      </c>
      <c r="F58" s="10">
        <v>240</v>
      </c>
      <c r="G58" s="10">
        <v>0</v>
      </c>
      <c r="H58" s="10">
        <f t="shared" si="1"/>
        <v>4280</v>
      </c>
    </row>
    <row r="59" spans="1:8" x14ac:dyDescent="0.2">
      <c r="A59" s="29">
        <v>44739</v>
      </c>
      <c r="B59" s="10">
        <v>6400</v>
      </c>
      <c r="C59" s="10">
        <v>975</v>
      </c>
      <c r="D59" s="10">
        <v>1070</v>
      </c>
      <c r="E59" s="10"/>
      <c r="F59" s="10">
        <v>210</v>
      </c>
      <c r="G59" s="10">
        <v>1500</v>
      </c>
      <c r="H59" s="10">
        <f t="shared" si="1"/>
        <v>10155</v>
      </c>
    </row>
    <row r="60" spans="1:8" x14ac:dyDescent="0.2">
      <c r="A60" s="29">
        <v>44740</v>
      </c>
      <c r="B60" s="10">
        <v>5420</v>
      </c>
      <c r="C60" s="10">
        <v>555</v>
      </c>
      <c r="D60" s="10">
        <v>1140</v>
      </c>
      <c r="E60" s="10">
        <v>100</v>
      </c>
      <c r="F60" s="10">
        <v>20</v>
      </c>
      <c r="G60" s="10">
        <v>0</v>
      </c>
      <c r="H60" s="10">
        <f t="shared" si="1"/>
        <v>7235</v>
      </c>
    </row>
    <row r="61" spans="1:8" x14ac:dyDescent="0.2">
      <c r="A61" s="29">
        <v>44741</v>
      </c>
      <c r="B61" s="10">
        <v>4840</v>
      </c>
      <c r="C61" s="10">
        <v>945</v>
      </c>
      <c r="D61" s="10">
        <v>1125</v>
      </c>
      <c r="E61" s="10">
        <v>30</v>
      </c>
      <c r="F61" s="10">
        <v>140</v>
      </c>
      <c r="G61" s="10">
        <v>920</v>
      </c>
      <c r="H61" s="10">
        <f t="shared" si="1"/>
        <v>8000</v>
      </c>
    </row>
    <row r="62" spans="1:8" x14ac:dyDescent="0.2">
      <c r="A62" s="29">
        <v>44742</v>
      </c>
      <c r="B62" s="10">
        <v>5300</v>
      </c>
      <c r="C62" s="10">
        <v>970</v>
      </c>
      <c r="D62" s="10">
        <v>1505</v>
      </c>
      <c r="E62" s="10">
        <v>220</v>
      </c>
      <c r="F62" s="10">
        <v>130</v>
      </c>
      <c r="G62" s="10">
        <v>960</v>
      </c>
      <c r="H62" s="10">
        <f t="shared" si="1"/>
        <v>9085</v>
      </c>
    </row>
    <row r="63" spans="1:8" x14ac:dyDescent="0.2">
      <c r="A63" s="29"/>
      <c r="B63" s="4"/>
      <c r="C63" s="4"/>
      <c r="D63" s="4"/>
      <c r="E63" s="4"/>
      <c r="F63" s="4"/>
      <c r="G63" s="4"/>
      <c r="H63" s="4"/>
    </row>
    <row r="64" spans="1:8" x14ac:dyDescent="0.2">
      <c r="A64" s="30" t="s">
        <v>48</v>
      </c>
      <c r="B64" s="10">
        <f t="shared" ref="B64:E64" si="2">SUM(B33:B62)</f>
        <v>126980</v>
      </c>
      <c r="C64" s="10">
        <f t="shared" si="2"/>
        <v>12420</v>
      </c>
      <c r="D64" s="10">
        <f t="shared" si="2"/>
        <v>23215</v>
      </c>
      <c r="E64" s="10">
        <f t="shared" si="2"/>
        <v>3520</v>
      </c>
      <c r="F64" s="10">
        <f t="shared" ref="F64:G64" si="3">SUM(F33:F63)</f>
        <v>3120</v>
      </c>
      <c r="G64" s="10">
        <f t="shared" si="3"/>
        <v>21410</v>
      </c>
      <c r="H64" s="10">
        <f>SUM(H33:H62)</f>
        <v>190665</v>
      </c>
    </row>
    <row r="67" spans="1:8" x14ac:dyDescent="0.2">
      <c r="A67" s="28" t="s">
        <v>55</v>
      </c>
    </row>
    <row r="68" spans="1:8" x14ac:dyDescent="0.2">
      <c r="A68" s="2" t="s">
        <v>37</v>
      </c>
      <c r="B68" s="2" t="s">
        <v>43</v>
      </c>
      <c r="C68" s="2" t="s">
        <v>44</v>
      </c>
      <c r="D68" s="2" t="s">
        <v>45</v>
      </c>
      <c r="E68" s="2" t="s">
        <v>46</v>
      </c>
      <c r="F68" s="2" t="s">
        <v>53</v>
      </c>
      <c r="G68" s="2" t="s">
        <v>47</v>
      </c>
      <c r="H68" s="2" t="s">
        <v>48</v>
      </c>
    </row>
    <row r="69" spans="1:8" x14ac:dyDescent="0.2">
      <c r="A69" s="29">
        <v>44713</v>
      </c>
      <c r="B69" s="10">
        <v>57</v>
      </c>
      <c r="C69" s="10"/>
      <c r="D69" s="10">
        <v>65</v>
      </c>
      <c r="E69" s="10"/>
      <c r="F69" s="10"/>
      <c r="G69" s="10"/>
      <c r="H69" s="10">
        <f t="shared" ref="H69:H98" si="4">SUM(B69:G69)</f>
        <v>122</v>
      </c>
    </row>
    <row r="70" spans="1:8" x14ac:dyDescent="0.2">
      <c r="A70" s="29">
        <v>44714</v>
      </c>
      <c r="B70" s="10"/>
      <c r="C70" s="10"/>
      <c r="D70" s="10"/>
      <c r="E70" s="10"/>
      <c r="F70" s="10"/>
      <c r="G70" s="10"/>
      <c r="H70" s="10">
        <f t="shared" si="4"/>
        <v>0</v>
      </c>
    </row>
    <row r="71" spans="1:8" x14ac:dyDescent="0.2">
      <c r="A71" s="29">
        <v>44715</v>
      </c>
      <c r="B71" s="10"/>
      <c r="C71" s="10"/>
      <c r="D71" s="10"/>
      <c r="E71" s="10"/>
      <c r="F71" s="10"/>
      <c r="G71" s="10"/>
      <c r="H71" s="10">
        <f t="shared" si="4"/>
        <v>0</v>
      </c>
    </row>
    <row r="72" spans="1:8" x14ac:dyDescent="0.2">
      <c r="A72" s="29">
        <v>44716</v>
      </c>
      <c r="B72" s="10"/>
      <c r="C72" s="10">
        <v>54</v>
      </c>
      <c r="D72" s="10"/>
      <c r="E72" s="10"/>
      <c r="F72" s="10"/>
      <c r="G72" s="10"/>
      <c r="H72" s="10">
        <f t="shared" si="4"/>
        <v>54</v>
      </c>
    </row>
    <row r="73" spans="1:8" x14ac:dyDescent="0.2">
      <c r="A73" s="29">
        <v>44717</v>
      </c>
      <c r="B73" s="10"/>
      <c r="C73" s="10"/>
      <c r="D73" s="10">
        <v>45</v>
      </c>
      <c r="E73" s="10"/>
      <c r="F73" s="10"/>
      <c r="G73" s="10"/>
      <c r="H73" s="10">
        <f t="shared" si="4"/>
        <v>45</v>
      </c>
    </row>
    <row r="74" spans="1:8" x14ac:dyDescent="0.2">
      <c r="A74" s="29">
        <v>44718</v>
      </c>
      <c r="B74" s="10"/>
      <c r="C74" s="10"/>
      <c r="D74" s="10"/>
      <c r="E74" s="10"/>
      <c r="F74" s="10"/>
      <c r="G74" s="10"/>
      <c r="H74" s="10">
        <f t="shared" si="4"/>
        <v>0</v>
      </c>
    </row>
    <row r="75" spans="1:8" x14ac:dyDescent="0.2">
      <c r="A75" s="29">
        <v>44719</v>
      </c>
      <c r="B75" s="10">
        <v>166</v>
      </c>
      <c r="C75" s="10"/>
      <c r="D75" s="10"/>
      <c r="E75" s="10"/>
      <c r="F75" s="10"/>
      <c r="G75" s="10"/>
      <c r="H75" s="10">
        <f t="shared" si="4"/>
        <v>166</v>
      </c>
    </row>
    <row r="76" spans="1:8" x14ac:dyDescent="0.2">
      <c r="A76" s="29">
        <v>44720</v>
      </c>
      <c r="B76" s="10"/>
      <c r="C76" s="10"/>
      <c r="D76" s="10"/>
      <c r="E76" s="10"/>
      <c r="F76" s="10"/>
      <c r="G76" s="10"/>
      <c r="H76" s="10">
        <f t="shared" si="4"/>
        <v>0</v>
      </c>
    </row>
    <row r="77" spans="1:8" x14ac:dyDescent="0.2">
      <c r="A77" s="29">
        <v>44721</v>
      </c>
      <c r="B77" s="10"/>
      <c r="C77" s="10"/>
      <c r="D77" s="10"/>
      <c r="E77" s="10"/>
      <c r="F77" s="10"/>
      <c r="G77" s="10"/>
      <c r="H77" s="10">
        <f t="shared" si="4"/>
        <v>0</v>
      </c>
    </row>
    <row r="78" spans="1:8" x14ac:dyDescent="0.2">
      <c r="A78" s="29">
        <v>44722</v>
      </c>
      <c r="B78" s="10"/>
      <c r="C78" s="10"/>
      <c r="D78" s="10"/>
      <c r="E78" s="10"/>
      <c r="F78" s="10"/>
      <c r="G78" s="10"/>
      <c r="H78" s="10">
        <f t="shared" si="4"/>
        <v>0</v>
      </c>
    </row>
    <row r="79" spans="1:8" x14ac:dyDescent="0.2">
      <c r="A79" s="29">
        <v>44723</v>
      </c>
      <c r="B79" s="10"/>
      <c r="C79" s="10"/>
      <c r="D79" s="10"/>
      <c r="E79" s="10"/>
      <c r="F79" s="10"/>
      <c r="G79" s="10"/>
      <c r="H79" s="10">
        <f t="shared" si="4"/>
        <v>0</v>
      </c>
    </row>
    <row r="80" spans="1:8" x14ac:dyDescent="0.2">
      <c r="A80" s="29">
        <v>44724</v>
      </c>
      <c r="B80" s="10">
        <v>61</v>
      </c>
      <c r="C80" s="10"/>
      <c r="D80" s="10"/>
      <c r="E80" s="10"/>
      <c r="F80" s="10"/>
      <c r="G80" s="10"/>
      <c r="H80" s="10">
        <f t="shared" si="4"/>
        <v>61</v>
      </c>
    </row>
    <row r="81" spans="1:8" x14ac:dyDescent="0.2">
      <c r="A81" s="29">
        <v>44725</v>
      </c>
      <c r="B81" s="10">
        <v>60</v>
      </c>
      <c r="C81" s="10"/>
      <c r="D81" s="10">
        <v>64</v>
      </c>
      <c r="E81" s="10"/>
      <c r="F81" s="10"/>
      <c r="G81" s="10"/>
      <c r="H81" s="10">
        <f t="shared" si="4"/>
        <v>124</v>
      </c>
    </row>
    <row r="82" spans="1:8" x14ac:dyDescent="0.2">
      <c r="A82" s="29">
        <v>44726</v>
      </c>
      <c r="B82" s="10">
        <v>85</v>
      </c>
      <c r="C82" s="10"/>
      <c r="D82" s="10"/>
      <c r="E82" s="10"/>
      <c r="F82" s="10"/>
      <c r="G82" s="10"/>
      <c r="H82" s="10">
        <f t="shared" si="4"/>
        <v>85</v>
      </c>
    </row>
    <row r="83" spans="1:8" x14ac:dyDescent="0.2">
      <c r="A83" s="29">
        <v>44727</v>
      </c>
      <c r="B83" s="10">
        <v>810</v>
      </c>
      <c r="C83" s="10"/>
      <c r="D83" s="10"/>
      <c r="E83" s="10"/>
      <c r="F83" s="10"/>
      <c r="G83" s="10">
        <v>224</v>
      </c>
      <c r="H83" s="10">
        <f t="shared" si="4"/>
        <v>1034</v>
      </c>
    </row>
    <row r="84" spans="1:8" x14ac:dyDescent="0.2">
      <c r="A84" s="29">
        <v>44728</v>
      </c>
      <c r="B84" s="10">
        <v>500</v>
      </c>
      <c r="C84" s="10"/>
      <c r="D84" s="10"/>
      <c r="E84" s="10"/>
      <c r="F84" s="10"/>
      <c r="G84" s="10">
        <v>648</v>
      </c>
      <c r="H84" s="10">
        <f t="shared" si="4"/>
        <v>1148</v>
      </c>
    </row>
    <row r="85" spans="1:8" x14ac:dyDescent="0.2">
      <c r="A85" s="29">
        <v>44729</v>
      </c>
      <c r="B85" s="10">
        <v>685</v>
      </c>
      <c r="C85" s="10">
        <v>60</v>
      </c>
      <c r="D85" s="10">
        <v>26</v>
      </c>
      <c r="E85" s="10"/>
      <c r="F85" s="10"/>
      <c r="G85" s="10">
        <v>585</v>
      </c>
      <c r="H85" s="10">
        <f t="shared" si="4"/>
        <v>1356</v>
      </c>
    </row>
    <row r="86" spans="1:8" x14ac:dyDescent="0.2">
      <c r="A86" s="29">
        <v>44730</v>
      </c>
      <c r="B86" s="10">
        <v>439</v>
      </c>
      <c r="C86" s="10"/>
      <c r="D86" s="10"/>
      <c r="E86" s="10"/>
      <c r="F86" s="10"/>
      <c r="G86" s="10"/>
      <c r="H86" s="10">
        <f t="shared" si="4"/>
        <v>439</v>
      </c>
    </row>
    <row r="87" spans="1:8" x14ac:dyDescent="0.2">
      <c r="A87" s="29">
        <v>44731</v>
      </c>
      <c r="B87" s="10">
        <v>593</v>
      </c>
      <c r="C87" s="10"/>
      <c r="D87" s="10"/>
      <c r="E87" s="10"/>
      <c r="F87" s="10"/>
      <c r="G87" s="10"/>
      <c r="H87" s="10">
        <f t="shared" si="4"/>
        <v>593</v>
      </c>
    </row>
    <row r="88" spans="1:8" x14ac:dyDescent="0.2">
      <c r="A88" s="29">
        <v>44732</v>
      </c>
      <c r="B88" s="10">
        <v>400</v>
      </c>
      <c r="C88" s="10"/>
      <c r="D88" s="10">
        <v>75</v>
      </c>
      <c r="E88" s="10"/>
      <c r="F88" s="10"/>
      <c r="G88" s="10"/>
      <c r="H88" s="10">
        <f t="shared" si="4"/>
        <v>475</v>
      </c>
    </row>
    <row r="89" spans="1:8" x14ac:dyDescent="0.2">
      <c r="A89" s="29">
        <v>44733</v>
      </c>
      <c r="B89" s="10">
        <v>373</v>
      </c>
      <c r="C89" s="10"/>
      <c r="D89" s="10"/>
      <c r="E89" s="10"/>
      <c r="F89" s="10"/>
      <c r="G89" s="10"/>
      <c r="H89" s="10">
        <f t="shared" si="4"/>
        <v>373</v>
      </c>
    </row>
    <row r="90" spans="1:8" x14ac:dyDescent="0.2">
      <c r="A90" s="29">
        <v>44734</v>
      </c>
      <c r="B90" s="10">
        <v>800</v>
      </c>
      <c r="C90" s="10"/>
      <c r="D90" s="10"/>
      <c r="E90" s="10"/>
      <c r="F90" s="10"/>
      <c r="G90" s="10"/>
      <c r="H90" s="10">
        <f t="shared" si="4"/>
        <v>800</v>
      </c>
    </row>
    <row r="91" spans="1:8" x14ac:dyDescent="0.2">
      <c r="A91" s="29">
        <v>44735</v>
      </c>
      <c r="B91" s="10">
        <v>510</v>
      </c>
      <c r="C91" s="10"/>
      <c r="D91" s="10"/>
      <c r="E91" s="10"/>
      <c r="F91" s="10"/>
      <c r="G91" s="10"/>
      <c r="H91" s="10">
        <f t="shared" si="4"/>
        <v>510</v>
      </c>
    </row>
    <row r="92" spans="1:8" x14ac:dyDescent="0.2">
      <c r="A92" s="29">
        <v>44736</v>
      </c>
      <c r="B92" s="10"/>
      <c r="C92" s="10"/>
      <c r="D92" s="10"/>
      <c r="E92" s="10"/>
      <c r="F92" s="10"/>
      <c r="G92" s="10"/>
      <c r="H92" s="10">
        <f t="shared" si="4"/>
        <v>0</v>
      </c>
    </row>
    <row r="93" spans="1:8" x14ac:dyDescent="0.2">
      <c r="A93" s="29">
        <v>44737</v>
      </c>
      <c r="B93" s="10"/>
      <c r="C93" s="10"/>
      <c r="D93" s="10"/>
      <c r="E93" s="10"/>
      <c r="F93" s="10"/>
      <c r="G93" s="10"/>
      <c r="H93" s="10">
        <f t="shared" si="4"/>
        <v>0</v>
      </c>
    </row>
    <row r="94" spans="1:8" x14ac:dyDescent="0.2">
      <c r="A94" s="29">
        <v>44738</v>
      </c>
      <c r="B94" s="10"/>
      <c r="C94" s="10"/>
      <c r="D94" s="10"/>
      <c r="E94" s="10"/>
      <c r="F94" s="10"/>
      <c r="G94" s="10"/>
      <c r="H94" s="10">
        <f t="shared" si="4"/>
        <v>0</v>
      </c>
    </row>
    <row r="95" spans="1:8" x14ac:dyDescent="0.2">
      <c r="A95" s="29">
        <v>44739</v>
      </c>
      <c r="B95" s="10"/>
      <c r="C95" s="10"/>
      <c r="D95" s="10"/>
      <c r="E95" s="10"/>
      <c r="F95" s="10"/>
      <c r="G95" s="10">
        <v>567</v>
      </c>
      <c r="H95" s="10">
        <f t="shared" si="4"/>
        <v>567</v>
      </c>
    </row>
    <row r="96" spans="1:8" x14ac:dyDescent="0.2">
      <c r="A96" s="29">
        <v>44740</v>
      </c>
      <c r="B96" s="10">
        <v>773.25</v>
      </c>
      <c r="C96" s="10"/>
      <c r="D96" s="10">
        <v>47.25</v>
      </c>
      <c r="E96" s="10"/>
      <c r="F96" s="10"/>
      <c r="G96" s="10"/>
      <c r="H96" s="10">
        <f t="shared" si="4"/>
        <v>820.5</v>
      </c>
    </row>
    <row r="97" spans="1:8" x14ac:dyDescent="0.2">
      <c r="A97" s="29">
        <v>44741</v>
      </c>
      <c r="B97" s="10"/>
      <c r="C97" s="10"/>
      <c r="D97" s="10"/>
      <c r="E97" s="10"/>
      <c r="F97" s="10"/>
      <c r="G97" s="10"/>
      <c r="H97" s="10">
        <f t="shared" si="4"/>
        <v>0</v>
      </c>
    </row>
    <row r="98" spans="1:8" x14ac:dyDescent="0.2">
      <c r="A98" s="29">
        <v>44742</v>
      </c>
      <c r="B98" s="10">
        <v>897.5</v>
      </c>
      <c r="C98" s="10"/>
      <c r="D98" s="10"/>
      <c r="E98" s="10"/>
      <c r="F98" s="10"/>
      <c r="G98" s="10"/>
      <c r="H98" s="10">
        <f t="shared" si="4"/>
        <v>897.5</v>
      </c>
    </row>
    <row r="99" spans="1:8" x14ac:dyDescent="0.2">
      <c r="A99" s="29"/>
      <c r="B99" s="10"/>
      <c r="C99" s="10"/>
      <c r="D99" s="10"/>
      <c r="E99" s="10"/>
      <c r="F99" s="10"/>
      <c r="G99" s="10"/>
      <c r="H99" s="10"/>
    </row>
    <row r="100" spans="1:8" x14ac:dyDescent="0.2">
      <c r="A100" s="30" t="s">
        <v>48</v>
      </c>
      <c r="B100" s="10">
        <f t="shared" ref="B100:H100" si="5">SUM(B69:B98)</f>
        <v>7209.75</v>
      </c>
      <c r="C100" s="10">
        <f t="shared" si="5"/>
        <v>114</v>
      </c>
      <c r="D100" s="10">
        <f t="shared" si="5"/>
        <v>322.25</v>
      </c>
      <c r="E100" s="10">
        <f t="shared" si="5"/>
        <v>0</v>
      </c>
      <c r="F100" s="10">
        <f t="shared" si="5"/>
        <v>0</v>
      </c>
      <c r="G100" s="10">
        <f t="shared" si="5"/>
        <v>2024</v>
      </c>
      <c r="H100" s="10">
        <f t="shared" si="5"/>
        <v>9670</v>
      </c>
    </row>
  </sheetData>
  <mergeCells count="1">
    <mergeCell ref="A31:B31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Z85"/>
  <sheetViews>
    <sheetView workbookViewId="0"/>
  </sheetViews>
  <sheetFormatPr defaultColWidth="12.5703125" defaultRowHeight="15.75" customHeight="1" x14ac:dyDescent="0.2"/>
  <sheetData>
    <row r="1" spans="1:26" x14ac:dyDescent="0.2">
      <c r="A1" s="25" t="s">
        <v>52</v>
      </c>
      <c r="B1" s="32"/>
      <c r="C1" s="32"/>
      <c r="D1" s="32"/>
      <c r="E1" s="32"/>
      <c r="F1" s="32"/>
      <c r="G1" s="32"/>
      <c r="H1" s="32"/>
      <c r="I1" s="32"/>
      <c r="J1" s="32"/>
    </row>
    <row r="2" spans="1:26" x14ac:dyDescent="0.2">
      <c r="A2" s="2" t="s">
        <v>37</v>
      </c>
      <c r="B2" s="2" t="s">
        <v>38</v>
      </c>
      <c r="C2" s="2" t="s">
        <v>39</v>
      </c>
      <c r="D2" s="2" t="s">
        <v>16</v>
      </c>
      <c r="E2" s="2" t="s">
        <v>23</v>
      </c>
      <c r="F2" s="2" t="s">
        <v>21</v>
      </c>
      <c r="G2" s="26" t="s">
        <v>40</v>
      </c>
      <c r="H2" s="26" t="s">
        <v>41</v>
      </c>
      <c r="I2" s="26" t="s">
        <v>30</v>
      </c>
      <c r="J2" s="26" t="s">
        <v>31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3">
        <v>45112</v>
      </c>
      <c r="B3" s="4">
        <v>1486</v>
      </c>
      <c r="C3" s="10"/>
      <c r="D3" s="10"/>
      <c r="E3" s="10">
        <v>2500</v>
      </c>
      <c r="F3" s="10"/>
      <c r="G3" s="10"/>
      <c r="H3" s="10"/>
      <c r="I3" s="10"/>
      <c r="J3" s="10"/>
    </row>
    <row r="4" spans="1:26" x14ac:dyDescent="0.2">
      <c r="A4" s="33">
        <v>45113</v>
      </c>
      <c r="B4" s="4">
        <v>1487</v>
      </c>
      <c r="C4" s="10"/>
      <c r="D4" s="10"/>
      <c r="E4" s="10"/>
      <c r="F4" s="10"/>
      <c r="G4" s="10">
        <f>12000*0.05</f>
        <v>600</v>
      </c>
      <c r="H4" s="10"/>
      <c r="I4" s="10"/>
      <c r="J4" s="10"/>
    </row>
    <row r="5" spans="1:26" x14ac:dyDescent="0.2">
      <c r="A5" s="33">
        <v>45114</v>
      </c>
      <c r="B5" s="4">
        <v>1488</v>
      </c>
      <c r="C5" s="10"/>
      <c r="D5" s="10"/>
      <c r="E5" s="10"/>
      <c r="F5" s="10"/>
      <c r="G5" s="10"/>
      <c r="H5" s="10"/>
      <c r="I5" s="10">
        <v>5000</v>
      </c>
      <c r="J5" s="10"/>
    </row>
    <row r="6" spans="1:26" x14ac:dyDescent="0.2">
      <c r="A6" s="4"/>
      <c r="B6" s="4">
        <v>1489</v>
      </c>
      <c r="C6" s="10"/>
      <c r="D6" s="10"/>
      <c r="E6" s="10"/>
      <c r="F6" s="10"/>
      <c r="G6" s="10"/>
      <c r="H6" s="10"/>
      <c r="I6" s="10"/>
      <c r="J6" s="10">
        <v>40000</v>
      </c>
    </row>
    <row r="7" spans="1:26" x14ac:dyDescent="0.2">
      <c r="A7" s="33">
        <v>45115</v>
      </c>
      <c r="B7" s="4">
        <v>1490</v>
      </c>
      <c r="C7" s="10"/>
      <c r="D7" s="10"/>
      <c r="E7" s="10"/>
      <c r="F7" s="10"/>
      <c r="G7" s="10">
        <f>8800*0.05</f>
        <v>440</v>
      </c>
      <c r="H7" s="10"/>
      <c r="I7" s="10"/>
      <c r="J7" s="10"/>
    </row>
    <row r="8" spans="1:26" x14ac:dyDescent="0.2">
      <c r="A8" s="33">
        <v>45116</v>
      </c>
      <c r="B8" s="4">
        <v>1491</v>
      </c>
      <c r="C8" s="10"/>
      <c r="D8" s="10"/>
      <c r="E8" s="10"/>
      <c r="F8" s="10"/>
      <c r="G8" s="10">
        <f>3120*0.05</f>
        <v>156</v>
      </c>
      <c r="H8" s="10"/>
      <c r="I8" s="10"/>
      <c r="J8" s="10"/>
    </row>
    <row r="9" spans="1:26" x14ac:dyDescent="0.2">
      <c r="A9" s="33">
        <v>45118</v>
      </c>
      <c r="B9" s="4">
        <v>1492</v>
      </c>
      <c r="C9" s="10"/>
      <c r="D9" s="10"/>
      <c r="E9" s="10"/>
      <c r="F9" s="10"/>
      <c r="G9" s="10">
        <f>317000*0.05</f>
        <v>15850</v>
      </c>
      <c r="H9" s="10"/>
      <c r="I9" s="10"/>
      <c r="J9" s="10"/>
    </row>
    <row r="10" spans="1:26" x14ac:dyDescent="0.2">
      <c r="A10" s="32"/>
      <c r="B10" s="14"/>
      <c r="C10" s="14">
        <f t="shared" ref="C10:J10" si="0">SUM(C3:C9)</f>
        <v>0</v>
      </c>
      <c r="D10" s="14">
        <f t="shared" si="0"/>
        <v>0</v>
      </c>
      <c r="E10" s="14">
        <f t="shared" si="0"/>
        <v>2500</v>
      </c>
      <c r="F10" s="14">
        <f t="shared" si="0"/>
        <v>0</v>
      </c>
      <c r="G10" s="14">
        <f t="shared" si="0"/>
        <v>17046</v>
      </c>
      <c r="H10" s="14">
        <f t="shared" si="0"/>
        <v>0</v>
      </c>
      <c r="I10" s="14">
        <f t="shared" si="0"/>
        <v>5000</v>
      </c>
      <c r="J10" s="14">
        <f t="shared" si="0"/>
        <v>40000</v>
      </c>
    </row>
    <row r="11" spans="1:26" x14ac:dyDescent="0.2">
      <c r="A11" s="28"/>
      <c r="B11" s="28"/>
      <c r="C11" s="32"/>
      <c r="D11" s="32"/>
      <c r="E11" s="32"/>
      <c r="F11" s="32"/>
      <c r="G11" s="32"/>
      <c r="H11" s="32"/>
      <c r="I11" s="32"/>
      <c r="J11" s="32"/>
    </row>
    <row r="12" spans="1:26" x14ac:dyDescent="0.2">
      <c r="A12" s="28"/>
      <c r="B12" s="28"/>
    </row>
    <row r="13" spans="1:26" x14ac:dyDescent="0.2">
      <c r="A13" s="28"/>
      <c r="B13" s="28"/>
    </row>
    <row r="14" spans="1:26" x14ac:dyDescent="0.2">
      <c r="A14" s="28"/>
      <c r="B14" s="28"/>
    </row>
    <row r="15" spans="1:26" x14ac:dyDescent="0.2">
      <c r="A15" s="131" t="s">
        <v>42</v>
      </c>
      <c r="B15" s="130"/>
    </row>
    <row r="16" spans="1:26" x14ac:dyDescent="0.2">
      <c r="A16" s="2" t="s">
        <v>37</v>
      </c>
      <c r="B16" s="2" t="s">
        <v>43</v>
      </c>
      <c r="C16" s="2" t="s">
        <v>44</v>
      </c>
      <c r="D16" s="2" t="s">
        <v>45</v>
      </c>
      <c r="E16" s="2" t="s">
        <v>46</v>
      </c>
      <c r="F16" s="2" t="s">
        <v>53</v>
      </c>
      <c r="G16" s="2" t="s">
        <v>47</v>
      </c>
      <c r="H16" s="2" t="s">
        <v>48</v>
      </c>
    </row>
    <row r="17" spans="1:8" x14ac:dyDescent="0.2">
      <c r="A17" s="29">
        <v>44743</v>
      </c>
      <c r="B17" s="10">
        <v>6290</v>
      </c>
      <c r="C17" s="10">
        <v>700</v>
      </c>
      <c r="D17" s="10">
        <v>1170</v>
      </c>
      <c r="E17" s="10">
        <v>105</v>
      </c>
      <c r="F17" s="10">
        <v>190</v>
      </c>
      <c r="G17" s="10">
        <v>1150</v>
      </c>
      <c r="H17" s="10">
        <f t="shared" ref="H17:H47" si="1">SUM(B17:G17)</f>
        <v>9605</v>
      </c>
    </row>
    <row r="18" spans="1:8" x14ac:dyDescent="0.2">
      <c r="A18" s="29">
        <v>44744</v>
      </c>
      <c r="B18" s="10">
        <v>5535</v>
      </c>
      <c r="C18" s="10">
        <v>460</v>
      </c>
      <c r="D18" s="10">
        <v>575</v>
      </c>
      <c r="E18" s="10">
        <v>70</v>
      </c>
      <c r="F18" s="10">
        <v>50</v>
      </c>
      <c r="G18" s="10">
        <v>790</v>
      </c>
      <c r="H18" s="10">
        <f t="shared" si="1"/>
        <v>7480</v>
      </c>
    </row>
    <row r="19" spans="1:8" x14ac:dyDescent="0.2">
      <c r="A19" s="29">
        <v>44745</v>
      </c>
      <c r="B19" s="10">
        <v>3205</v>
      </c>
      <c r="C19" s="10">
        <v>90</v>
      </c>
      <c r="D19" s="10">
        <v>395</v>
      </c>
      <c r="E19" s="10">
        <v>30</v>
      </c>
      <c r="F19" s="10">
        <v>220</v>
      </c>
      <c r="G19" s="10">
        <v>1240</v>
      </c>
      <c r="H19" s="10">
        <f t="shared" si="1"/>
        <v>5180</v>
      </c>
    </row>
    <row r="20" spans="1:8" x14ac:dyDescent="0.2">
      <c r="A20" s="29">
        <v>44746</v>
      </c>
      <c r="B20" s="10">
        <v>6515</v>
      </c>
      <c r="C20" s="10">
        <v>1255</v>
      </c>
      <c r="D20" s="10">
        <v>1475</v>
      </c>
      <c r="E20" s="10">
        <v>150</v>
      </c>
      <c r="F20" s="10">
        <v>90</v>
      </c>
      <c r="G20" s="10">
        <v>1080</v>
      </c>
      <c r="H20" s="10">
        <f t="shared" si="1"/>
        <v>10565</v>
      </c>
    </row>
    <row r="21" spans="1:8" x14ac:dyDescent="0.2">
      <c r="A21" s="29">
        <v>44747</v>
      </c>
      <c r="B21" s="10">
        <v>5015</v>
      </c>
      <c r="C21" s="10">
        <v>1130</v>
      </c>
      <c r="D21" s="10">
        <v>1160</v>
      </c>
      <c r="E21" s="10">
        <v>155</v>
      </c>
      <c r="F21" s="10">
        <v>80</v>
      </c>
      <c r="G21" s="10">
        <v>720</v>
      </c>
      <c r="H21" s="10">
        <f t="shared" si="1"/>
        <v>8260</v>
      </c>
    </row>
    <row r="22" spans="1:8" x14ac:dyDescent="0.2">
      <c r="A22" s="29">
        <v>44748</v>
      </c>
      <c r="B22" s="10">
        <v>4270</v>
      </c>
      <c r="C22" s="10">
        <v>710</v>
      </c>
      <c r="D22" s="10">
        <v>1260</v>
      </c>
      <c r="E22" s="10">
        <v>180</v>
      </c>
      <c r="F22" s="10">
        <v>80</v>
      </c>
      <c r="G22" s="10">
        <v>800</v>
      </c>
      <c r="H22" s="10">
        <f t="shared" si="1"/>
        <v>7300</v>
      </c>
    </row>
    <row r="23" spans="1:8" x14ac:dyDescent="0.2">
      <c r="A23" s="29">
        <v>44749</v>
      </c>
      <c r="B23" s="10">
        <v>3575</v>
      </c>
      <c r="C23" s="10">
        <v>1030</v>
      </c>
      <c r="D23" s="10">
        <v>1145</v>
      </c>
      <c r="E23" s="10">
        <v>105</v>
      </c>
      <c r="F23" s="10">
        <v>240</v>
      </c>
      <c r="G23" s="10">
        <v>0</v>
      </c>
      <c r="H23" s="10">
        <f t="shared" si="1"/>
        <v>6095</v>
      </c>
    </row>
    <row r="24" spans="1:8" x14ac:dyDescent="0.2">
      <c r="A24" s="29">
        <v>44750</v>
      </c>
      <c r="B24" s="10">
        <v>5115</v>
      </c>
      <c r="C24" s="10">
        <v>935</v>
      </c>
      <c r="D24" s="10">
        <v>1540</v>
      </c>
      <c r="E24" s="10"/>
      <c r="F24" s="10">
        <v>90</v>
      </c>
      <c r="G24" s="10">
        <v>0</v>
      </c>
      <c r="H24" s="10">
        <f t="shared" si="1"/>
        <v>7680</v>
      </c>
    </row>
    <row r="25" spans="1:8" x14ac:dyDescent="0.2">
      <c r="A25" s="29">
        <v>44751</v>
      </c>
      <c r="B25" s="10">
        <v>4300</v>
      </c>
      <c r="C25" s="10">
        <v>315</v>
      </c>
      <c r="D25" s="10">
        <v>495</v>
      </c>
      <c r="E25" s="10">
        <v>135</v>
      </c>
      <c r="F25" s="10">
        <v>200</v>
      </c>
      <c r="G25" s="10">
        <v>0</v>
      </c>
      <c r="H25" s="10">
        <f t="shared" si="1"/>
        <v>5445</v>
      </c>
    </row>
    <row r="26" spans="1:8" x14ac:dyDescent="0.2">
      <c r="A26" s="29">
        <v>44752</v>
      </c>
      <c r="B26" s="10">
        <v>2795</v>
      </c>
      <c r="C26" s="10"/>
      <c r="D26" s="10">
        <v>450</v>
      </c>
      <c r="E26" s="10">
        <v>150</v>
      </c>
      <c r="F26" s="10">
        <v>240</v>
      </c>
      <c r="G26" s="10">
        <v>0</v>
      </c>
      <c r="H26" s="10">
        <f t="shared" si="1"/>
        <v>3635</v>
      </c>
    </row>
    <row r="27" spans="1:8" x14ac:dyDescent="0.2">
      <c r="A27" s="29">
        <v>44753</v>
      </c>
      <c r="B27" s="10">
        <v>5500</v>
      </c>
      <c r="C27" s="10">
        <v>1275</v>
      </c>
      <c r="D27" s="10">
        <v>1785</v>
      </c>
      <c r="E27" s="10">
        <v>160</v>
      </c>
      <c r="F27" s="10">
        <v>50</v>
      </c>
      <c r="G27" s="10">
        <v>880</v>
      </c>
      <c r="H27" s="10">
        <f t="shared" si="1"/>
        <v>9650</v>
      </c>
    </row>
    <row r="28" spans="1:8" x14ac:dyDescent="0.2">
      <c r="A28" s="29">
        <v>44754</v>
      </c>
      <c r="B28" s="10">
        <v>4865</v>
      </c>
      <c r="C28" s="10">
        <v>735</v>
      </c>
      <c r="D28" s="10">
        <v>1360</v>
      </c>
      <c r="E28" s="10">
        <v>180</v>
      </c>
      <c r="F28" s="10">
        <v>110</v>
      </c>
      <c r="G28" s="10">
        <v>840</v>
      </c>
      <c r="H28" s="10">
        <f t="shared" si="1"/>
        <v>8090</v>
      </c>
    </row>
    <row r="29" spans="1:8" x14ac:dyDescent="0.2">
      <c r="A29" s="29">
        <v>44755</v>
      </c>
      <c r="B29" s="10">
        <v>4410</v>
      </c>
      <c r="C29" s="10">
        <v>405</v>
      </c>
      <c r="D29" s="10">
        <v>1380</v>
      </c>
      <c r="E29" s="10">
        <v>160</v>
      </c>
      <c r="F29" s="10">
        <v>140</v>
      </c>
      <c r="G29" s="10">
        <v>1040</v>
      </c>
      <c r="H29" s="10">
        <f t="shared" si="1"/>
        <v>7535</v>
      </c>
    </row>
    <row r="30" spans="1:8" x14ac:dyDescent="0.2">
      <c r="A30" s="29">
        <v>44756</v>
      </c>
      <c r="B30" s="10">
        <v>4280</v>
      </c>
      <c r="C30" s="10">
        <v>845</v>
      </c>
      <c r="D30" s="10">
        <v>1580</v>
      </c>
      <c r="E30" s="10">
        <v>170</v>
      </c>
      <c r="F30" s="10">
        <v>60</v>
      </c>
      <c r="G30" s="10">
        <v>1150</v>
      </c>
      <c r="H30" s="10">
        <f t="shared" si="1"/>
        <v>8085</v>
      </c>
    </row>
    <row r="31" spans="1:8" x14ac:dyDescent="0.2">
      <c r="A31" s="29">
        <v>44757</v>
      </c>
      <c r="B31" s="10">
        <v>4825</v>
      </c>
      <c r="C31" s="10">
        <v>890</v>
      </c>
      <c r="D31" s="10">
        <v>1150</v>
      </c>
      <c r="E31" s="10">
        <v>120</v>
      </c>
      <c r="F31" s="10">
        <v>60</v>
      </c>
      <c r="G31" s="10">
        <v>0</v>
      </c>
      <c r="H31" s="10">
        <f t="shared" si="1"/>
        <v>7045</v>
      </c>
    </row>
    <row r="32" spans="1:8" x14ac:dyDescent="0.2">
      <c r="A32" s="29">
        <v>44758</v>
      </c>
      <c r="B32" s="10">
        <v>3645</v>
      </c>
      <c r="C32" s="10">
        <v>445</v>
      </c>
      <c r="D32" s="10">
        <v>595</v>
      </c>
      <c r="E32" s="10">
        <v>45</v>
      </c>
      <c r="F32" s="10">
        <v>110</v>
      </c>
      <c r="G32" s="10">
        <v>0</v>
      </c>
      <c r="H32" s="10">
        <f t="shared" si="1"/>
        <v>4840</v>
      </c>
    </row>
    <row r="33" spans="1:8" x14ac:dyDescent="0.2">
      <c r="A33" s="29">
        <v>44759</v>
      </c>
      <c r="B33" s="10">
        <v>2475</v>
      </c>
      <c r="C33" s="10">
        <v>180</v>
      </c>
      <c r="D33" s="10">
        <v>450</v>
      </c>
      <c r="E33" s="10">
        <v>30</v>
      </c>
      <c r="F33" s="10">
        <v>20</v>
      </c>
      <c r="G33" s="10">
        <v>880</v>
      </c>
      <c r="H33" s="10">
        <f t="shared" si="1"/>
        <v>4035</v>
      </c>
    </row>
    <row r="34" spans="1:8" x14ac:dyDescent="0.2">
      <c r="A34" s="29">
        <v>44760</v>
      </c>
      <c r="B34" s="10">
        <v>4960</v>
      </c>
      <c r="C34" s="10">
        <v>1350</v>
      </c>
      <c r="D34" s="10">
        <v>1535</v>
      </c>
      <c r="E34" s="10">
        <v>135</v>
      </c>
      <c r="F34" s="10">
        <v>170</v>
      </c>
      <c r="G34" s="10">
        <v>1400</v>
      </c>
      <c r="H34" s="10">
        <f t="shared" si="1"/>
        <v>9550</v>
      </c>
    </row>
    <row r="35" spans="1:8" x14ac:dyDescent="0.2">
      <c r="A35" s="29">
        <v>44761</v>
      </c>
      <c r="B35" s="10">
        <v>4215</v>
      </c>
      <c r="C35" s="10">
        <v>540</v>
      </c>
      <c r="D35" s="10">
        <v>1390</v>
      </c>
      <c r="E35" s="10">
        <v>160</v>
      </c>
      <c r="F35" s="10">
        <v>20</v>
      </c>
      <c r="G35" s="10">
        <v>1110</v>
      </c>
      <c r="H35" s="10">
        <f t="shared" si="1"/>
        <v>7435</v>
      </c>
    </row>
    <row r="36" spans="1:8" x14ac:dyDescent="0.2">
      <c r="A36" s="29">
        <v>44762</v>
      </c>
      <c r="B36" s="10">
        <v>4395</v>
      </c>
      <c r="C36" s="10">
        <v>665</v>
      </c>
      <c r="D36" s="10">
        <v>1270</v>
      </c>
      <c r="E36" s="10">
        <v>150</v>
      </c>
      <c r="F36" s="10">
        <v>80</v>
      </c>
      <c r="G36" s="10">
        <v>920</v>
      </c>
      <c r="H36" s="10">
        <f t="shared" si="1"/>
        <v>7480</v>
      </c>
    </row>
    <row r="37" spans="1:8" x14ac:dyDescent="0.2">
      <c r="A37" s="29">
        <v>44763</v>
      </c>
      <c r="B37" s="10">
        <v>4755</v>
      </c>
      <c r="C37" s="10">
        <v>655</v>
      </c>
      <c r="D37" s="10">
        <v>890</v>
      </c>
      <c r="E37" s="10">
        <v>110</v>
      </c>
      <c r="F37" s="10">
        <v>70</v>
      </c>
      <c r="G37" s="10">
        <v>1080</v>
      </c>
      <c r="H37" s="10">
        <f t="shared" si="1"/>
        <v>7560</v>
      </c>
    </row>
    <row r="38" spans="1:8" x14ac:dyDescent="0.2">
      <c r="A38" s="29">
        <v>44764</v>
      </c>
      <c r="B38" s="10">
        <v>4730</v>
      </c>
      <c r="C38" s="10">
        <v>925</v>
      </c>
      <c r="D38" s="10">
        <v>1570</v>
      </c>
      <c r="E38" s="10">
        <v>85</v>
      </c>
      <c r="F38" s="10">
        <v>30</v>
      </c>
      <c r="G38" s="10">
        <v>720</v>
      </c>
      <c r="H38" s="10">
        <f t="shared" si="1"/>
        <v>8060</v>
      </c>
    </row>
    <row r="39" spans="1:8" x14ac:dyDescent="0.2">
      <c r="A39" s="29">
        <v>44765</v>
      </c>
      <c r="B39" s="10">
        <v>3120</v>
      </c>
      <c r="C39" s="10">
        <v>215</v>
      </c>
      <c r="D39" s="10">
        <v>730</v>
      </c>
      <c r="E39" s="10">
        <v>15</v>
      </c>
      <c r="F39" s="10">
        <v>60</v>
      </c>
      <c r="G39" s="10">
        <v>0</v>
      </c>
      <c r="H39" s="10">
        <f t="shared" si="1"/>
        <v>4140</v>
      </c>
    </row>
    <row r="40" spans="1:8" x14ac:dyDescent="0.2">
      <c r="A40" s="29">
        <v>44766</v>
      </c>
      <c r="B40" s="10">
        <v>1980</v>
      </c>
      <c r="C40" s="10">
        <v>45</v>
      </c>
      <c r="D40" s="10">
        <v>225</v>
      </c>
      <c r="E40" s="10">
        <v>25</v>
      </c>
      <c r="F40" s="10">
        <v>140</v>
      </c>
      <c r="G40" s="10">
        <v>0</v>
      </c>
      <c r="H40" s="10">
        <f t="shared" si="1"/>
        <v>2415</v>
      </c>
    </row>
    <row r="41" spans="1:8" x14ac:dyDescent="0.2">
      <c r="A41" s="29">
        <v>44767</v>
      </c>
      <c r="B41" s="10">
        <v>4310</v>
      </c>
      <c r="C41" s="10">
        <v>935</v>
      </c>
      <c r="D41" s="10">
        <v>1495</v>
      </c>
      <c r="E41" s="10">
        <v>120</v>
      </c>
      <c r="F41" s="10">
        <v>0</v>
      </c>
      <c r="G41" s="10">
        <v>1120</v>
      </c>
      <c r="H41" s="10">
        <f t="shared" si="1"/>
        <v>7980</v>
      </c>
    </row>
    <row r="42" spans="1:8" x14ac:dyDescent="0.2">
      <c r="A42" s="29">
        <v>44768</v>
      </c>
      <c r="B42" s="10">
        <v>4060</v>
      </c>
      <c r="C42" s="10">
        <v>585</v>
      </c>
      <c r="D42" s="10">
        <v>1135</v>
      </c>
      <c r="E42" s="10">
        <v>145</v>
      </c>
      <c r="F42" s="10">
        <v>210</v>
      </c>
      <c r="G42" s="10">
        <v>1120</v>
      </c>
      <c r="H42" s="10">
        <f t="shared" si="1"/>
        <v>7255</v>
      </c>
    </row>
    <row r="43" spans="1:8" x14ac:dyDescent="0.2">
      <c r="A43" s="29">
        <v>44769</v>
      </c>
      <c r="B43" s="10">
        <v>4695</v>
      </c>
      <c r="C43" s="10">
        <v>845</v>
      </c>
      <c r="D43" s="10">
        <v>890</v>
      </c>
      <c r="E43" s="10">
        <v>85</v>
      </c>
      <c r="F43" s="10">
        <v>100</v>
      </c>
      <c r="G43" s="10">
        <v>880</v>
      </c>
      <c r="H43" s="10">
        <f t="shared" si="1"/>
        <v>7495</v>
      </c>
    </row>
    <row r="44" spans="1:8" x14ac:dyDescent="0.2">
      <c r="A44" s="29">
        <v>44770</v>
      </c>
      <c r="B44" s="10">
        <v>4245</v>
      </c>
      <c r="C44" s="10">
        <v>800</v>
      </c>
      <c r="D44" s="10">
        <v>1380</v>
      </c>
      <c r="E44" s="10">
        <v>95</v>
      </c>
      <c r="F44" s="10">
        <v>130</v>
      </c>
      <c r="G44" s="10">
        <v>840</v>
      </c>
      <c r="H44" s="10">
        <f t="shared" si="1"/>
        <v>7490</v>
      </c>
    </row>
    <row r="45" spans="1:8" x14ac:dyDescent="0.2">
      <c r="A45" s="29">
        <v>44771</v>
      </c>
      <c r="B45" s="10">
        <v>4225</v>
      </c>
      <c r="C45" s="10">
        <v>1070</v>
      </c>
      <c r="D45" s="10">
        <v>1180</v>
      </c>
      <c r="E45" s="10">
        <v>180</v>
      </c>
      <c r="F45" s="10">
        <v>90</v>
      </c>
      <c r="G45" s="10">
        <v>0</v>
      </c>
      <c r="H45" s="10">
        <f t="shared" si="1"/>
        <v>6745</v>
      </c>
    </row>
    <row r="46" spans="1:8" x14ac:dyDescent="0.2">
      <c r="A46" s="29">
        <v>44772</v>
      </c>
      <c r="B46" s="10">
        <v>3035</v>
      </c>
      <c r="C46" s="10">
        <v>425</v>
      </c>
      <c r="D46" s="10">
        <v>460</v>
      </c>
      <c r="E46" s="10">
        <v>40</v>
      </c>
      <c r="F46" s="10">
        <v>30</v>
      </c>
      <c r="G46" s="10">
        <v>0</v>
      </c>
      <c r="H46" s="10">
        <f t="shared" si="1"/>
        <v>3990</v>
      </c>
    </row>
    <row r="47" spans="1:8" x14ac:dyDescent="0.2">
      <c r="A47" s="29">
        <v>44773</v>
      </c>
      <c r="B47" s="43">
        <v>2250</v>
      </c>
      <c r="C47" s="43">
        <v>225</v>
      </c>
      <c r="D47" s="4">
        <v>315</v>
      </c>
      <c r="E47" s="4">
        <v>25</v>
      </c>
      <c r="F47" s="4">
        <v>280</v>
      </c>
      <c r="G47" s="4">
        <v>720</v>
      </c>
      <c r="H47" s="10">
        <f t="shared" si="1"/>
        <v>3815</v>
      </c>
    </row>
    <row r="48" spans="1:8" x14ac:dyDescent="0.2">
      <c r="A48" s="30" t="s">
        <v>48</v>
      </c>
      <c r="B48" s="10">
        <f t="shared" ref="B48:G48" si="2">SUM(B17:B47)</f>
        <v>131590</v>
      </c>
      <c r="C48" s="10">
        <f t="shared" si="2"/>
        <v>20680</v>
      </c>
      <c r="D48" s="10">
        <f t="shared" si="2"/>
        <v>32430</v>
      </c>
      <c r="E48" s="10">
        <f t="shared" si="2"/>
        <v>3315</v>
      </c>
      <c r="F48" s="10">
        <f t="shared" si="2"/>
        <v>3440</v>
      </c>
      <c r="G48" s="10">
        <f t="shared" si="2"/>
        <v>20480</v>
      </c>
      <c r="H48" s="10">
        <f>SUM(H17:H46)</f>
        <v>208120</v>
      </c>
    </row>
    <row r="52" spans="1:8" x14ac:dyDescent="0.2">
      <c r="A52" s="28" t="s">
        <v>55</v>
      </c>
    </row>
    <row r="53" spans="1:8" x14ac:dyDescent="0.2">
      <c r="A53" s="2" t="s">
        <v>37</v>
      </c>
      <c r="B53" s="2" t="s">
        <v>43</v>
      </c>
      <c r="C53" s="2" t="s">
        <v>44</v>
      </c>
      <c r="D53" s="2" t="s">
        <v>45</v>
      </c>
      <c r="E53" s="2" t="s">
        <v>46</v>
      </c>
      <c r="F53" s="2" t="s">
        <v>53</v>
      </c>
      <c r="G53" s="2" t="s">
        <v>47</v>
      </c>
      <c r="H53" s="2" t="s">
        <v>48</v>
      </c>
    </row>
    <row r="54" spans="1:8" x14ac:dyDescent="0.2">
      <c r="A54" s="29">
        <v>44743</v>
      </c>
      <c r="B54" s="10"/>
      <c r="C54" s="10"/>
      <c r="D54" s="10"/>
      <c r="E54" s="10"/>
      <c r="F54" s="10"/>
      <c r="G54" s="10"/>
      <c r="H54" s="10">
        <f t="shared" ref="H54:H84" si="3">SUM(B54:G54)</f>
        <v>0</v>
      </c>
    </row>
    <row r="55" spans="1:8" x14ac:dyDescent="0.2">
      <c r="A55" s="29">
        <v>44744</v>
      </c>
      <c r="B55" s="10"/>
      <c r="C55" s="10">
        <v>159</v>
      </c>
      <c r="D55" s="10"/>
      <c r="E55" s="10"/>
      <c r="F55" s="10"/>
      <c r="G55" s="10"/>
      <c r="H55" s="10">
        <f t="shared" si="3"/>
        <v>159</v>
      </c>
    </row>
    <row r="56" spans="1:8" x14ac:dyDescent="0.2">
      <c r="A56" s="29">
        <v>44745</v>
      </c>
      <c r="B56" s="10"/>
      <c r="C56" s="10"/>
      <c r="D56" s="10"/>
      <c r="E56" s="10"/>
      <c r="F56" s="10"/>
      <c r="G56" s="10"/>
      <c r="H56" s="10">
        <f t="shared" si="3"/>
        <v>0</v>
      </c>
    </row>
    <row r="57" spans="1:8" x14ac:dyDescent="0.2">
      <c r="A57" s="29">
        <v>44746</v>
      </c>
      <c r="B57" s="10"/>
      <c r="C57" s="10">
        <v>43</v>
      </c>
      <c r="D57" s="10"/>
      <c r="E57" s="10"/>
      <c r="F57" s="10"/>
      <c r="G57" s="10"/>
      <c r="H57" s="10">
        <f t="shared" si="3"/>
        <v>43</v>
      </c>
    </row>
    <row r="58" spans="1:8" x14ac:dyDescent="0.2">
      <c r="A58" s="29">
        <v>44747</v>
      </c>
      <c r="B58" s="10"/>
      <c r="C58" s="10"/>
      <c r="D58" s="10"/>
      <c r="E58" s="10"/>
      <c r="F58" s="10"/>
      <c r="G58" s="10"/>
      <c r="H58" s="10">
        <f t="shared" si="3"/>
        <v>0</v>
      </c>
    </row>
    <row r="59" spans="1:8" x14ac:dyDescent="0.2">
      <c r="A59" s="29">
        <v>44748</v>
      </c>
      <c r="B59" s="10"/>
      <c r="C59" s="10"/>
      <c r="D59" s="10"/>
      <c r="E59" s="10"/>
      <c r="F59" s="10"/>
      <c r="G59" s="10"/>
      <c r="H59" s="10">
        <f t="shared" si="3"/>
        <v>0</v>
      </c>
    </row>
    <row r="60" spans="1:8" x14ac:dyDescent="0.2">
      <c r="A60" s="29">
        <v>44749</v>
      </c>
      <c r="B60" s="10"/>
      <c r="C60" s="10"/>
      <c r="D60" s="10"/>
      <c r="E60" s="10"/>
      <c r="F60" s="10"/>
      <c r="G60" s="10"/>
      <c r="H60" s="10">
        <f t="shared" si="3"/>
        <v>0</v>
      </c>
    </row>
    <row r="61" spans="1:8" x14ac:dyDescent="0.2">
      <c r="A61" s="29">
        <v>44750</v>
      </c>
      <c r="B61" s="10"/>
      <c r="C61" s="10">
        <v>968.5</v>
      </c>
      <c r="D61" s="10"/>
      <c r="E61" s="10"/>
      <c r="F61" s="10"/>
      <c r="G61" s="10"/>
      <c r="H61" s="10">
        <f t="shared" si="3"/>
        <v>968.5</v>
      </c>
    </row>
    <row r="62" spans="1:8" x14ac:dyDescent="0.2">
      <c r="A62" s="29">
        <v>44751</v>
      </c>
      <c r="B62" s="10"/>
      <c r="C62" s="10"/>
      <c r="D62" s="10"/>
      <c r="E62" s="10"/>
      <c r="F62" s="10"/>
      <c r="G62" s="10"/>
      <c r="H62" s="10">
        <f t="shared" si="3"/>
        <v>0</v>
      </c>
    </row>
    <row r="63" spans="1:8" x14ac:dyDescent="0.2">
      <c r="A63" s="29">
        <v>44752</v>
      </c>
      <c r="B63" s="10"/>
      <c r="C63" s="10"/>
      <c r="D63" s="10"/>
      <c r="E63" s="10"/>
      <c r="F63" s="10"/>
      <c r="G63" s="10"/>
      <c r="H63" s="10">
        <f t="shared" si="3"/>
        <v>0</v>
      </c>
    </row>
    <row r="64" spans="1:8" x14ac:dyDescent="0.2">
      <c r="A64" s="29">
        <v>44753</v>
      </c>
      <c r="B64" s="10"/>
      <c r="C64" s="10">
        <v>177.25</v>
      </c>
      <c r="D64" s="10"/>
      <c r="E64" s="10"/>
      <c r="F64" s="10"/>
      <c r="G64" s="10"/>
      <c r="H64" s="10">
        <f t="shared" si="3"/>
        <v>177.25</v>
      </c>
    </row>
    <row r="65" spans="1:8" x14ac:dyDescent="0.2">
      <c r="A65" s="29">
        <v>44754</v>
      </c>
      <c r="B65" s="10"/>
      <c r="C65" s="10"/>
      <c r="D65" s="10"/>
      <c r="E65" s="10"/>
      <c r="F65" s="10"/>
      <c r="G65" s="10"/>
      <c r="H65" s="10">
        <f t="shared" si="3"/>
        <v>0</v>
      </c>
    </row>
    <row r="66" spans="1:8" x14ac:dyDescent="0.2">
      <c r="A66" s="29">
        <v>44755</v>
      </c>
      <c r="B66" s="10"/>
      <c r="C66" s="10">
        <v>43</v>
      </c>
      <c r="D66" s="10"/>
      <c r="E66" s="10"/>
      <c r="F66" s="10"/>
      <c r="G66" s="10"/>
      <c r="H66" s="10">
        <f t="shared" si="3"/>
        <v>43</v>
      </c>
    </row>
    <row r="67" spans="1:8" x14ac:dyDescent="0.2">
      <c r="A67" s="29">
        <v>44756</v>
      </c>
      <c r="B67" s="10"/>
      <c r="C67" s="10"/>
      <c r="D67" s="10"/>
      <c r="E67" s="10"/>
      <c r="F67" s="10"/>
      <c r="G67" s="10"/>
      <c r="H67" s="10">
        <f t="shared" si="3"/>
        <v>0</v>
      </c>
    </row>
    <row r="68" spans="1:8" x14ac:dyDescent="0.2">
      <c r="A68" s="29">
        <v>44757</v>
      </c>
      <c r="B68" s="10"/>
      <c r="C68" s="10"/>
      <c r="D68" s="10"/>
      <c r="E68" s="10"/>
      <c r="F68" s="10"/>
      <c r="G68" s="10"/>
      <c r="H68" s="10">
        <f t="shared" si="3"/>
        <v>0</v>
      </c>
    </row>
    <row r="69" spans="1:8" x14ac:dyDescent="0.2">
      <c r="A69" s="29">
        <v>44758</v>
      </c>
      <c r="B69" s="10"/>
      <c r="C69" s="10">
        <v>13.75</v>
      </c>
      <c r="D69" s="10"/>
      <c r="E69" s="10"/>
      <c r="F69" s="10"/>
      <c r="G69" s="10"/>
      <c r="H69" s="10">
        <f t="shared" si="3"/>
        <v>13.75</v>
      </c>
    </row>
    <row r="70" spans="1:8" x14ac:dyDescent="0.2">
      <c r="A70" s="29">
        <v>44759</v>
      </c>
      <c r="B70" s="10"/>
      <c r="C70" s="10">
        <v>6.75</v>
      </c>
      <c r="D70" s="10"/>
      <c r="E70" s="10"/>
      <c r="F70" s="10"/>
      <c r="G70" s="10"/>
      <c r="H70" s="10">
        <f t="shared" si="3"/>
        <v>6.75</v>
      </c>
    </row>
    <row r="71" spans="1:8" x14ac:dyDescent="0.2">
      <c r="A71" s="29">
        <v>44760</v>
      </c>
      <c r="B71" s="10"/>
      <c r="C71" s="10"/>
      <c r="D71" s="10"/>
      <c r="E71" s="10"/>
      <c r="F71" s="10"/>
      <c r="G71" s="10"/>
      <c r="H71" s="10">
        <f t="shared" si="3"/>
        <v>0</v>
      </c>
    </row>
    <row r="72" spans="1:8" x14ac:dyDescent="0.2">
      <c r="A72" s="29">
        <v>44761</v>
      </c>
      <c r="B72" s="10"/>
      <c r="C72" s="10"/>
      <c r="D72" s="10"/>
      <c r="E72" s="10"/>
      <c r="F72" s="10"/>
      <c r="G72" s="10"/>
      <c r="H72" s="10">
        <f t="shared" si="3"/>
        <v>0</v>
      </c>
    </row>
    <row r="73" spans="1:8" x14ac:dyDescent="0.2">
      <c r="A73" s="29">
        <v>44762</v>
      </c>
      <c r="B73" s="10"/>
      <c r="C73" s="10">
        <v>15.75</v>
      </c>
      <c r="D73" s="10"/>
      <c r="E73" s="10"/>
      <c r="F73" s="10"/>
      <c r="G73" s="10"/>
      <c r="H73" s="10">
        <f t="shared" si="3"/>
        <v>15.75</v>
      </c>
    </row>
    <row r="74" spans="1:8" x14ac:dyDescent="0.2">
      <c r="A74" s="29">
        <v>44763</v>
      </c>
      <c r="B74" s="10"/>
      <c r="C74" s="10"/>
      <c r="D74" s="10"/>
      <c r="E74" s="10"/>
      <c r="F74" s="10"/>
      <c r="G74" s="10"/>
      <c r="H74" s="10">
        <f t="shared" si="3"/>
        <v>0</v>
      </c>
    </row>
    <row r="75" spans="1:8" x14ac:dyDescent="0.2">
      <c r="A75" s="29">
        <v>44764</v>
      </c>
      <c r="B75" s="10"/>
      <c r="C75" s="10">
        <v>22</v>
      </c>
      <c r="D75" s="10"/>
      <c r="E75" s="10"/>
      <c r="F75" s="10"/>
      <c r="G75" s="10"/>
      <c r="H75" s="10">
        <f t="shared" si="3"/>
        <v>22</v>
      </c>
    </row>
    <row r="76" spans="1:8" x14ac:dyDescent="0.2">
      <c r="A76" s="29">
        <v>44765</v>
      </c>
      <c r="B76" s="10"/>
      <c r="C76" s="10">
        <v>19.05</v>
      </c>
      <c r="D76" s="10"/>
      <c r="E76" s="10"/>
      <c r="F76" s="10"/>
      <c r="G76" s="10"/>
      <c r="H76" s="10">
        <f t="shared" si="3"/>
        <v>19.05</v>
      </c>
    </row>
    <row r="77" spans="1:8" x14ac:dyDescent="0.2">
      <c r="A77" s="29">
        <v>44766</v>
      </c>
      <c r="B77" s="10"/>
      <c r="C77" s="10"/>
      <c r="D77" s="10"/>
      <c r="E77" s="10"/>
      <c r="F77" s="10"/>
      <c r="G77" s="10"/>
      <c r="H77" s="10">
        <f t="shared" si="3"/>
        <v>0</v>
      </c>
    </row>
    <row r="78" spans="1:8" x14ac:dyDescent="0.2">
      <c r="A78" s="29">
        <v>44767</v>
      </c>
      <c r="B78" s="10"/>
      <c r="C78" s="10">
        <v>23.5</v>
      </c>
      <c r="D78" s="10"/>
      <c r="E78" s="10"/>
      <c r="F78" s="10"/>
      <c r="G78" s="10"/>
      <c r="H78" s="10">
        <f t="shared" si="3"/>
        <v>23.5</v>
      </c>
    </row>
    <row r="79" spans="1:8" x14ac:dyDescent="0.2">
      <c r="A79" s="29">
        <v>44768</v>
      </c>
      <c r="B79" s="10"/>
      <c r="C79" s="10">
        <v>11.75</v>
      </c>
      <c r="D79" s="10"/>
      <c r="E79" s="10"/>
      <c r="F79" s="10"/>
      <c r="G79" s="10"/>
      <c r="H79" s="10">
        <f t="shared" si="3"/>
        <v>11.75</v>
      </c>
    </row>
    <row r="80" spans="1:8" x14ac:dyDescent="0.2">
      <c r="A80" s="29">
        <v>44769</v>
      </c>
      <c r="B80" s="10"/>
      <c r="C80" s="10"/>
      <c r="D80" s="10"/>
      <c r="E80" s="10"/>
      <c r="F80" s="10"/>
      <c r="G80" s="10"/>
      <c r="H80" s="10">
        <f t="shared" si="3"/>
        <v>0</v>
      </c>
    </row>
    <row r="81" spans="1:8" x14ac:dyDescent="0.2">
      <c r="A81" s="29">
        <v>44770</v>
      </c>
      <c r="B81" s="10"/>
      <c r="C81" s="10">
        <v>25.75</v>
      </c>
      <c r="D81" s="10"/>
      <c r="E81" s="10"/>
      <c r="F81" s="10"/>
      <c r="G81" s="10"/>
      <c r="H81" s="10">
        <f t="shared" si="3"/>
        <v>25.75</v>
      </c>
    </row>
    <row r="82" spans="1:8" x14ac:dyDescent="0.2">
      <c r="A82" s="29">
        <v>44771</v>
      </c>
      <c r="B82" s="10"/>
      <c r="C82" s="10">
        <v>15</v>
      </c>
      <c r="D82" s="10"/>
      <c r="E82" s="10"/>
      <c r="F82" s="10"/>
      <c r="G82" s="10"/>
      <c r="H82" s="10">
        <f t="shared" si="3"/>
        <v>15</v>
      </c>
    </row>
    <row r="83" spans="1:8" x14ac:dyDescent="0.2">
      <c r="A83" s="29">
        <v>44772</v>
      </c>
      <c r="B83" s="10"/>
      <c r="C83" s="10">
        <v>72.25</v>
      </c>
      <c r="D83" s="10"/>
      <c r="E83" s="10"/>
      <c r="F83" s="10"/>
      <c r="G83" s="10"/>
      <c r="H83" s="10">
        <f t="shared" si="3"/>
        <v>72.25</v>
      </c>
    </row>
    <row r="84" spans="1:8" x14ac:dyDescent="0.2">
      <c r="A84" s="29">
        <v>44773</v>
      </c>
      <c r="B84" s="43"/>
      <c r="C84" s="43">
        <v>32.75</v>
      </c>
      <c r="D84" s="4"/>
      <c r="E84" s="4"/>
      <c r="F84" s="4"/>
      <c r="G84" s="4"/>
      <c r="H84" s="10">
        <f t="shared" si="3"/>
        <v>32.75</v>
      </c>
    </row>
    <row r="85" spans="1:8" x14ac:dyDescent="0.2">
      <c r="A85" s="30" t="s">
        <v>48</v>
      </c>
      <c r="B85" s="10">
        <f t="shared" ref="B85:G85" si="4">SUM(B54:B84)</f>
        <v>0</v>
      </c>
      <c r="C85" s="10">
        <f t="shared" si="4"/>
        <v>1649.05</v>
      </c>
      <c r="D85" s="10">
        <f t="shared" si="4"/>
        <v>0</v>
      </c>
      <c r="E85" s="10">
        <f t="shared" si="4"/>
        <v>0</v>
      </c>
      <c r="F85" s="10">
        <f t="shared" si="4"/>
        <v>0</v>
      </c>
      <c r="G85" s="10">
        <f t="shared" si="4"/>
        <v>0</v>
      </c>
      <c r="H85" s="10">
        <f>SUM(H54:H83)</f>
        <v>1616.3</v>
      </c>
    </row>
  </sheetData>
  <mergeCells count="1">
    <mergeCell ref="A15:B15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Z129"/>
  <sheetViews>
    <sheetView workbookViewId="0"/>
  </sheetViews>
  <sheetFormatPr defaultColWidth="12.5703125" defaultRowHeight="15.75" customHeight="1" x14ac:dyDescent="0.2"/>
  <sheetData>
    <row r="1" spans="1:26" x14ac:dyDescent="0.2">
      <c r="A1" s="44" t="s">
        <v>52</v>
      </c>
      <c r="B1" s="32"/>
      <c r="C1" s="32"/>
      <c r="D1" s="32"/>
      <c r="E1" s="32"/>
      <c r="F1" s="32"/>
      <c r="G1" s="32"/>
      <c r="H1" s="32"/>
      <c r="I1" s="32"/>
      <c r="J1" s="32"/>
    </row>
    <row r="2" spans="1:26" x14ac:dyDescent="0.2">
      <c r="A2" s="2" t="s">
        <v>37</v>
      </c>
      <c r="B2" s="2" t="s">
        <v>38</v>
      </c>
      <c r="C2" s="2" t="s">
        <v>39</v>
      </c>
      <c r="D2" s="2" t="s">
        <v>16</v>
      </c>
      <c r="E2" s="2" t="s">
        <v>23</v>
      </c>
      <c r="F2" s="2" t="s">
        <v>21</v>
      </c>
      <c r="G2" s="26" t="s">
        <v>40</v>
      </c>
      <c r="H2" s="26" t="s">
        <v>41</v>
      </c>
      <c r="I2" s="26" t="s">
        <v>30</v>
      </c>
      <c r="J2" s="26" t="s">
        <v>31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27">
        <v>45139</v>
      </c>
      <c r="B3" s="4">
        <v>1493</v>
      </c>
      <c r="C3" s="10"/>
      <c r="D3" s="10"/>
      <c r="E3" s="10"/>
      <c r="F3" s="10"/>
      <c r="G3" s="10"/>
      <c r="H3" s="10"/>
      <c r="I3" s="10"/>
      <c r="J3" s="10">
        <v>15000</v>
      </c>
    </row>
    <row r="4" spans="1:26" x14ac:dyDescent="0.2">
      <c r="A4" s="45"/>
      <c r="B4" s="4">
        <v>1494</v>
      </c>
      <c r="C4" s="10"/>
      <c r="D4" s="10"/>
      <c r="E4" s="10"/>
      <c r="F4" s="10"/>
      <c r="G4" s="10"/>
      <c r="H4" s="10"/>
      <c r="I4" s="10"/>
      <c r="J4" s="10">
        <v>5000</v>
      </c>
    </row>
    <row r="5" spans="1:26" x14ac:dyDescent="0.2">
      <c r="A5" s="33">
        <v>45141</v>
      </c>
      <c r="B5" s="4">
        <v>1495</v>
      </c>
      <c r="C5" s="10"/>
      <c r="D5" s="10"/>
      <c r="E5" s="10"/>
      <c r="F5" s="10"/>
      <c r="G5" s="10">
        <f>172000*0.05</f>
        <v>8600</v>
      </c>
      <c r="H5" s="10"/>
      <c r="I5" s="10"/>
      <c r="J5" s="10"/>
    </row>
    <row r="6" spans="1:26" x14ac:dyDescent="0.2">
      <c r="A6" s="33"/>
      <c r="B6" s="4">
        <v>1496</v>
      </c>
      <c r="C6" s="10"/>
      <c r="D6" s="10"/>
      <c r="E6" s="10"/>
      <c r="F6" s="10"/>
      <c r="G6" s="10">
        <f>447000*0.05</f>
        <v>22350</v>
      </c>
      <c r="H6" s="10"/>
      <c r="I6" s="10"/>
      <c r="J6" s="10"/>
    </row>
    <row r="7" spans="1:26" x14ac:dyDescent="0.2">
      <c r="A7" s="33"/>
      <c r="B7" s="4">
        <v>1497</v>
      </c>
      <c r="C7" s="10"/>
      <c r="D7" s="10"/>
      <c r="E7" s="10"/>
      <c r="F7" s="10"/>
      <c r="G7" s="10">
        <f>236000*0.05</f>
        <v>11800</v>
      </c>
      <c r="H7" s="10"/>
      <c r="I7" s="10"/>
      <c r="J7" s="10"/>
    </row>
    <row r="8" spans="1:26" x14ac:dyDescent="0.2">
      <c r="A8" s="33"/>
      <c r="B8" s="4">
        <v>1498</v>
      </c>
      <c r="C8" s="10"/>
      <c r="D8" s="10"/>
      <c r="E8" s="10"/>
      <c r="F8" s="10"/>
      <c r="G8" s="10">
        <f>235000*0.05</f>
        <v>11750</v>
      </c>
      <c r="H8" s="10"/>
      <c r="I8" s="10"/>
      <c r="J8" s="10"/>
    </row>
    <row r="9" spans="1:26" x14ac:dyDescent="0.2">
      <c r="A9" s="33">
        <v>45142</v>
      </c>
      <c r="B9" s="4">
        <v>1499</v>
      </c>
      <c r="C9" s="10"/>
      <c r="D9" s="10"/>
      <c r="E9" s="10">
        <v>2500</v>
      </c>
      <c r="F9" s="10"/>
      <c r="G9" s="10"/>
      <c r="H9" s="10"/>
      <c r="I9" s="10"/>
      <c r="J9" s="10"/>
      <c r="L9" s="19"/>
    </row>
    <row r="10" spans="1:26" x14ac:dyDescent="0.2">
      <c r="A10" s="34">
        <v>45145</v>
      </c>
      <c r="B10" s="35">
        <v>1500</v>
      </c>
      <c r="C10" s="36"/>
      <c r="D10" s="36"/>
      <c r="E10" s="36"/>
      <c r="F10" s="36"/>
      <c r="G10" s="36">
        <f>10000*0.05</f>
        <v>500</v>
      </c>
      <c r="H10" s="36"/>
      <c r="I10" s="36"/>
      <c r="J10" s="3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x14ac:dyDescent="0.2">
      <c r="A11" s="33">
        <v>45145</v>
      </c>
      <c r="B11" s="4">
        <v>1501</v>
      </c>
      <c r="C11" s="10"/>
      <c r="D11" s="10"/>
      <c r="E11" s="10"/>
      <c r="F11" s="10"/>
      <c r="G11" s="10">
        <v>500</v>
      </c>
      <c r="H11" s="10"/>
      <c r="I11" s="10"/>
      <c r="J11" s="10"/>
    </row>
    <row r="12" spans="1:26" x14ac:dyDescent="0.2">
      <c r="A12" s="33">
        <v>44781</v>
      </c>
      <c r="B12" s="4">
        <v>1502</v>
      </c>
      <c r="C12" s="10"/>
      <c r="D12" s="10"/>
      <c r="E12" s="10"/>
      <c r="F12" s="10"/>
      <c r="G12" s="10">
        <v>500</v>
      </c>
      <c r="H12" s="10"/>
      <c r="I12" s="10"/>
      <c r="J12" s="10"/>
    </row>
    <row r="13" spans="1:26" x14ac:dyDescent="0.2">
      <c r="A13" s="45">
        <v>45146</v>
      </c>
      <c r="B13" s="4">
        <v>1503</v>
      </c>
      <c r="C13" s="10"/>
      <c r="D13" s="10"/>
      <c r="E13" s="10"/>
      <c r="F13" s="10"/>
      <c r="G13" s="10">
        <f>10000*0.05</f>
        <v>500</v>
      </c>
      <c r="H13" s="10"/>
      <c r="I13" s="10"/>
      <c r="J13" s="10"/>
    </row>
    <row r="14" spans="1:26" x14ac:dyDescent="0.2">
      <c r="A14" s="33">
        <v>45155</v>
      </c>
      <c r="B14" s="4">
        <v>1504</v>
      </c>
      <c r="C14" s="10"/>
      <c r="D14" s="10"/>
      <c r="E14" s="10"/>
      <c r="F14" s="10"/>
      <c r="G14" s="10">
        <v>1550</v>
      </c>
      <c r="H14" s="10"/>
      <c r="I14" s="10"/>
      <c r="J14" s="10"/>
    </row>
    <row r="15" spans="1:26" x14ac:dyDescent="0.2">
      <c r="A15" s="33">
        <v>45156</v>
      </c>
      <c r="B15" s="4">
        <v>1505</v>
      </c>
      <c r="C15" s="10"/>
      <c r="D15" s="10"/>
      <c r="E15" s="10"/>
      <c r="F15" s="10"/>
      <c r="G15" s="10">
        <v>9000</v>
      </c>
      <c r="H15" s="10"/>
      <c r="I15" s="10"/>
      <c r="J15" s="10"/>
    </row>
    <row r="16" spans="1:26" x14ac:dyDescent="0.2">
      <c r="A16" s="33">
        <v>45167</v>
      </c>
      <c r="B16" s="4">
        <v>1506</v>
      </c>
      <c r="C16" s="10"/>
      <c r="D16" s="10"/>
      <c r="E16" s="10"/>
      <c r="F16" s="10"/>
      <c r="G16" s="10">
        <v>1650</v>
      </c>
      <c r="H16" s="10"/>
      <c r="I16" s="10"/>
      <c r="J16" s="10"/>
    </row>
    <row r="17" spans="1:10" x14ac:dyDescent="0.2">
      <c r="A17" s="33"/>
      <c r="B17" s="4"/>
      <c r="C17" s="10"/>
      <c r="D17" s="10"/>
      <c r="E17" s="10"/>
      <c r="F17" s="10"/>
      <c r="G17" s="10"/>
      <c r="H17" s="10"/>
      <c r="I17" s="10"/>
      <c r="J17" s="10"/>
    </row>
    <row r="18" spans="1:10" x14ac:dyDescent="0.2">
      <c r="A18" s="32"/>
      <c r="B18" s="14"/>
      <c r="C18" s="14">
        <f t="shared" ref="C18:J18" si="0">SUM(C3:C17)</f>
        <v>0</v>
      </c>
      <c r="D18" s="14">
        <f t="shared" si="0"/>
        <v>0</v>
      </c>
      <c r="E18" s="14">
        <f t="shared" si="0"/>
        <v>2500</v>
      </c>
      <c r="F18" s="14">
        <f t="shared" si="0"/>
        <v>0</v>
      </c>
      <c r="G18" s="14">
        <f t="shared" si="0"/>
        <v>68700</v>
      </c>
      <c r="H18" s="14">
        <f t="shared" si="0"/>
        <v>0</v>
      </c>
      <c r="I18" s="14">
        <f t="shared" si="0"/>
        <v>0</v>
      </c>
      <c r="J18" s="14">
        <f t="shared" si="0"/>
        <v>20000</v>
      </c>
    </row>
    <row r="19" spans="1:10" x14ac:dyDescent="0.2">
      <c r="A19" s="28"/>
      <c r="B19" s="28"/>
      <c r="C19" s="32"/>
      <c r="D19" s="32"/>
      <c r="E19" s="32"/>
      <c r="F19" s="32"/>
      <c r="G19" s="32"/>
      <c r="H19" s="32"/>
      <c r="I19" s="32"/>
      <c r="J19" s="32"/>
    </row>
    <row r="20" spans="1:10" x14ac:dyDescent="0.2">
      <c r="A20" s="28"/>
      <c r="B20" s="28"/>
    </row>
    <row r="21" spans="1:10" x14ac:dyDescent="0.2">
      <c r="A21" s="28"/>
      <c r="B21" s="28"/>
    </row>
    <row r="22" spans="1:10" x14ac:dyDescent="0.2">
      <c r="A22" s="28"/>
      <c r="B22" s="28"/>
    </row>
    <row r="23" spans="1:10" x14ac:dyDescent="0.2">
      <c r="A23" s="131" t="s">
        <v>42</v>
      </c>
      <c r="B23" s="130"/>
    </row>
    <row r="24" spans="1:10" x14ac:dyDescent="0.2">
      <c r="A24" s="2" t="s">
        <v>37</v>
      </c>
      <c r="B24" s="2" t="s">
        <v>43</v>
      </c>
      <c r="C24" s="2" t="s">
        <v>44</v>
      </c>
      <c r="D24" s="2" t="s">
        <v>45</v>
      </c>
      <c r="E24" s="2" t="s">
        <v>46</v>
      </c>
      <c r="F24" s="2" t="s">
        <v>53</v>
      </c>
      <c r="G24" s="2" t="s">
        <v>47</v>
      </c>
      <c r="H24" s="2" t="s">
        <v>48</v>
      </c>
    </row>
    <row r="25" spans="1:10" x14ac:dyDescent="0.2">
      <c r="A25" s="29">
        <v>44774</v>
      </c>
      <c r="B25" s="10">
        <v>3070</v>
      </c>
      <c r="C25" s="10">
        <v>1200</v>
      </c>
      <c r="D25" s="10">
        <v>840</v>
      </c>
      <c r="E25" s="10">
        <v>125</v>
      </c>
      <c r="F25" s="10">
        <v>50</v>
      </c>
      <c r="G25" s="10">
        <v>880</v>
      </c>
      <c r="H25" s="10">
        <f t="shared" ref="H25:H56" si="1">SUM(B25:G25)</f>
        <v>6165</v>
      </c>
    </row>
    <row r="26" spans="1:10" x14ac:dyDescent="0.2">
      <c r="A26" s="29">
        <v>44775</v>
      </c>
      <c r="B26" s="10"/>
      <c r="C26" s="10">
        <v>1680</v>
      </c>
      <c r="D26" s="10">
        <v>640</v>
      </c>
      <c r="E26" s="10">
        <v>80</v>
      </c>
      <c r="F26" s="10">
        <v>70</v>
      </c>
      <c r="G26" s="10">
        <v>920</v>
      </c>
      <c r="H26" s="10">
        <f t="shared" si="1"/>
        <v>3390</v>
      </c>
    </row>
    <row r="27" spans="1:10" x14ac:dyDescent="0.2">
      <c r="A27" s="29">
        <v>44776</v>
      </c>
      <c r="B27" s="10"/>
      <c r="C27" s="10">
        <v>1675</v>
      </c>
      <c r="D27" s="10">
        <v>760</v>
      </c>
      <c r="E27" s="10">
        <v>115</v>
      </c>
      <c r="F27" s="10">
        <v>50</v>
      </c>
      <c r="G27" s="10">
        <v>680</v>
      </c>
      <c r="H27" s="10">
        <f t="shared" si="1"/>
        <v>3280</v>
      </c>
    </row>
    <row r="28" spans="1:10" x14ac:dyDescent="0.2">
      <c r="A28" s="29">
        <v>44777</v>
      </c>
      <c r="B28" s="10"/>
      <c r="C28" s="10">
        <v>1970</v>
      </c>
      <c r="D28" s="10">
        <v>485</v>
      </c>
      <c r="E28" s="10">
        <v>125</v>
      </c>
      <c r="F28" s="10">
        <v>70</v>
      </c>
      <c r="G28" s="10">
        <v>0</v>
      </c>
      <c r="H28" s="10">
        <f t="shared" si="1"/>
        <v>2650</v>
      </c>
    </row>
    <row r="29" spans="1:10" x14ac:dyDescent="0.2">
      <c r="A29" s="29">
        <v>44778</v>
      </c>
      <c r="B29" s="10"/>
      <c r="C29" s="10">
        <v>1970</v>
      </c>
      <c r="D29" s="10">
        <v>485</v>
      </c>
      <c r="E29" s="10">
        <v>90</v>
      </c>
      <c r="F29" s="10">
        <v>30</v>
      </c>
      <c r="G29" s="10">
        <v>0</v>
      </c>
      <c r="H29" s="10">
        <f t="shared" si="1"/>
        <v>2575</v>
      </c>
    </row>
    <row r="30" spans="1:10" x14ac:dyDescent="0.2">
      <c r="A30" s="29">
        <v>44779</v>
      </c>
      <c r="B30" s="10"/>
      <c r="C30" s="10">
        <v>1085</v>
      </c>
      <c r="D30" s="10">
        <v>505</v>
      </c>
      <c r="E30" s="10">
        <v>90</v>
      </c>
      <c r="F30" s="10">
        <v>90</v>
      </c>
      <c r="G30" s="10">
        <v>720</v>
      </c>
      <c r="H30" s="10">
        <f t="shared" si="1"/>
        <v>2490</v>
      </c>
    </row>
    <row r="31" spans="1:10" x14ac:dyDescent="0.2">
      <c r="A31" s="29">
        <v>44780</v>
      </c>
      <c r="B31" s="10"/>
      <c r="C31" s="10">
        <v>965</v>
      </c>
      <c r="D31" s="10">
        <v>335</v>
      </c>
      <c r="E31" s="10">
        <v>90</v>
      </c>
      <c r="F31" s="10">
        <v>190</v>
      </c>
      <c r="G31" s="10">
        <v>520</v>
      </c>
      <c r="H31" s="10">
        <f t="shared" si="1"/>
        <v>2100</v>
      </c>
    </row>
    <row r="32" spans="1:10" x14ac:dyDescent="0.2">
      <c r="A32" s="29">
        <v>44781</v>
      </c>
      <c r="B32" s="10"/>
      <c r="C32" s="10">
        <v>2630</v>
      </c>
      <c r="D32" s="10">
        <v>785</v>
      </c>
      <c r="E32" s="10">
        <v>215</v>
      </c>
      <c r="F32" s="10">
        <v>190</v>
      </c>
      <c r="G32" s="10">
        <v>640</v>
      </c>
      <c r="H32" s="10">
        <f t="shared" si="1"/>
        <v>4460</v>
      </c>
    </row>
    <row r="33" spans="1:8" x14ac:dyDescent="0.2">
      <c r="A33" s="29">
        <v>44782</v>
      </c>
      <c r="B33" s="10"/>
      <c r="C33" s="10">
        <v>2100</v>
      </c>
      <c r="D33" s="10">
        <v>440</v>
      </c>
      <c r="E33" s="10">
        <v>115</v>
      </c>
      <c r="F33" s="10">
        <v>50</v>
      </c>
      <c r="G33" s="10">
        <v>880</v>
      </c>
      <c r="H33" s="10">
        <f t="shared" si="1"/>
        <v>3585</v>
      </c>
    </row>
    <row r="34" spans="1:8" x14ac:dyDescent="0.2">
      <c r="A34" s="29">
        <v>44783</v>
      </c>
      <c r="B34" s="10"/>
      <c r="C34" s="10">
        <v>1995</v>
      </c>
      <c r="D34" s="10">
        <v>530</v>
      </c>
      <c r="E34" s="10">
        <v>110</v>
      </c>
      <c r="F34" s="10">
        <v>160</v>
      </c>
      <c r="G34" s="10">
        <v>0</v>
      </c>
      <c r="H34" s="10">
        <f t="shared" si="1"/>
        <v>2795</v>
      </c>
    </row>
    <row r="35" spans="1:8" x14ac:dyDescent="0.2">
      <c r="A35" s="29">
        <v>44784</v>
      </c>
      <c r="B35" s="10"/>
      <c r="C35" s="10">
        <v>2300</v>
      </c>
      <c r="D35" s="10">
        <v>440</v>
      </c>
      <c r="E35" s="10">
        <v>120</v>
      </c>
      <c r="F35" s="10">
        <v>50</v>
      </c>
      <c r="G35" s="10">
        <v>0</v>
      </c>
      <c r="H35" s="10">
        <f t="shared" si="1"/>
        <v>2910</v>
      </c>
    </row>
    <row r="36" spans="1:8" x14ac:dyDescent="0.2">
      <c r="A36" s="29">
        <v>44785</v>
      </c>
      <c r="B36" s="10"/>
      <c r="C36" s="10">
        <v>2050</v>
      </c>
      <c r="D36" s="10">
        <v>565</v>
      </c>
      <c r="E36" s="10">
        <v>70</v>
      </c>
      <c r="F36" s="10">
        <v>150</v>
      </c>
      <c r="G36" s="10">
        <v>0</v>
      </c>
      <c r="H36" s="10">
        <f t="shared" si="1"/>
        <v>2835</v>
      </c>
    </row>
    <row r="37" spans="1:8" x14ac:dyDescent="0.2">
      <c r="A37" s="29">
        <v>44786</v>
      </c>
      <c r="B37" s="10"/>
      <c r="C37" s="10">
        <v>1095</v>
      </c>
      <c r="D37" s="10">
        <v>305</v>
      </c>
      <c r="E37" s="10">
        <v>105</v>
      </c>
      <c r="F37" s="10">
        <v>30</v>
      </c>
      <c r="G37" s="10">
        <v>680</v>
      </c>
      <c r="H37" s="10">
        <f t="shared" si="1"/>
        <v>2215</v>
      </c>
    </row>
    <row r="38" spans="1:8" x14ac:dyDescent="0.2">
      <c r="A38" s="29">
        <v>44787</v>
      </c>
      <c r="B38" s="10"/>
      <c r="C38" s="10">
        <v>715</v>
      </c>
      <c r="D38" s="10">
        <v>305</v>
      </c>
      <c r="E38" s="10">
        <v>65</v>
      </c>
      <c r="F38" s="10">
        <v>220</v>
      </c>
      <c r="G38" s="10">
        <v>840</v>
      </c>
      <c r="H38" s="10">
        <f t="shared" si="1"/>
        <v>2145</v>
      </c>
    </row>
    <row r="39" spans="1:8" x14ac:dyDescent="0.2">
      <c r="A39" s="29">
        <v>44788</v>
      </c>
      <c r="B39" s="10"/>
      <c r="C39" s="10">
        <v>2810</v>
      </c>
      <c r="D39" s="10">
        <v>775</v>
      </c>
      <c r="E39" s="10">
        <v>110</v>
      </c>
      <c r="F39" s="10">
        <v>240</v>
      </c>
      <c r="G39" s="10">
        <v>0</v>
      </c>
      <c r="H39" s="10">
        <f t="shared" si="1"/>
        <v>3935</v>
      </c>
    </row>
    <row r="40" spans="1:8" x14ac:dyDescent="0.2">
      <c r="A40" s="29">
        <v>44789</v>
      </c>
      <c r="B40" s="10"/>
      <c r="C40" s="10">
        <v>2215</v>
      </c>
      <c r="D40" s="10">
        <v>610</v>
      </c>
      <c r="E40" s="10">
        <v>40</v>
      </c>
      <c r="F40" s="10">
        <v>80</v>
      </c>
      <c r="G40" s="10">
        <v>0</v>
      </c>
      <c r="H40" s="10">
        <f t="shared" si="1"/>
        <v>2945</v>
      </c>
    </row>
    <row r="41" spans="1:8" x14ac:dyDescent="0.2">
      <c r="A41" s="29">
        <v>44790</v>
      </c>
      <c r="B41" s="10"/>
      <c r="C41" s="10">
        <v>2325</v>
      </c>
      <c r="D41" s="10">
        <v>450</v>
      </c>
      <c r="E41" s="10">
        <v>80</v>
      </c>
      <c r="F41" s="10">
        <v>70</v>
      </c>
      <c r="G41" s="10">
        <v>0</v>
      </c>
      <c r="H41" s="10">
        <f t="shared" si="1"/>
        <v>2925</v>
      </c>
    </row>
    <row r="42" spans="1:8" x14ac:dyDescent="0.2">
      <c r="A42" s="29">
        <v>44791</v>
      </c>
      <c r="B42" s="10"/>
      <c r="C42" s="10">
        <v>1950</v>
      </c>
      <c r="D42" s="10">
        <v>640</v>
      </c>
      <c r="E42" s="10">
        <v>60</v>
      </c>
      <c r="F42" s="10">
        <v>110</v>
      </c>
      <c r="G42" s="10">
        <v>0</v>
      </c>
      <c r="H42" s="10">
        <f t="shared" si="1"/>
        <v>2760</v>
      </c>
    </row>
    <row r="43" spans="1:8" x14ac:dyDescent="0.2">
      <c r="A43" s="29">
        <v>44792</v>
      </c>
      <c r="B43" s="10"/>
      <c r="C43" s="10">
        <v>2730</v>
      </c>
      <c r="D43" s="10">
        <v>1055</v>
      </c>
      <c r="E43" s="10">
        <v>0</v>
      </c>
      <c r="F43" s="10">
        <v>260</v>
      </c>
      <c r="G43" s="10">
        <v>0</v>
      </c>
      <c r="H43" s="10">
        <f t="shared" si="1"/>
        <v>4045</v>
      </c>
    </row>
    <row r="44" spans="1:8" x14ac:dyDescent="0.2">
      <c r="A44" s="29">
        <v>44793</v>
      </c>
      <c r="B44" s="10"/>
      <c r="C44" s="10">
        <v>2810</v>
      </c>
      <c r="D44" s="10">
        <v>750</v>
      </c>
      <c r="E44" s="10">
        <v>65</v>
      </c>
      <c r="F44" s="10">
        <v>150</v>
      </c>
      <c r="G44" s="10">
        <v>0</v>
      </c>
      <c r="H44" s="10">
        <f t="shared" si="1"/>
        <v>3775</v>
      </c>
    </row>
    <row r="45" spans="1:8" x14ac:dyDescent="0.2">
      <c r="A45" s="29">
        <v>44794</v>
      </c>
      <c r="B45" s="10"/>
      <c r="C45" s="10">
        <v>980</v>
      </c>
      <c r="D45" s="10">
        <v>515</v>
      </c>
      <c r="E45" s="10">
        <v>70</v>
      </c>
      <c r="F45" s="10">
        <v>380</v>
      </c>
      <c r="G45" s="10">
        <v>0</v>
      </c>
      <c r="H45" s="10">
        <f t="shared" si="1"/>
        <v>1945</v>
      </c>
    </row>
    <row r="46" spans="1:8" x14ac:dyDescent="0.2">
      <c r="A46" s="29">
        <v>44795</v>
      </c>
      <c r="B46" s="10"/>
      <c r="C46" s="10">
        <v>2445</v>
      </c>
      <c r="D46" s="10">
        <v>495</v>
      </c>
      <c r="E46" s="10">
        <v>115</v>
      </c>
      <c r="F46" s="10">
        <v>220</v>
      </c>
      <c r="G46" s="10">
        <v>740</v>
      </c>
      <c r="H46" s="10">
        <f t="shared" si="1"/>
        <v>4015</v>
      </c>
    </row>
    <row r="47" spans="1:8" x14ac:dyDescent="0.2">
      <c r="A47" s="29">
        <v>44796</v>
      </c>
      <c r="B47" s="10"/>
      <c r="C47" s="10">
        <v>1620</v>
      </c>
      <c r="D47" s="10">
        <v>695</v>
      </c>
      <c r="E47" s="10">
        <v>50</v>
      </c>
      <c r="F47" s="10">
        <v>30</v>
      </c>
      <c r="G47" s="10">
        <v>300</v>
      </c>
      <c r="H47" s="10">
        <f t="shared" si="1"/>
        <v>2695</v>
      </c>
    </row>
    <row r="48" spans="1:8" x14ac:dyDescent="0.2">
      <c r="A48" s="29">
        <v>44797</v>
      </c>
      <c r="B48" s="10"/>
      <c r="C48" s="10">
        <v>1845</v>
      </c>
      <c r="D48" s="10">
        <v>360</v>
      </c>
      <c r="E48" s="10">
        <v>50</v>
      </c>
      <c r="F48" s="10">
        <v>150</v>
      </c>
      <c r="G48" s="10">
        <v>470</v>
      </c>
      <c r="H48" s="10">
        <f t="shared" si="1"/>
        <v>2875</v>
      </c>
    </row>
    <row r="49" spans="1:8" x14ac:dyDescent="0.2">
      <c r="A49" s="29">
        <v>44798</v>
      </c>
      <c r="B49" s="10"/>
      <c r="C49" s="10">
        <v>2285</v>
      </c>
      <c r="D49" s="10">
        <v>685</v>
      </c>
      <c r="E49" s="10">
        <v>35</v>
      </c>
      <c r="F49" s="10">
        <v>20</v>
      </c>
      <c r="G49" s="10">
        <v>0</v>
      </c>
      <c r="H49" s="10">
        <f t="shared" si="1"/>
        <v>3025</v>
      </c>
    </row>
    <row r="50" spans="1:8" x14ac:dyDescent="0.2">
      <c r="A50" s="29">
        <v>44799</v>
      </c>
      <c r="B50" s="10"/>
      <c r="C50" s="10">
        <v>2830</v>
      </c>
      <c r="D50" s="10">
        <v>350</v>
      </c>
      <c r="E50" s="10">
        <v>0</v>
      </c>
      <c r="F50" s="10">
        <v>110</v>
      </c>
      <c r="G50" s="10">
        <v>0</v>
      </c>
      <c r="H50" s="10">
        <f t="shared" si="1"/>
        <v>3290</v>
      </c>
    </row>
    <row r="51" spans="1:8" x14ac:dyDescent="0.2">
      <c r="A51" s="29">
        <v>44800</v>
      </c>
      <c r="B51" s="10"/>
      <c r="C51" s="10">
        <v>2120</v>
      </c>
      <c r="D51" s="10">
        <v>350</v>
      </c>
      <c r="E51" s="10">
        <v>45</v>
      </c>
      <c r="F51" s="10">
        <v>10</v>
      </c>
      <c r="G51" s="10">
        <v>520</v>
      </c>
      <c r="H51" s="10">
        <f t="shared" si="1"/>
        <v>3045</v>
      </c>
    </row>
    <row r="52" spans="1:8" x14ac:dyDescent="0.2">
      <c r="A52" s="29">
        <v>44801</v>
      </c>
      <c r="B52" s="10"/>
      <c r="C52" s="10">
        <v>760</v>
      </c>
      <c r="D52" s="10">
        <v>225</v>
      </c>
      <c r="E52" s="10">
        <v>55</v>
      </c>
      <c r="F52" s="10">
        <v>110</v>
      </c>
      <c r="G52" s="10">
        <v>520</v>
      </c>
      <c r="H52" s="10">
        <f t="shared" si="1"/>
        <v>1670</v>
      </c>
    </row>
    <row r="53" spans="1:8" x14ac:dyDescent="0.2">
      <c r="A53" s="29">
        <v>44802</v>
      </c>
      <c r="B53" s="10"/>
      <c r="C53" s="10">
        <v>1170</v>
      </c>
      <c r="D53" s="10">
        <v>505</v>
      </c>
      <c r="E53" s="10">
        <v>60</v>
      </c>
      <c r="F53" s="10">
        <v>70</v>
      </c>
      <c r="G53" s="10">
        <v>1520</v>
      </c>
      <c r="H53" s="10">
        <f t="shared" si="1"/>
        <v>3325</v>
      </c>
    </row>
    <row r="54" spans="1:8" x14ac:dyDescent="0.2">
      <c r="A54" s="29">
        <v>44803</v>
      </c>
      <c r="B54" s="10"/>
      <c r="C54" s="10">
        <v>3145</v>
      </c>
      <c r="D54" s="10">
        <v>775</v>
      </c>
      <c r="E54" s="10">
        <v>85</v>
      </c>
      <c r="F54" s="10">
        <v>20</v>
      </c>
      <c r="G54" s="10">
        <v>0</v>
      </c>
      <c r="H54" s="10">
        <f t="shared" si="1"/>
        <v>4025</v>
      </c>
    </row>
    <row r="55" spans="1:8" x14ac:dyDescent="0.2">
      <c r="A55" s="29">
        <v>44804</v>
      </c>
      <c r="B55" s="29"/>
      <c r="C55" s="10">
        <v>2115</v>
      </c>
      <c r="D55" s="43">
        <v>765</v>
      </c>
      <c r="E55" s="43">
        <v>65</v>
      </c>
      <c r="F55" s="4">
        <v>130</v>
      </c>
      <c r="G55" s="4">
        <v>0</v>
      </c>
      <c r="H55" s="10">
        <f t="shared" si="1"/>
        <v>3075</v>
      </c>
    </row>
    <row r="56" spans="1:8" x14ac:dyDescent="0.2">
      <c r="A56" s="30" t="s">
        <v>48</v>
      </c>
      <c r="B56" s="10">
        <f>SUM(B25:B54)</f>
        <v>3070</v>
      </c>
      <c r="C56" s="10">
        <f t="shared" ref="C56:G56" si="2">SUM(C25:C55)</f>
        <v>59585</v>
      </c>
      <c r="D56" s="10">
        <f t="shared" si="2"/>
        <v>17420</v>
      </c>
      <c r="E56" s="10">
        <f t="shared" si="2"/>
        <v>2500</v>
      </c>
      <c r="F56" s="10">
        <f t="shared" si="2"/>
        <v>3560</v>
      </c>
      <c r="G56" s="10">
        <f t="shared" si="2"/>
        <v>10830</v>
      </c>
      <c r="H56" s="10">
        <f t="shared" si="1"/>
        <v>96965</v>
      </c>
    </row>
    <row r="60" spans="1:8" x14ac:dyDescent="0.2">
      <c r="A60" s="28" t="s">
        <v>55</v>
      </c>
    </row>
    <row r="61" spans="1:8" x14ac:dyDescent="0.2">
      <c r="A61" s="2" t="s">
        <v>37</v>
      </c>
      <c r="B61" s="2" t="s">
        <v>43</v>
      </c>
      <c r="C61" s="2" t="s">
        <v>44</v>
      </c>
      <c r="D61" s="2" t="s">
        <v>45</v>
      </c>
      <c r="E61" s="2" t="s">
        <v>46</v>
      </c>
      <c r="F61" s="2" t="s">
        <v>53</v>
      </c>
      <c r="G61" s="2" t="s">
        <v>47</v>
      </c>
      <c r="H61" s="2" t="s">
        <v>48</v>
      </c>
    </row>
    <row r="62" spans="1:8" x14ac:dyDescent="0.2">
      <c r="A62" s="29">
        <v>44774</v>
      </c>
      <c r="B62" s="10"/>
      <c r="C62" s="10">
        <v>18.25</v>
      </c>
      <c r="D62" s="10"/>
      <c r="E62" s="10"/>
      <c r="F62" s="10"/>
      <c r="G62" s="10"/>
      <c r="H62" s="10">
        <f t="shared" ref="H62:H92" si="3">SUM(B62:G62)</f>
        <v>18.25</v>
      </c>
    </row>
    <row r="63" spans="1:8" x14ac:dyDescent="0.2">
      <c r="A63" s="29">
        <v>44775</v>
      </c>
      <c r="B63" s="10"/>
      <c r="C63" s="10">
        <v>110.75</v>
      </c>
      <c r="D63" s="10"/>
      <c r="E63" s="10"/>
      <c r="F63" s="10"/>
      <c r="G63" s="10"/>
      <c r="H63" s="10">
        <f t="shared" si="3"/>
        <v>110.75</v>
      </c>
    </row>
    <row r="64" spans="1:8" x14ac:dyDescent="0.2">
      <c r="A64" s="29">
        <v>44776</v>
      </c>
      <c r="B64" s="10"/>
      <c r="C64" s="10">
        <v>26</v>
      </c>
      <c r="D64" s="10"/>
      <c r="E64" s="10"/>
      <c r="F64" s="10"/>
      <c r="G64" s="10"/>
      <c r="H64" s="10">
        <f t="shared" si="3"/>
        <v>26</v>
      </c>
    </row>
    <row r="65" spans="1:8" x14ac:dyDescent="0.2">
      <c r="A65" s="29">
        <v>44777</v>
      </c>
      <c r="B65" s="10"/>
      <c r="C65" s="10"/>
      <c r="D65" s="10"/>
      <c r="E65" s="10"/>
      <c r="F65" s="10"/>
      <c r="G65" s="10"/>
      <c r="H65" s="10">
        <f t="shared" si="3"/>
        <v>0</v>
      </c>
    </row>
    <row r="66" spans="1:8" x14ac:dyDescent="0.2">
      <c r="A66" s="29">
        <v>44778</v>
      </c>
      <c r="B66" s="10"/>
      <c r="C66" s="10"/>
      <c r="D66" s="10"/>
      <c r="E66" s="10"/>
      <c r="F66" s="10"/>
      <c r="G66" s="10"/>
      <c r="H66" s="10">
        <f t="shared" si="3"/>
        <v>0</v>
      </c>
    </row>
    <row r="67" spans="1:8" x14ac:dyDescent="0.2">
      <c r="A67" s="29">
        <v>44779</v>
      </c>
      <c r="B67" s="10"/>
      <c r="C67" s="10">
        <v>149</v>
      </c>
      <c r="D67" s="10"/>
      <c r="E67" s="10"/>
      <c r="F67" s="10"/>
      <c r="G67" s="10"/>
      <c r="H67" s="10">
        <f t="shared" si="3"/>
        <v>149</v>
      </c>
    </row>
    <row r="68" spans="1:8" x14ac:dyDescent="0.2">
      <c r="A68" s="29">
        <v>44780</v>
      </c>
      <c r="B68" s="10"/>
      <c r="C68" s="10">
        <v>61.5</v>
      </c>
      <c r="D68" s="10"/>
      <c r="E68" s="10"/>
      <c r="F68" s="10"/>
      <c r="G68" s="10"/>
      <c r="H68" s="10">
        <f t="shared" si="3"/>
        <v>61.5</v>
      </c>
    </row>
    <row r="69" spans="1:8" x14ac:dyDescent="0.2">
      <c r="A69" s="29">
        <v>44781</v>
      </c>
      <c r="B69" s="10"/>
      <c r="C69" s="10">
        <v>77.75</v>
      </c>
      <c r="D69" s="10"/>
      <c r="E69" s="10"/>
      <c r="F69" s="10"/>
      <c r="G69" s="10"/>
      <c r="H69" s="10">
        <f t="shared" si="3"/>
        <v>77.75</v>
      </c>
    </row>
    <row r="70" spans="1:8" x14ac:dyDescent="0.2">
      <c r="A70" s="29">
        <v>44782</v>
      </c>
      <c r="B70" s="10"/>
      <c r="C70" s="10">
        <v>111.75</v>
      </c>
      <c r="D70" s="10"/>
      <c r="E70" s="10"/>
      <c r="F70" s="10"/>
      <c r="G70" s="10"/>
      <c r="H70" s="10">
        <f t="shared" si="3"/>
        <v>111.75</v>
      </c>
    </row>
    <row r="71" spans="1:8" x14ac:dyDescent="0.2">
      <c r="A71" s="29">
        <v>44783</v>
      </c>
      <c r="B71" s="10"/>
      <c r="C71" s="10"/>
      <c r="D71" s="10"/>
      <c r="E71" s="10"/>
      <c r="F71" s="10"/>
      <c r="G71" s="10"/>
      <c r="H71" s="10">
        <f t="shared" si="3"/>
        <v>0</v>
      </c>
    </row>
    <row r="72" spans="1:8" x14ac:dyDescent="0.2">
      <c r="A72" s="29">
        <v>44784</v>
      </c>
      <c r="B72" s="10"/>
      <c r="C72" s="10"/>
      <c r="D72" s="10"/>
      <c r="E72" s="10"/>
      <c r="F72" s="10"/>
      <c r="G72" s="10"/>
      <c r="H72" s="10">
        <f t="shared" si="3"/>
        <v>0</v>
      </c>
    </row>
    <row r="73" spans="1:8" x14ac:dyDescent="0.2">
      <c r="A73" s="29">
        <v>44785</v>
      </c>
      <c r="B73" s="10"/>
      <c r="C73" s="10"/>
      <c r="D73" s="10"/>
      <c r="E73" s="10"/>
      <c r="F73" s="10"/>
      <c r="G73" s="10"/>
      <c r="H73" s="10">
        <f t="shared" si="3"/>
        <v>0</v>
      </c>
    </row>
    <row r="74" spans="1:8" x14ac:dyDescent="0.2">
      <c r="A74" s="29">
        <v>44786</v>
      </c>
      <c r="B74" s="10"/>
      <c r="C74" s="10">
        <v>165.5</v>
      </c>
      <c r="D74" s="10"/>
      <c r="E74" s="10"/>
      <c r="F74" s="10"/>
      <c r="G74" s="10"/>
      <c r="H74" s="10">
        <f t="shared" si="3"/>
        <v>165.5</v>
      </c>
    </row>
    <row r="75" spans="1:8" x14ac:dyDescent="0.2">
      <c r="A75" s="29">
        <v>44787</v>
      </c>
      <c r="B75" s="10"/>
      <c r="C75" s="10"/>
      <c r="D75" s="10"/>
      <c r="E75" s="10"/>
      <c r="F75" s="10"/>
      <c r="G75" s="10"/>
      <c r="H75" s="10">
        <f t="shared" si="3"/>
        <v>0</v>
      </c>
    </row>
    <row r="76" spans="1:8" x14ac:dyDescent="0.2">
      <c r="A76" s="29">
        <v>44788</v>
      </c>
      <c r="B76" s="10"/>
      <c r="C76" s="10"/>
      <c r="D76" s="10">
        <v>80</v>
      </c>
      <c r="E76" s="10"/>
      <c r="F76" s="10"/>
      <c r="G76" s="10"/>
      <c r="H76" s="10">
        <f t="shared" si="3"/>
        <v>80</v>
      </c>
    </row>
    <row r="77" spans="1:8" x14ac:dyDescent="0.2">
      <c r="A77" s="29">
        <v>44789</v>
      </c>
      <c r="B77" s="10"/>
      <c r="C77" s="10">
        <v>47.25</v>
      </c>
      <c r="D77" s="10"/>
      <c r="E77" s="10"/>
      <c r="F77" s="10"/>
      <c r="G77" s="10"/>
      <c r="H77" s="10">
        <f t="shared" si="3"/>
        <v>47.25</v>
      </c>
    </row>
    <row r="78" spans="1:8" x14ac:dyDescent="0.2">
      <c r="A78" s="29">
        <v>44790</v>
      </c>
      <c r="B78" s="10"/>
      <c r="C78" s="10"/>
      <c r="D78" s="10"/>
      <c r="E78" s="10"/>
      <c r="F78" s="10"/>
      <c r="G78" s="10"/>
      <c r="H78" s="10">
        <f t="shared" si="3"/>
        <v>0</v>
      </c>
    </row>
    <row r="79" spans="1:8" x14ac:dyDescent="0.2">
      <c r="A79" s="29">
        <v>44791</v>
      </c>
      <c r="B79" s="10"/>
      <c r="C79" s="10"/>
      <c r="D79" s="10"/>
      <c r="E79" s="10"/>
      <c r="F79" s="10"/>
      <c r="G79" s="10"/>
      <c r="H79" s="10">
        <f t="shared" si="3"/>
        <v>0</v>
      </c>
    </row>
    <row r="80" spans="1:8" x14ac:dyDescent="0.2">
      <c r="A80" s="29">
        <v>44792</v>
      </c>
      <c r="B80" s="10"/>
      <c r="C80" s="10"/>
      <c r="D80" s="10"/>
      <c r="E80" s="10"/>
      <c r="F80" s="10"/>
      <c r="G80" s="10"/>
      <c r="H80" s="10">
        <f t="shared" si="3"/>
        <v>0</v>
      </c>
    </row>
    <row r="81" spans="1:8" x14ac:dyDescent="0.2">
      <c r="A81" s="29">
        <v>44793</v>
      </c>
      <c r="B81" s="10"/>
      <c r="C81" s="10">
        <v>29.75</v>
      </c>
      <c r="D81" s="10"/>
      <c r="E81" s="10"/>
      <c r="F81" s="10"/>
      <c r="G81" s="10"/>
      <c r="H81" s="10">
        <f t="shared" si="3"/>
        <v>29.75</v>
      </c>
    </row>
    <row r="82" spans="1:8" x14ac:dyDescent="0.2">
      <c r="A82" s="29">
        <v>44794</v>
      </c>
      <c r="B82" s="10"/>
      <c r="C82" s="10">
        <v>48.3</v>
      </c>
      <c r="D82" s="10"/>
      <c r="E82" s="10"/>
      <c r="F82" s="10"/>
      <c r="G82" s="10"/>
      <c r="H82" s="10">
        <f t="shared" si="3"/>
        <v>48.3</v>
      </c>
    </row>
    <row r="83" spans="1:8" x14ac:dyDescent="0.2">
      <c r="A83" s="29">
        <v>44795</v>
      </c>
      <c r="B83" s="10"/>
      <c r="C83" s="10"/>
      <c r="D83" s="10">
        <v>167.6</v>
      </c>
      <c r="E83" s="10"/>
      <c r="F83" s="10"/>
      <c r="G83" s="10">
        <v>205.5</v>
      </c>
      <c r="H83" s="10">
        <f t="shared" si="3"/>
        <v>373.1</v>
      </c>
    </row>
    <row r="84" spans="1:8" x14ac:dyDescent="0.2">
      <c r="A84" s="29">
        <v>44796</v>
      </c>
      <c r="B84" s="10"/>
      <c r="C84" s="10">
        <v>92</v>
      </c>
      <c r="D84" s="10">
        <v>147.25</v>
      </c>
      <c r="E84" s="10"/>
      <c r="F84" s="10"/>
      <c r="G84" s="10">
        <v>10.95</v>
      </c>
      <c r="H84" s="10">
        <f t="shared" si="3"/>
        <v>250.2</v>
      </c>
    </row>
    <row r="85" spans="1:8" x14ac:dyDescent="0.2">
      <c r="A85" s="29">
        <v>44797</v>
      </c>
      <c r="B85" s="10"/>
      <c r="C85" s="10">
        <v>80.8</v>
      </c>
      <c r="D85" s="10">
        <v>91</v>
      </c>
      <c r="E85" s="10"/>
      <c r="F85" s="10"/>
      <c r="G85" s="10">
        <v>320.5</v>
      </c>
      <c r="H85" s="10">
        <f t="shared" si="3"/>
        <v>492.3</v>
      </c>
    </row>
    <row r="86" spans="1:8" x14ac:dyDescent="0.2">
      <c r="A86" s="29">
        <v>44798</v>
      </c>
      <c r="B86" s="10"/>
      <c r="C86" s="10"/>
      <c r="D86" s="10"/>
      <c r="E86" s="10"/>
      <c r="F86" s="10"/>
      <c r="G86" s="10"/>
      <c r="H86" s="10">
        <f t="shared" si="3"/>
        <v>0</v>
      </c>
    </row>
    <row r="87" spans="1:8" x14ac:dyDescent="0.2">
      <c r="A87" s="29">
        <v>44799</v>
      </c>
      <c r="B87" s="10"/>
      <c r="C87" s="10"/>
      <c r="D87" s="10"/>
      <c r="E87" s="10"/>
      <c r="F87" s="10"/>
      <c r="G87" s="10"/>
      <c r="H87" s="10">
        <f t="shared" si="3"/>
        <v>0</v>
      </c>
    </row>
    <row r="88" spans="1:8" x14ac:dyDescent="0.2">
      <c r="A88" s="29">
        <v>44800</v>
      </c>
      <c r="B88" s="10"/>
      <c r="C88" s="10"/>
      <c r="D88" s="10"/>
      <c r="E88" s="10"/>
      <c r="F88" s="10"/>
      <c r="G88" s="10"/>
      <c r="H88" s="10">
        <f t="shared" si="3"/>
        <v>0</v>
      </c>
    </row>
    <row r="89" spans="1:8" x14ac:dyDescent="0.2">
      <c r="A89" s="29">
        <v>44801</v>
      </c>
      <c r="B89" s="10"/>
      <c r="C89" s="10">
        <v>19.5</v>
      </c>
      <c r="D89" s="10">
        <v>174.05</v>
      </c>
      <c r="E89" s="10"/>
      <c r="F89" s="10"/>
      <c r="G89" s="10"/>
      <c r="H89" s="10">
        <f t="shared" si="3"/>
        <v>193.55</v>
      </c>
    </row>
    <row r="90" spans="1:8" x14ac:dyDescent="0.2">
      <c r="A90" s="29">
        <v>44802</v>
      </c>
      <c r="B90" s="10"/>
      <c r="C90" s="10"/>
      <c r="D90" s="10"/>
      <c r="E90" s="10"/>
      <c r="F90" s="10"/>
      <c r="G90" s="10"/>
      <c r="H90" s="10">
        <f t="shared" si="3"/>
        <v>0</v>
      </c>
    </row>
    <row r="91" spans="1:8" x14ac:dyDescent="0.2">
      <c r="A91" s="29">
        <v>44803</v>
      </c>
      <c r="B91" s="10"/>
      <c r="C91" s="10"/>
      <c r="D91" s="10"/>
      <c r="E91" s="10"/>
      <c r="F91" s="10"/>
      <c r="G91" s="10"/>
      <c r="H91" s="10">
        <f t="shared" si="3"/>
        <v>0</v>
      </c>
    </row>
    <row r="92" spans="1:8" x14ac:dyDescent="0.2">
      <c r="A92" s="29">
        <v>44804</v>
      </c>
      <c r="B92" s="29"/>
      <c r="C92" s="10">
        <v>9</v>
      </c>
      <c r="D92" s="29"/>
      <c r="E92" s="29"/>
      <c r="F92" s="4" t="s">
        <v>54</v>
      </c>
      <c r="G92" s="29"/>
      <c r="H92" s="10">
        <f t="shared" si="3"/>
        <v>9</v>
      </c>
    </row>
    <row r="93" spans="1:8" x14ac:dyDescent="0.2">
      <c r="A93" s="30" t="s">
        <v>48</v>
      </c>
      <c r="B93" s="10">
        <f>SUM(B62:B91)</f>
        <v>0</v>
      </c>
      <c r="C93" s="10">
        <f>SUM(C62:C92)</f>
        <v>1047.0999999999999</v>
      </c>
      <c r="D93" s="10">
        <f t="shared" ref="D93:E93" si="4">SUM(D62:D91)</f>
        <v>659.90000000000009</v>
      </c>
      <c r="E93" s="10">
        <f t="shared" si="4"/>
        <v>0</v>
      </c>
      <c r="F93" s="10">
        <f>SUM(F62:F92)</f>
        <v>0</v>
      </c>
      <c r="G93" s="10">
        <f>SUM(G62:G91)</f>
        <v>536.95000000000005</v>
      </c>
      <c r="H93" s="10">
        <f>SUM(H62:H92)</f>
        <v>2243.9500000000003</v>
      </c>
    </row>
    <row r="96" spans="1:8" x14ac:dyDescent="0.2">
      <c r="A96" s="28" t="s">
        <v>42</v>
      </c>
    </row>
    <row r="97" spans="1:7" x14ac:dyDescent="0.2">
      <c r="A97" s="2" t="s">
        <v>37</v>
      </c>
      <c r="B97" s="2" t="s">
        <v>44</v>
      </c>
      <c r="C97" s="2" t="s">
        <v>45</v>
      </c>
      <c r="D97" s="2" t="s">
        <v>46</v>
      </c>
      <c r="E97" s="2" t="s">
        <v>53</v>
      </c>
      <c r="F97" s="2" t="s">
        <v>47</v>
      </c>
      <c r="G97" s="2" t="s">
        <v>48</v>
      </c>
    </row>
    <row r="98" spans="1:7" x14ac:dyDescent="0.2">
      <c r="A98" s="29">
        <v>44774</v>
      </c>
      <c r="B98" s="10"/>
      <c r="C98" s="10"/>
      <c r="D98" s="10"/>
      <c r="E98" s="10"/>
      <c r="F98" s="10"/>
      <c r="G98" s="10"/>
    </row>
    <row r="99" spans="1:7" x14ac:dyDescent="0.2">
      <c r="A99" s="29">
        <v>44775</v>
      </c>
      <c r="B99" s="10"/>
      <c r="C99" s="10"/>
      <c r="D99" s="10"/>
      <c r="E99" s="10"/>
      <c r="F99" s="10"/>
      <c r="G99" s="10"/>
    </row>
    <row r="100" spans="1:7" x14ac:dyDescent="0.2">
      <c r="A100" s="29">
        <v>44776</v>
      </c>
      <c r="B100" s="10"/>
      <c r="C100" s="10"/>
      <c r="D100" s="10"/>
      <c r="E100" s="10"/>
      <c r="F100" s="10"/>
      <c r="G100" s="10"/>
    </row>
    <row r="101" spans="1:7" x14ac:dyDescent="0.2">
      <c r="A101" s="29">
        <v>44777</v>
      </c>
      <c r="B101" s="10"/>
      <c r="C101" s="10"/>
      <c r="D101" s="10"/>
      <c r="E101" s="10"/>
      <c r="F101" s="10"/>
      <c r="G101" s="10"/>
    </row>
    <row r="102" spans="1:7" x14ac:dyDescent="0.2">
      <c r="A102" s="29">
        <v>44778</v>
      </c>
      <c r="B102" s="10"/>
      <c r="C102" s="10"/>
      <c r="D102" s="10"/>
      <c r="E102" s="10"/>
      <c r="F102" s="10"/>
      <c r="G102" s="10"/>
    </row>
    <row r="103" spans="1:7" x14ac:dyDescent="0.2">
      <c r="A103" s="29">
        <v>44779</v>
      </c>
      <c r="B103" s="10"/>
      <c r="C103" s="10"/>
      <c r="D103" s="10"/>
      <c r="E103" s="10"/>
      <c r="F103" s="10"/>
      <c r="G103" s="10"/>
    </row>
    <row r="104" spans="1:7" x14ac:dyDescent="0.2">
      <c r="A104" s="29">
        <v>44780</v>
      </c>
      <c r="B104" s="10"/>
      <c r="C104" s="10"/>
      <c r="D104" s="10"/>
      <c r="E104" s="10"/>
      <c r="F104" s="10"/>
      <c r="G104" s="10"/>
    </row>
    <row r="105" spans="1:7" x14ac:dyDescent="0.2">
      <c r="A105" s="29">
        <v>44781</v>
      </c>
      <c r="B105" s="10"/>
      <c r="C105" s="10"/>
      <c r="D105" s="10"/>
      <c r="E105" s="10"/>
      <c r="F105" s="10"/>
      <c r="G105" s="10"/>
    </row>
    <row r="106" spans="1:7" x14ac:dyDescent="0.2">
      <c r="A106" s="29">
        <v>44782</v>
      </c>
      <c r="B106" s="10"/>
      <c r="C106" s="10"/>
      <c r="D106" s="10"/>
      <c r="E106" s="10"/>
      <c r="F106" s="10"/>
      <c r="G106" s="10"/>
    </row>
    <row r="107" spans="1:7" x14ac:dyDescent="0.2">
      <c r="A107" s="29">
        <v>44783</v>
      </c>
      <c r="B107" s="10"/>
      <c r="C107" s="10"/>
      <c r="D107" s="10"/>
      <c r="E107" s="10"/>
      <c r="F107" s="10"/>
      <c r="G107" s="10"/>
    </row>
    <row r="108" spans="1:7" x14ac:dyDescent="0.2">
      <c r="A108" s="29">
        <v>44784</v>
      </c>
      <c r="B108" s="10"/>
      <c r="C108" s="10"/>
      <c r="D108" s="10"/>
      <c r="E108" s="10"/>
      <c r="F108" s="10"/>
      <c r="G108" s="10"/>
    </row>
    <row r="109" spans="1:7" x14ac:dyDescent="0.2">
      <c r="A109" s="29">
        <v>44785</v>
      </c>
      <c r="B109" s="10"/>
      <c r="C109" s="10"/>
      <c r="D109" s="10"/>
      <c r="E109" s="10"/>
      <c r="F109" s="10"/>
      <c r="G109" s="10"/>
    </row>
    <row r="110" spans="1:7" x14ac:dyDescent="0.2">
      <c r="A110" s="29">
        <v>44786</v>
      </c>
      <c r="B110" s="10"/>
      <c r="C110" s="10"/>
      <c r="D110" s="10"/>
      <c r="E110" s="10"/>
      <c r="F110" s="10"/>
      <c r="G110" s="10"/>
    </row>
    <row r="111" spans="1:7" x14ac:dyDescent="0.2">
      <c r="A111" s="29">
        <v>44787</v>
      </c>
      <c r="B111" s="10"/>
      <c r="C111" s="10"/>
      <c r="D111" s="10"/>
      <c r="E111" s="10"/>
      <c r="F111" s="10"/>
      <c r="G111" s="10"/>
    </row>
    <row r="112" spans="1:7" x14ac:dyDescent="0.2">
      <c r="A112" s="29">
        <v>44788</v>
      </c>
      <c r="B112" s="10"/>
      <c r="C112" s="10"/>
      <c r="D112" s="10"/>
      <c r="E112" s="10"/>
      <c r="F112" s="10"/>
      <c r="G112" s="10"/>
    </row>
    <row r="113" spans="1:7" x14ac:dyDescent="0.2">
      <c r="A113" s="29">
        <v>44789</v>
      </c>
      <c r="B113" s="10"/>
      <c r="C113" s="10"/>
      <c r="D113" s="10"/>
      <c r="E113" s="10"/>
      <c r="F113" s="10"/>
      <c r="G113" s="10"/>
    </row>
    <row r="114" spans="1:7" x14ac:dyDescent="0.2">
      <c r="A114" s="29">
        <v>44790</v>
      </c>
      <c r="B114" s="10"/>
      <c r="C114" s="10"/>
      <c r="D114" s="10"/>
      <c r="E114" s="10"/>
      <c r="F114" s="10"/>
      <c r="G114" s="10"/>
    </row>
    <row r="115" spans="1:7" x14ac:dyDescent="0.2">
      <c r="A115" s="29">
        <v>44791</v>
      </c>
      <c r="B115" s="10"/>
      <c r="C115" s="10"/>
      <c r="D115" s="10"/>
      <c r="E115" s="10"/>
      <c r="F115" s="10"/>
      <c r="G115" s="10"/>
    </row>
    <row r="116" spans="1:7" x14ac:dyDescent="0.2">
      <c r="A116" s="29">
        <v>44792</v>
      </c>
      <c r="B116" s="10"/>
      <c r="C116" s="10"/>
      <c r="D116" s="10"/>
      <c r="E116" s="10"/>
      <c r="F116" s="10"/>
      <c r="G116" s="10"/>
    </row>
    <row r="117" spans="1:7" x14ac:dyDescent="0.2">
      <c r="A117" s="29">
        <v>44793</v>
      </c>
      <c r="B117" s="10"/>
      <c r="C117" s="10"/>
      <c r="D117" s="10"/>
      <c r="E117" s="10"/>
      <c r="F117" s="10"/>
      <c r="G117" s="10"/>
    </row>
    <row r="118" spans="1:7" x14ac:dyDescent="0.2">
      <c r="A118" s="29">
        <v>44794</v>
      </c>
      <c r="B118" s="10"/>
      <c r="C118" s="10"/>
      <c r="D118" s="10"/>
      <c r="E118" s="10"/>
      <c r="F118" s="10"/>
      <c r="G118" s="10"/>
    </row>
    <row r="119" spans="1:7" x14ac:dyDescent="0.2">
      <c r="A119" s="29">
        <v>44795</v>
      </c>
      <c r="B119" s="10">
        <v>126.5</v>
      </c>
      <c r="C119" s="10"/>
      <c r="D119" s="10"/>
      <c r="E119" s="10"/>
      <c r="F119" s="10"/>
      <c r="G119" s="10"/>
    </row>
    <row r="120" spans="1:7" x14ac:dyDescent="0.2">
      <c r="A120" s="29">
        <v>44796</v>
      </c>
      <c r="B120" s="10">
        <v>1620</v>
      </c>
      <c r="C120" s="10"/>
      <c r="D120" s="10"/>
      <c r="E120" s="10"/>
      <c r="F120" s="10"/>
      <c r="G120" s="10"/>
    </row>
    <row r="121" spans="1:7" x14ac:dyDescent="0.2">
      <c r="A121" s="29">
        <v>44797</v>
      </c>
      <c r="B121" s="10"/>
      <c r="C121" s="10"/>
      <c r="D121" s="10"/>
      <c r="E121" s="10"/>
      <c r="F121" s="10"/>
      <c r="G121" s="10"/>
    </row>
    <row r="122" spans="1:7" x14ac:dyDescent="0.2">
      <c r="A122" s="29">
        <v>44798</v>
      </c>
      <c r="B122" s="10"/>
      <c r="C122" s="10"/>
      <c r="D122" s="10"/>
      <c r="E122" s="10"/>
      <c r="F122" s="10"/>
      <c r="G122" s="10"/>
    </row>
    <row r="123" spans="1:7" x14ac:dyDescent="0.2">
      <c r="A123" s="29">
        <v>44799</v>
      </c>
      <c r="B123" s="10"/>
      <c r="C123" s="10"/>
      <c r="D123" s="10"/>
      <c r="E123" s="10"/>
      <c r="F123" s="10"/>
      <c r="G123" s="10"/>
    </row>
    <row r="124" spans="1:7" x14ac:dyDescent="0.2">
      <c r="A124" s="29">
        <v>44800</v>
      </c>
      <c r="B124" s="10"/>
      <c r="C124" s="10"/>
      <c r="D124" s="10"/>
      <c r="E124" s="10"/>
      <c r="F124" s="10"/>
      <c r="G124" s="10"/>
    </row>
    <row r="125" spans="1:7" x14ac:dyDescent="0.2">
      <c r="A125" s="29">
        <v>44801</v>
      </c>
      <c r="B125" s="10"/>
      <c r="C125" s="10"/>
      <c r="D125" s="10"/>
      <c r="E125" s="10"/>
      <c r="F125" s="10"/>
      <c r="G125" s="10"/>
    </row>
    <row r="126" spans="1:7" x14ac:dyDescent="0.2">
      <c r="A126" s="29">
        <v>44802</v>
      </c>
      <c r="B126" s="10"/>
      <c r="C126" s="10"/>
      <c r="D126" s="10"/>
      <c r="E126" s="10"/>
      <c r="F126" s="10"/>
      <c r="G126" s="10"/>
    </row>
    <row r="127" spans="1:7" x14ac:dyDescent="0.2">
      <c r="A127" s="29">
        <v>44803</v>
      </c>
      <c r="B127" s="10"/>
      <c r="C127" s="10"/>
      <c r="D127" s="10"/>
      <c r="E127" s="10"/>
      <c r="F127" s="10"/>
      <c r="G127" s="10"/>
    </row>
    <row r="128" spans="1:7" x14ac:dyDescent="0.2">
      <c r="A128" s="29"/>
      <c r="B128" s="10"/>
      <c r="C128" s="10"/>
      <c r="D128" s="10"/>
      <c r="E128" s="10"/>
      <c r="F128" s="10"/>
      <c r="G128" s="10"/>
    </row>
    <row r="129" spans="1:7" x14ac:dyDescent="0.2">
      <c r="A129" s="30" t="s">
        <v>48</v>
      </c>
      <c r="B129" s="10">
        <f>SUM(B98:B127)</f>
        <v>1746.5</v>
      </c>
      <c r="C129" s="10">
        <f>SUM(C98:C128)</f>
        <v>0</v>
      </c>
      <c r="D129" s="10">
        <f>SUM(D98:D127)</f>
        <v>0</v>
      </c>
      <c r="E129" s="10">
        <f>SUM(E98:E128)</f>
        <v>0</v>
      </c>
      <c r="F129" s="10">
        <f t="shared" ref="F129:G129" si="5">SUM(F98:F127)</f>
        <v>0</v>
      </c>
      <c r="G129" s="10">
        <f t="shared" si="5"/>
        <v>0</v>
      </c>
    </row>
  </sheetData>
  <mergeCells count="1">
    <mergeCell ref="A23:B23"/>
  </mergeCells>
  <printOptions horizontalCentered="1" gridLines="1"/>
  <pageMargins left="0.25" right="0.25" top="0.75" bottom="0.75" header="0" footer="0"/>
  <pageSetup paperSize="14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COLL - JAN</vt:lpstr>
      <vt:lpstr>COLL - FEB</vt:lpstr>
      <vt:lpstr>COLL-MARCH</vt:lpstr>
      <vt:lpstr>COLL-APRIL</vt:lpstr>
      <vt:lpstr>COLL-MAY</vt:lpstr>
      <vt:lpstr>COLL-JUNE</vt:lpstr>
      <vt:lpstr>COLL-JULY</vt:lpstr>
      <vt:lpstr>COLL-AUG</vt:lpstr>
      <vt:lpstr>COLL-SEPT.</vt:lpstr>
      <vt:lpstr>COLL-OCT</vt:lpstr>
      <vt:lpstr>COLL-NOV</vt:lpstr>
      <vt:lpstr>COLL -DEC</vt:lpstr>
      <vt:lpstr>EX - JAN</vt:lpstr>
      <vt:lpstr>EX - FEB</vt:lpstr>
      <vt:lpstr>EX-MARCH</vt:lpstr>
      <vt:lpstr>EX-APRIL</vt:lpstr>
      <vt:lpstr>EX-MAY</vt:lpstr>
      <vt:lpstr>EX-JUNE</vt:lpstr>
      <vt:lpstr>EX-JULY</vt:lpstr>
      <vt:lpstr>EX-AUG</vt:lpstr>
      <vt:lpstr>EX-SEPT</vt:lpstr>
      <vt:lpstr>EX -OCT</vt:lpstr>
      <vt:lpstr>EX-NOV</vt:lpstr>
      <vt:lpstr>EX-DEC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Vilma M. Santos</cp:lastModifiedBy>
  <dcterms:modified xsi:type="dcterms:W3CDTF">2024-07-02T10:09:48Z</dcterms:modified>
</cp:coreProperties>
</file>