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esktop\Week 9\UTA-VIRT-CYBER-PT-09-2021-U-LOL\1-Lesson-Plans\09-Networking-Fundamentals-II-and-CTF-Review\3\Resources\"/>
    </mc:Choice>
  </mc:AlternateContent>
  <xr:revisionPtr revIDLastSave="0" documentId="13_ncr:1_{CC4E7711-96BA-4150-BEFF-685969FCF032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92" i="1" l="1"/>
  <c r="F91" i="1"/>
  <c r="F90" i="1"/>
  <c r="F89" i="1"/>
  <c r="F84" i="1"/>
  <c r="F83" i="1"/>
  <c r="F82" i="1"/>
  <c r="F81" i="1"/>
  <c r="F76" i="1"/>
  <c r="F75" i="1"/>
  <c r="F74" i="1"/>
  <c r="F73" i="1"/>
  <c r="F72" i="1"/>
  <c r="F71" i="1"/>
  <c r="F70" i="1"/>
  <c r="F69" i="1"/>
  <c r="F64" i="1"/>
  <c r="F63" i="1"/>
  <c r="F62" i="1"/>
  <c r="F61" i="1"/>
  <c r="F60" i="1"/>
  <c r="F59" i="1"/>
  <c r="F55" i="1"/>
  <c r="F54" i="1"/>
  <c r="F53" i="1"/>
  <c r="F52" i="1"/>
  <c r="F51" i="1"/>
  <c r="F50" i="1"/>
  <c r="F49" i="1"/>
  <c r="F48" i="1"/>
  <c r="F45" i="1"/>
  <c r="F44" i="1"/>
  <c r="F43" i="1"/>
  <c r="F42" i="1"/>
  <c r="F41" i="1"/>
  <c r="F40" i="1"/>
  <c r="F39" i="1"/>
  <c r="F38" i="1"/>
  <c r="F37" i="1"/>
  <c r="F36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6" i="1"/>
  <c r="F15" i="1"/>
  <c r="F14" i="1"/>
  <c r="F13" i="1"/>
  <c r="F12" i="1"/>
  <c r="F11" i="1"/>
  <c r="F10" i="1"/>
  <c r="F9" i="1"/>
  <c r="F8" i="1"/>
  <c r="F7" i="1"/>
  <c r="F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8" i="1" s="1"/>
  <c r="B49" i="1" s="1"/>
  <c r="B50" i="1" s="1"/>
  <c r="B51" i="1" s="1"/>
  <c r="B52" i="1" s="1"/>
  <c r="B53" i="1" s="1"/>
  <c r="B54" i="1" s="1"/>
  <c r="B55" i="1" s="1"/>
  <c r="B59" i="1" s="1"/>
  <c r="B60" i="1" s="1"/>
  <c r="B61" i="1" s="1"/>
  <c r="B62" i="1" s="1"/>
  <c r="B63" i="1" s="1"/>
  <c r="B64" i="1" s="1"/>
  <c r="B69" i="1" s="1"/>
  <c r="B70" i="1" s="1"/>
  <c r="B71" i="1" s="1"/>
  <c r="B72" i="1" s="1"/>
  <c r="B73" i="1" s="1"/>
  <c r="B74" i="1" s="1"/>
  <c r="B75" i="1" s="1"/>
  <c r="B76" i="1" s="1"/>
  <c r="F2" i="1" l="1"/>
</calcChain>
</file>

<file path=xl/sharedStrings.xml><?xml version="1.0" encoding="utf-8"?>
<sst xmlns="http://schemas.openxmlformats.org/spreadsheetml/2006/main" count="99" uniqueCount="87">
  <si>
    <t>Networking Capture The Flag</t>
  </si>
  <si>
    <t>Cartoon Edition</t>
  </si>
  <si>
    <t>TOTAL SCORE :</t>
  </si>
  <si>
    <t>Category</t>
  </si>
  <si>
    <t>Question Number</t>
  </si>
  <si>
    <t>Question/Activity</t>
  </si>
  <si>
    <t>Flag Value</t>
  </si>
  <si>
    <t>Flag (all lowercase)</t>
  </si>
  <si>
    <t>Score</t>
  </si>
  <si>
    <t>PLACE FLAG IN THIS COLUMN</t>
  </si>
  <si>
    <t>Sponge Bob 
Square Ports</t>
  </si>
  <si>
    <t>Port of HTTPS</t>
  </si>
  <si>
    <t xml:space="preserve"> </t>
  </si>
  <si>
    <t>Port of SSH</t>
  </si>
  <si>
    <t>Port of SMTP</t>
  </si>
  <si>
    <t>Port 53</t>
  </si>
  <si>
    <t>Port 123</t>
  </si>
  <si>
    <t>Port of BGMP</t>
  </si>
  <si>
    <t>Port of Tomcat Remote Shutdown</t>
  </si>
  <si>
    <t>Port of Bitcoin</t>
  </si>
  <si>
    <t>Total amount of TCP and UDP Ports</t>
  </si>
  <si>
    <t>Well known ports are from zero to what?</t>
  </si>
  <si>
    <t>Call of Duty: Ghosts uses this TCP port on the Xbox 360.</t>
  </si>
  <si>
    <t>Inspector Packet</t>
  </si>
  <si>
    <t>PCAP FILE: http://tiny.cc/0mp0cz</t>
  </si>
  <si>
    <t>How many total Packets in the pcap file</t>
  </si>
  <si>
    <t>How many ARP packets?</t>
  </si>
  <si>
    <t>What domain did the user first try to access?</t>
  </si>
  <si>
    <t>What HTTP response code did the user get?</t>
  </si>
  <si>
    <t>What primary domain was the website directed to?</t>
  </si>
  <si>
    <t>What is the status code of packet number 36?</t>
  </si>
  <si>
    <t>What is the source port of original HTTP request?</t>
  </si>
  <si>
    <t>What is the primary NS server of the website being requested?</t>
  </si>
  <si>
    <t>What is the TTL of the A record of the original website requested?</t>
  </si>
  <si>
    <t>In the one SYN/ACK packet, what is the time between this and the previous SYN packet in seconds? (Use exact value provided in the packet)</t>
  </si>
  <si>
    <t>What is Homer Simpson’s phone number? (with dashes)</t>
  </si>
  <si>
    <t>Where does Homer want Marge to meet him?</t>
  </si>
  <si>
    <t>What is the vendor name of Homer’s NIC? (five letters)</t>
  </si>
  <si>
    <t>Where Waldo’s Address?</t>
  </si>
  <si>
    <t>Binary signals have how many states?</t>
  </si>
  <si>
    <t xml:space="preserve">Convert to ASCII: 01110011 01100101 01100011 01110010 01100101 01110100  </t>
  </si>
  <si>
    <t>Hex of ESC?</t>
  </si>
  <si>
    <t xml:space="preserve">Convert from Hex to ASCII:  68 69 </t>
  </si>
  <si>
    <t>IP address of: 11000000.00101010.00111000.00100000</t>
  </si>
  <si>
    <t>IP address of: 100111000101000111001110101010001001000001001101010110.100111000101001000100010011001001100011110111110011010.100111000111100111001000111110001011011101001001111000.100111000101000111001110100100110010000100101100100000</t>
  </si>
  <si>
    <t>3 Digit ASN number of the above IP.</t>
  </si>
  <si>
    <t>Total host IPs in:  192.243.3.0/18</t>
  </si>
  <si>
    <t>00:0a:95:9d:68:16  is an example of a ___ address.</t>
  </si>
  <si>
    <t xml:space="preserve">Vendor name of that ___ address (Hint: five characters) </t>
  </si>
  <si>
    <t>Dragons Layers</t>
  </si>
  <si>
    <t>Layer where encryption occurs.</t>
  </si>
  <si>
    <t>Layer where cables exist.</t>
  </si>
  <si>
    <t>Layer where NetBIOS exists.</t>
  </si>
  <si>
    <t>The protocol data unit of the Network layer.</t>
  </si>
  <si>
    <t>The protocol data unit of the Data-Link layer.</t>
  </si>
  <si>
    <t>This layer number offers the service of flow control.</t>
  </si>
  <si>
    <t xml:space="preserve">This layer number offers the function of host addressing. </t>
  </si>
  <si>
    <t xml:space="preserve">Please do not throw ______ pizza away. </t>
  </si>
  <si>
    <t>The Ping Panther</t>
  </si>
  <si>
    <t>Ping uses this protocol.</t>
  </si>
  <si>
    <t xml:space="preserve">Last name of person who wrote the ping. </t>
  </si>
  <si>
    <t>Run a ping request against example.com. The round trip time is displayed in _______. (Use hyphen)</t>
  </si>
  <si>
    <t>What is the traceroute command in Windows?</t>
  </si>
  <si>
    <r>
      <rPr>
        <sz val="12"/>
        <color rgb="FF000000"/>
        <rFont val="Arial"/>
        <family val="2"/>
        <charset val="1"/>
      </rPr>
      <t xml:space="preserve">Run a traceroute against </t>
    </r>
    <r>
      <rPr>
        <u/>
        <sz val="12"/>
        <color rgb="FF0000FF"/>
        <rFont val="Arial"/>
        <family val="2"/>
        <charset val="1"/>
      </rPr>
      <t>example.com</t>
    </r>
    <r>
      <rPr>
        <sz val="12"/>
        <color rgb="FF000000"/>
        <rFont val="Arial"/>
        <family val="2"/>
        <charset val="1"/>
      </rPr>
      <t>. What is the maximum number of hops (the default) is?</t>
    </r>
  </si>
  <si>
    <t>This letter is an option for traceroute to display the minimal time interval between probes.</t>
  </si>
  <si>
    <t>The Grinch Stole my wifi Password</t>
  </si>
  <si>
    <t>PCAP FILE: https://tinyurl.com/r5qceld</t>
  </si>
  <si>
    <t xml:space="preserve">The WPA Key: 01001001 01101110 01100100 01110101 01100011 01110100 01101001 01101111 01101110 </t>
  </si>
  <si>
    <t xml:space="preserve">Decrypt the wireless PCAP with the WPA key. How many HTTP packets? </t>
  </si>
  <si>
    <t>IP address of Karens-imac.local.</t>
  </si>
  <si>
    <r>
      <rPr>
        <sz val="12"/>
        <color rgb="FF000000"/>
        <rFont val="Arial"/>
        <family val="2"/>
        <charset val="1"/>
      </rPr>
      <t xml:space="preserve">IP address of </t>
    </r>
    <r>
      <rPr>
        <u/>
        <sz val="12"/>
        <color rgb="FF0000FF"/>
        <rFont val="Arial"/>
        <family val="2"/>
        <charset val="1"/>
      </rPr>
      <t>rr.pmtpa.wikimedia.org</t>
    </r>
    <r>
      <rPr>
        <sz val="12"/>
        <color rgb="FF000000"/>
        <rFont val="Arial"/>
        <family val="2"/>
        <charset val="1"/>
      </rPr>
      <t xml:space="preserve">. </t>
    </r>
  </si>
  <si>
    <t>What is the SSID of the wireless router?</t>
  </si>
  <si>
    <t xml:space="preserve">DNS provides this TTL for the CNAME of  en.wikimedia.org. </t>
  </si>
  <si>
    <t>Total count of SUCCESSFUL ICMP, “DESTINATION REACHABLE” packets.</t>
  </si>
  <si>
    <t>Television show the user was viewing the transcripts for (three letters).</t>
  </si>
  <si>
    <r>
      <rPr>
        <b/>
        <sz val="16"/>
        <rFont val="Arial"/>
        <family val="2"/>
        <charset val="1"/>
      </rPr>
      <t xml:space="preserve">Ronald </t>
    </r>
    <r>
      <rPr>
        <b/>
        <sz val="16"/>
        <color rgb="FFC9211E"/>
        <rFont val="Arial"/>
        <family val="2"/>
        <charset val="1"/>
      </rPr>
      <t>MAC</t>
    </r>
    <r>
      <rPr>
        <b/>
        <sz val="16"/>
        <rFont val="Arial"/>
        <family val="2"/>
        <charset val="1"/>
      </rPr>
      <t>donald</t>
    </r>
  </si>
  <si>
    <t>PCAP FILE: http://tiny.cc/tda3cz</t>
  </si>
  <si>
    <t>What is the primary protocol in these packets?</t>
  </si>
  <si>
    <t>What is likely the true MAC address of 192.168.1.254?</t>
  </si>
  <si>
    <t>Which is likely the hacker's MAC address of 192.168.1.254?</t>
  </si>
  <si>
    <t>What year did this traffic occur in?</t>
  </si>
  <si>
    <t>SUPER Mario Hackers!</t>
  </si>
  <si>
    <t>BONUS NETWORKING QUESTIONS</t>
  </si>
  <si>
    <t>For a network with 352 devices, how many connections would you need for a fully connected network?</t>
  </si>
  <si>
    <t>How many usable hosts are in 66.56.54.194/19.</t>
  </si>
  <si>
    <t>What is the complete in-addr.arpa for the above IP (before the in-addr.arpa)?</t>
  </si>
  <si>
    <t>For 2001:db8:85a3::8a2e:370:7334 and prefix length 107, what is the total number of hosts?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</si>
</sst>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sz val="28"/>
      <color rgb="FFC9211E"/>
      <name val="Comic Sans MS"/>
      <family val="4"/>
      <charset val="1"/>
    </font>
    <font>
      <b/>
      <i/>
      <sz val="18"/>
      <color rgb="FFC9211E"/>
      <name val="Comic Sans MS"/>
      <family val="4"/>
      <charset val="1"/>
    </font>
    <font>
      <b/>
      <sz val="16"/>
      <color rgb="FFC9211E"/>
      <name val="Arial"/>
      <family val="2"/>
      <charset val="1"/>
    </font>
    <font>
      <b/>
      <sz val="20"/>
      <color rgb="FF2A6099"/>
      <name val="Arial"/>
      <family val="2"/>
      <charset val="1"/>
    </font>
    <font>
      <b/>
      <sz val="10"/>
      <name val="Arial"/>
      <family val="2"/>
      <charset val="1"/>
    </font>
    <font>
      <b/>
      <u/>
      <sz val="10"/>
      <name val="Arial"/>
      <family val="2"/>
      <charset val="1"/>
    </font>
    <font>
      <b/>
      <sz val="16"/>
      <name val="Arial"/>
      <family val="2"/>
      <charset val="1"/>
    </font>
    <font>
      <sz val="12"/>
      <color rgb="FF000000"/>
      <name val="Helvetica Neue"/>
      <charset val="1"/>
    </font>
    <font>
      <sz val="10"/>
      <name val="Times New Roman"/>
      <family val="1"/>
      <charset val="1"/>
    </font>
    <font>
      <b/>
      <sz val="12"/>
      <color rgb="FF0000FF"/>
      <name val="Arial"/>
      <family val="2"/>
      <charset val="1"/>
    </font>
    <font>
      <b/>
      <sz val="12"/>
      <name val="Arial"/>
      <family val="2"/>
      <charset val="1"/>
    </font>
    <font>
      <u/>
      <sz val="12"/>
      <color rgb="FF0000FF"/>
      <name val="Arial"/>
      <family val="2"/>
      <charset val="1"/>
    </font>
    <font>
      <b/>
      <sz val="11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DCFFF"/>
      </patternFill>
    </fill>
    <fill>
      <patternFill patternType="solid">
        <fgColor rgb="FFFFCCCC"/>
        <bgColor rgb="FFFFBDB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2CC"/>
      </patternFill>
    </fill>
    <fill>
      <patternFill patternType="solid">
        <fgColor rgb="FFFFDBB6"/>
        <bgColor rgb="FFFFCCCC"/>
      </patternFill>
    </fill>
    <fill>
      <patternFill patternType="solid">
        <fgColor rgb="FFFFF2CC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CDCFFF"/>
        <bgColor rgb="FFDDDDDD"/>
      </patternFill>
    </fill>
    <fill>
      <patternFill patternType="solid">
        <fgColor rgb="FFFFE5FF"/>
        <bgColor rgb="FFF2F2F2"/>
      </patternFill>
    </fill>
    <fill>
      <patternFill patternType="solid">
        <fgColor rgb="FFC5E0B4"/>
        <bgColor rgb="FFDDDDDD"/>
      </patternFill>
    </fill>
    <fill>
      <patternFill patternType="solid">
        <fgColor rgb="FFFFBDBD"/>
        <bgColor rgb="FFFFCCCC"/>
      </patternFill>
    </fill>
    <fill>
      <patternFill patternType="solid">
        <fgColor rgb="FFCCFFFF"/>
        <bgColor rgb="FFCCFFCC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27" fillId="0" borderId="0" applyBorder="0" applyProtection="0"/>
    <xf numFmtId="0" fontId="27" fillId="0" borderId="0" applyBorder="0" applyProtection="0"/>
    <xf numFmtId="0" fontId="3" fillId="0" borderId="0" applyBorder="0" applyProtection="0"/>
  </cellStyleXfs>
  <cellXfs count="138">
    <xf numFmtId="0" fontId="0" fillId="0" borderId="0" xfId="0"/>
    <xf numFmtId="0" fontId="26" fillId="16" borderId="15" xfId="0" applyFont="1" applyFill="1" applyBorder="1" applyAlignment="1" applyProtection="1">
      <alignment horizontal="center" vertical="center"/>
      <protection locked="0"/>
    </xf>
    <xf numFmtId="0" fontId="19" fillId="16" borderId="10" xfId="0" applyFont="1" applyFill="1" applyBorder="1" applyAlignment="1">
      <alignment horizontal="center" vertical="center" wrapText="1"/>
    </xf>
    <xf numFmtId="0" fontId="19" fillId="15" borderId="10" xfId="0" applyFont="1" applyFill="1" applyBorder="1" applyAlignment="1">
      <alignment horizontal="center" vertical="center" wrapText="1"/>
    </xf>
    <xf numFmtId="0" fontId="19" fillId="14" borderId="10" xfId="0" applyFont="1" applyFill="1" applyBorder="1" applyAlignment="1">
      <alignment horizontal="center" vertical="center" wrapText="1"/>
    </xf>
    <xf numFmtId="0" fontId="19" fillId="13" borderId="12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11" borderId="10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13" fillId="9" borderId="0" xfId="0" applyFont="1" applyFill="1" applyAlignment="1" applyProtection="1">
      <alignment horizontal="center"/>
      <protection locked="0"/>
    </xf>
    <xf numFmtId="0" fontId="14" fillId="9" borderId="0" xfId="0" applyFont="1" applyFill="1" applyAlignment="1">
      <alignment horizontal="center" vertical="top"/>
    </xf>
    <xf numFmtId="0" fontId="15" fillId="9" borderId="0" xfId="0" applyFont="1" applyFill="1" applyAlignment="1">
      <alignment horizontal="center"/>
    </xf>
    <xf numFmtId="0" fontId="16" fillId="9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0" fillId="10" borderId="3" xfId="0" applyFill="1" applyBorder="1"/>
    <xf numFmtId="0" fontId="0" fillId="10" borderId="3" xfId="0" applyFill="1" applyBorder="1" applyAlignment="1">
      <alignment horizontal="center"/>
    </xf>
    <xf numFmtId="0" fontId="17" fillId="10" borderId="3" xfId="0" applyFont="1" applyFill="1" applyBorder="1" applyAlignment="1">
      <alignment horizontal="center" wrapText="1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49" fontId="8" fillId="10" borderId="6" xfId="0" applyNumberFormat="1" applyFont="1" applyFill="1" applyBorder="1" applyAlignment="1" applyProtection="1">
      <alignment horizontal="left" wrapText="1"/>
      <protection locked="0"/>
    </xf>
    <xf numFmtId="0" fontId="0" fillId="10" borderId="6" xfId="0" applyFont="1" applyFill="1" applyBorder="1" applyAlignment="1" applyProtection="1">
      <alignment horizontal="center"/>
      <protection locked="0"/>
    </xf>
    <xf numFmtId="0" fontId="0" fillId="10" borderId="7" xfId="0" applyFill="1" applyBorder="1" applyAlignment="1">
      <alignment horizontal="center"/>
    </xf>
    <xf numFmtId="49" fontId="20" fillId="10" borderId="6" xfId="0" applyNumberFormat="1" applyFont="1" applyFill="1" applyBorder="1" applyAlignment="1" applyProtection="1">
      <alignment horizontal="left" wrapText="1"/>
      <protection locked="0"/>
    </xf>
    <xf numFmtId="0" fontId="0" fillId="10" borderId="8" xfId="0" applyFill="1" applyBorder="1" applyAlignment="1">
      <alignment horizontal="center"/>
    </xf>
    <xf numFmtId="49" fontId="8" fillId="10" borderId="8" xfId="0" applyNumberFormat="1" applyFont="1" applyFill="1" applyBorder="1" applyAlignment="1" applyProtection="1">
      <alignment horizontal="left" wrapText="1"/>
      <protection locked="0"/>
    </xf>
    <xf numFmtId="0" fontId="21" fillId="10" borderId="8" xfId="0" applyFont="1" applyFill="1" applyBorder="1" applyAlignment="1" applyProtection="1">
      <alignment horizontal="center" wrapText="1"/>
      <protection locked="0"/>
    </xf>
    <xf numFmtId="0" fontId="0" fillId="10" borderId="9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21" fillId="0" borderId="0" xfId="0" applyFont="1" applyAlignment="1" applyProtection="1">
      <alignment horizontal="center" wrapText="1"/>
      <protection locked="0"/>
    </xf>
    <xf numFmtId="0" fontId="18" fillId="11" borderId="3" xfId="0" applyFont="1" applyFill="1" applyBorder="1" applyAlignment="1">
      <alignment horizontal="center"/>
    </xf>
    <xf numFmtId="0" fontId="22" fillId="11" borderId="3" xfId="0" applyFont="1" applyFill="1" applyBorder="1" applyAlignment="1" applyProtection="1">
      <alignment horizontal="center"/>
      <protection locked="0"/>
    </xf>
    <xf numFmtId="0" fontId="0" fillId="11" borderId="3" xfId="0" applyFill="1" applyBorder="1" applyAlignment="1">
      <alignment horizontal="center"/>
    </xf>
    <xf numFmtId="0" fontId="0" fillId="11" borderId="3" xfId="0" applyFill="1" applyBorder="1" applyAlignment="1" applyProtection="1">
      <alignment horizontal="center"/>
      <protection locked="0"/>
    </xf>
    <xf numFmtId="0" fontId="0" fillId="11" borderId="4" xfId="0" applyFill="1" applyBorder="1" applyAlignment="1">
      <alignment horizontal="center"/>
    </xf>
    <xf numFmtId="0" fontId="18" fillId="11" borderId="0" xfId="0" applyFont="1" applyFill="1" applyAlignment="1">
      <alignment horizontal="center"/>
    </xf>
    <xf numFmtId="0" fontId="23" fillId="11" borderId="0" xfId="0" applyFont="1" applyFill="1" applyAlignment="1" applyProtection="1">
      <alignment horizontal="center"/>
      <protection locked="0"/>
    </xf>
    <xf numFmtId="0" fontId="0" fillId="11" borderId="0" xfId="0" applyFill="1" applyAlignment="1">
      <alignment horizontal="center"/>
    </xf>
    <xf numFmtId="0" fontId="0" fillId="11" borderId="0" xfId="0" applyFill="1" applyAlignment="1" applyProtection="1">
      <alignment horizontal="center"/>
      <protection locked="0"/>
    </xf>
    <xf numFmtId="0" fontId="0" fillId="11" borderId="11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49" fontId="8" fillId="11" borderId="6" xfId="0" applyNumberFormat="1" applyFont="1" applyFill="1" applyBorder="1" applyAlignment="1" applyProtection="1">
      <alignment horizontal="left" wrapText="1"/>
      <protection locked="0"/>
    </xf>
    <xf numFmtId="0" fontId="0" fillId="11" borderId="6" xfId="0" applyFont="1" applyFill="1" applyBorder="1" applyAlignment="1" applyProtection="1">
      <alignment horizontal="center"/>
      <protection locked="0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49" fontId="8" fillId="11" borderId="8" xfId="0" applyNumberFormat="1" applyFont="1" applyFill="1" applyBorder="1" applyAlignment="1" applyProtection="1">
      <alignment horizontal="left" wrapText="1"/>
      <protection locked="0"/>
    </xf>
    <xf numFmtId="0" fontId="0" fillId="11" borderId="8" xfId="0" applyFont="1" applyFill="1" applyBorder="1" applyAlignment="1" applyProtection="1">
      <alignment horizontal="center"/>
      <protection locked="0"/>
    </xf>
    <xf numFmtId="0" fontId="0" fillId="11" borderId="9" xfId="0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49" fontId="8" fillId="5" borderId="6" xfId="0" applyNumberFormat="1" applyFont="1" applyFill="1" applyBorder="1" applyAlignment="1" applyProtection="1">
      <alignment horizontal="left" wrapText="1"/>
      <protection locked="0"/>
    </xf>
    <xf numFmtId="0" fontId="0" fillId="5" borderId="6" xfId="0" applyFont="1" applyFill="1" applyBorder="1" applyAlignment="1" applyProtection="1">
      <alignment horizontal="center"/>
      <protection locked="0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49" fontId="8" fillId="5" borderId="8" xfId="0" applyNumberFormat="1" applyFont="1" applyFill="1" applyBorder="1" applyAlignment="1" applyProtection="1">
      <alignment horizontal="left" wrapText="1"/>
      <protection locked="0"/>
    </xf>
    <xf numFmtId="0" fontId="0" fillId="5" borderId="8" xfId="0" applyFont="1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0" fillId="12" borderId="3" xfId="0" applyFill="1" applyBorder="1" applyAlignment="1" applyProtection="1">
      <alignment horizontal="center"/>
      <protection locked="0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49" fontId="8" fillId="12" borderId="6" xfId="0" applyNumberFormat="1" applyFont="1" applyFill="1" applyBorder="1" applyAlignment="1" applyProtection="1">
      <alignment horizontal="left" wrapText="1"/>
      <protection locked="0"/>
    </xf>
    <xf numFmtId="0" fontId="0" fillId="12" borderId="6" xfId="0" applyFont="1" applyFill="1" applyBorder="1" applyAlignment="1" applyProtection="1">
      <alignment horizontal="center"/>
      <protection locked="0"/>
    </xf>
    <xf numFmtId="0" fontId="0" fillId="12" borderId="7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49" fontId="8" fillId="12" borderId="8" xfId="0" applyNumberFormat="1" applyFont="1" applyFill="1" applyBorder="1" applyAlignment="1" applyProtection="1">
      <alignment horizontal="left" wrapText="1"/>
      <protection locked="0"/>
    </xf>
    <xf numFmtId="0" fontId="0" fillId="12" borderId="8" xfId="0" applyFont="1" applyFill="1" applyBorder="1" applyAlignment="1" applyProtection="1">
      <alignment horizontal="center"/>
      <protection locked="0"/>
    </xf>
    <xf numFmtId="0" fontId="0" fillId="12" borderId="9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3" xfId="0" applyFill="1" applyBorder="1" applyAlignment="1" applyProtection="1">
      <alignment horizontal="center"/>
      <protection locked="0"/>
    </xf>
    <xf numFmtId="0" fontId="0" fillId="13" borderId="1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49" fontId="8" fillId="13" borderId="6" xfId="0" applyNumberFormat="1" applyFont="1" applyFill="1" applyBorder="1" applyAlignment="1" applyProtection="1">
      <alignment horizontal="left" wrapText="1"/>
      <protection locked="0"/>
    </xf>
    <xf numFmtId="0" fontId="0" fillId="13" borderId="6" xfId="0" applyFont="1" applyFill="1" applyBorder="1" applyAlignment="1" applyProtection="1">
      <alignment horizontal="center"/>
      <protection locked="0"/>
    </xf>
    <xf numFmtId="0" fontId="0" fillId="13" borderId="7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49" fontId="8" fillId="13" borderId="8" xfId="0" applyNumberFormat="1" applyFont="1" applyFill="1" applyBorder="1" applyAlignment="1" applyProtection="1">
      <alignment horizontal="left" wrapText="1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0" fillId="13" borderId="9" xfId="0" applyFill="1" applyBorder="1" applyAlignment="1">
      <alignment horizontal="center"/>
    </xf>
    <xf numFmtId="0" fontId="18" fillId="14" borderId="3" xfId="0" applyFont="1" applyFill="1" applyBorder="1" applyAlignment="1">
      <alignment horizontal="center"/>
    </xf>
    <xf numFmtId="0" fontId="22" fillId="14" borderId="3" xfId="0" applyFont="1" applyFill="1" applyBorder="1" applyAlignment="1" applyProtection="1">
      <alignment horizontal="center"/>
      <protection locked="0"/>
    </xf>
    <xf numFmtId="0" fontId="0" fillId="14" borderId="3" xfId="0" applyFill="1" applyBorder="1" applyAlignment="1">
      <alignment horizontal="center"/>
    </xf>
    <xf numFmtId="0" fontId="0" fillId="14" borderId="3" xfId="0" applyFill="1" applyBorder="1" applyAlignment="1" applyProtection="1">
      <alignment horizontal="center"/>
      <protection locked="0"/>
    </xf>
    <xf numFmtId="0" fontId="0" fillId="14" borderId="4" xfId="0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25" fillId="14" borderId="0" xfId="0" applyFont="1" applyFill="1" applyAlignment="1" applyProtection="1">
      <alignment horizontal="center"/>
      <protection locked="0"/>
    </xf>
    <xf numFmtId="0" fontId="0" fillId="14" borderId="0" xfId="0" applyFill="1" applyAlignment="1">
      <alignment horizontal="center"/>
    </xf>
    <xf numFmtId="0" fontId="0" fillId="14" borderId="0" xfId="0" applyFill="1" applyAlignment="1" applyProtection="1">
      <alignment horizontal="center"/>
      <protection locked="0"/>
    </xf>
    <xf numFmtId="0" fontId="0" fillId="14" borderId="11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49" fontId="8" fillId="14" borderId="6" xfId="0" applyNumberFormat="1" applyFont="1" applyFill="1" applyBorder="1" applyAlignment="1" applyProtection="1">
      <alignment horizontal="left" wrapText="1"/>
      <protection locked="0"/>
    </xf>
    <xf numFmtId="0" fontId="0" fillId="14" borderId="6" xfId="0" applyFont="1" applyFill="1" applyBorder="1" applyAlignment="1" applyProtection="1">
      <alignment horizontal="center"/>
      <protection locked="0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49" fontId="8" fillId="14" borderId="8" xfId="0" applyNumberFormat="1" applyFont="1" applyFill="1" applyBorder="1" applyAlignment="1" applyProtection="1">
      <alignment horizontal="left" wrapText="1"/>
      <protection locked="0"/>
    </xf>
    <xf numFmtId="0" fontId="0" fillId="14" borderId="8" xfId="0" applyFont="1" applyFill="1" applyBorder="1" applyAlignment="1" applyProtection="1">
      <alignment horizontal="center"/>
      <protection locked="0"/>
    </xf>
    <xf numFmtId="0" fontId="0" fillId="14" borderId="9" xfId="0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22" fillId="15" borderId="3" xfId="0" applyFont="1" applyFill="1" applyBorder="1" applyAlignment="1" applyProtection="1">
      <alignment horizontal="center"/>
      <protection locked="0"/>
    </xf>
    <xf numFmtId="0" fontId="0" fillId="15" borderId="3" xfId="0" applyFill="1" applyBorder="1" applyAlignment="1" applyProtection="1">
      <alignment horizontal="center"/>
      <protection locked="0"/>
    </xf>
    <xf numFmtId="0" fontId="0" fillId="15" borderId="4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23" fillId="15" borderId="0" xfId="0" applyFont="1" applyFill="1" applyAlignment="1" applyProtection="1">
      <alignment horizontal="center"/>
      <protection locked="0"/>
    </xf>
    <xf numFmtId="0" fontId="0" fillId="15" borderId="0" xfId="0" applyFill="1" applyAlignment="1" applyProtection="1">
      <alignment horizontal="center"/>
      <protection locked="0"/>
    </xf>
    <xf numFmtId="0" fontId="0" fillId="15" borderId="11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49" fontId="8" fillId="15" borderId="6" xfId="0" applyNumberFormat="1" applyFont="1" applyFill="1" applyBorder="1" applyAlignment="1" applyProtection="1">
      <alignment horizontal="left" wrapText="1"/>
      <protection locked="0"/>
    </xf>
    <xf numFmtId="0" fontId="0" fillId="15" borderId="6" xfId="0" applyFont="1" applyFill="1" applyBorder="1" applyAlignment="1" applyProtection="1">
      <alignment horizontal="center"/>
      <protection locked="0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49" fontId="8" fillId="15" borderId="8" xfId="0" applyNumberFormat="1" applyFont="1" applyFill="1" applyBorder="1" applyAlignment="1" applyProtection="1">
      <alignment horizontal="left" wrapText="1"/>
      <protection locked="0"/>
    </xf>
    <xf numFmtId="0" fontId="0" fillId="15" borderId="8" xfId="0" applyFont="1" applyFill="1" applyBorder="1" applyAlignment="1" applyProtection="1">
      <alignment horizontal="center"/>
      <protection locked="0"/>
    </xf>
    <xf numFmtId="0" fontId="0" fillId="15" borderId="9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3" xfId="0" applyFill="1" applyBorder="1" applyAlignment="1" applyProtection="1">
      <alignment horizontal="center"/>
      <protection locked="0"/>
    </xf>
    <xf numFmtId="0" fontId="0" fillId="16" borderId="4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Alignment="1" applyProtection="1">
      <alignment horizontal="center"/>
      <protection locked="0"/>
    </xf>
    <xf numFmtId="0" fontId="0" fillId="16" borderId="11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49" fontId="8" fillId="16" borderId="6" xfId="0" applyNumberFormat="1" applyFont="1" applyFill="1" applyBorder="1" applyAlignment="1" applyProtection="1">
      <alignment horizontal="left" wrapText="1"/>
      <protection locked="0"/>
    </xf>
    <xf numFmtId="0" fontId="0" fillId="16" borderId="6" xfId="0" applyFont="1" applyFill="1" applyBorder="1" applyAlignment="1" applyProtection="1">
      <alignment horizontal="center"/>
      <protection locked="0"/>
    </xf>
    <xf numFmtId="0" fontId="0" fillId="16" borderId="7" xfId="0" applyFill="1" applyBorder="1" applyAlignment="1">
      <alignment horizontal="center"/>
    </xf>
    <xf numFmtId="0" fontId="21" fillId="16" borderId="6" xfId="0" applyFont="1" applyFill="1" applyBorder="1" applyAlignment="1" applyProtection="1">
      <alignment horizontal="center" wrapText="1"/>
      <protection locked="0"/>
    </xf>
    <xf numFmtId="0" fontId="0" fillId="16" borderId="8" xfId="0" applyFill="1" applyBorder="1" applyAlignment="1">
      <alignment horizontal="center"/>
    </xf>
    <xf numFmtId="49" fontId="8" fillId="16" borderId="8" xfId="0" applyNumberFormat="1" applyFont="1" applyFill="1" applyBorder="1" applyAlignment="1" applyProtection="1">
      <alignment horizontal="left" wrapText="1"/>
      <protection locked="0"/>
    </xf>
    <xf numFmtId="0" fontId="0" fillId="16" borderId="8" xfId="0" applyFont="1" applyFill="1" applyBorder="1" applyAlignment="1" applyProtection="1">
      <alignment horizontal="center"/>
      <protection locked="0"/>
    </xf>
    <xf numFmtId="0" fontId="0" fillId="16" borderId="9" xfId="0" applyFill="1" applyBorder="1" applyAlignment="1">
      <alignment horizontal="center"/>
    </xf>
  </cellXfs>
  <cellStyles count="18">
    <cellStyle name="Accent 1 17" xfId="1" xr:uid="{00000000-0005-0000-0000-000006000000}"/>
    <cellStyle name="Accent 16" xfId="2" xr:uid="{00000000-0005-0000-0000-000007000000}"/>
    <cellStyle name="Accent 2 18" xfId="3" xr:uid="{00000000-0005-0000-0000-000008000000}"/>
    <cellStyle name="Accent 3 19" xfId="4" xr:uid="{00000000-0005-0000-0000-000009000000}"/>
    <cellStyle name="Bad 13" xfId="5" xr:uid="{00000000-0005-0000-0000-00000A000000}"/>
    <cellStyle name="Error 15" xfId="6" xr:uid="{00000000-0005-0000-0000-00000B000000}"/>
    <cellStyle name="Footnote 8" xfId="7" xr:uid="{00000000-0005-0000-0000-00000C000000}"/>
    <cellStyle name="Good 11" xfId="8" xr:uid="{00000000-0005-0000-0000-00000D000000}"/>
    <cellStyle name="Heading 1 4" xfId="9" xr:uid="{00000000-0005-0000-0000-00000E000000}"/>
    <cellStyle name="Heading 2 5" xfId="10" xr:uid="{00000000-0005-0000-0000-00000F000000}"/>
    <cellStyle name="Heading 3" xfId="11" xr:uid="{00000000-0005-0000-0000-000010000000}"/>
    <cellStyle name="Hyperlink 9" xfId="12" xr:uid="{00000000-0005-0000-0000-000011000000}"/>
    <cellStyle name="Neutral 12" xfId="13" xr:uid="{00000000-0005-0000-0000-000012000000}"/>
    <cellStyle name="Normal" xfId="0" builtinId="0"/>
    <cellStyle name="Note 7" xfId="14" xr:uid="{00000000-0005-0000-0000-000013000000}"/>
    <cellStyle name="Status 10" xfId="15" xr:uid="{00000000-0005-0000-0000-000014000000}"/>
    <cellStyle name="Text 6" xfId="16" xr:uid="{00000000-0005-0000-0000-000015000000}"/>
    <cellStyle name="Warning 14" xfId="17" xr:uid="{00000000-0005-0000-0000-000016000000}"/>
  </cellStyles>
  <dxfs count="1">
    <dxf>
      <font>
        <b val="0"/>
        <i val="0"/>
        <sz val="10"/>
        <color rgb="FF006600"/>
        <name val="Arial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5E0B4"/>
      <rgbColor rgb="FF808080"/>
      <rgbColor rgb="FFFFE5FF"/>
      <rgbColor rgb="FF993366"/>
      <rgbColor rgb="FFFFFFCC"/>
      <rgbColor rgb="FFCCFFFF"/>
      <rgbColor rgb="FF660066"/>
      <rgbColor rgb="FFFF8080"/>
      <rgbColor rgb="FF2A6099"/>
      <rgbColor rgb="FFCDCF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F2F2F2"/>
      <rgbColor rgb="FFCCFFCC"/>
      <rgbColor rgb="FFFFF2CC"/>
      <rgbColor rgb="FFDDDDDD"/>
      <rgbColor rgb="FFFFBDBD"/>
      <rgbColor rgb="FFFFCCCC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ny.cc/tda3cz" TargetMode="External"/><Relationship Id="rId2" Type="http://schemas.openxmlformats.org/officeDocument/2006/relationships/hyperlink" Target="https://tinyurl.com/r5qceld" TargetMode="External"/><Relationship Id="rId1" Type="http://schemas.openxmlformats.org/officeDocument/2006/relationships/hyperlink" Target="http://tiny.cc/0mp0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tabSelected="1" zoomScale="85" zoomScaleNormal="85" workbookViewId="0">
      <pane ySplit="3" topLeftCell="A13" activePane="bottomLeft" state="frozen"/>
      <selection pane="bottomLeft" activeCell="E19" sqref="E19"/>
    </sheetView>
  </sheetViews>
  <sheetFormatPr defaultColWidth="8.90625" defaultRowHeight="12.5"/>
  <cols>
    <col min="1" max="1" width="35.08984375" style="10" customWidth="1"/>
    <col min="2" max="2" width="8.7265625" style="10" customWidth="1"/>
    <col min="3" max="3" width="63.81640625" style="10" customWidth="1"/>
    <col min="4" max="4" width="13.08984375" style="10" customWidth="1"/>
    <col min="5" max="5" width="24.1796875" style="10" customWidth="1"/>
    <col min="6" max="6" width="8.81640625" style="10"/>
  </cols>
  <sheetData>
    <row r="1" spans="1:9" ht="42.5">
      <c r="A1" s="11"/>
      <c r="B1" s="11"/>
      <c r="C1" s="12" t="s">
        <v>0</v>
      </c>
      <c r="D1" s="11"/>
      <c r="E1" s="11"/>
      <c r="F1" s="11"/>
    </row>
    <row r="2" spans="1:9" ht="41.25" customHeight="1">
      <c r="A2" s="11"/>
      <c r="B2" s="11"/>
      <c r="C2" s="13" t="s">
        <v>1</v>
      </c>
      <c r="D2" s="11"/>
      <c r="E2" s="14" t="s">
        <v>2</v>
      </c>
      <c r="F2" s="15">
        <f>SUM(F6:F92)</f>
        <v>0</v>
      </c>
    </row>
    <row r="3" spans="1:9" ht="30" customHeight="1">
      <c r="A3" s="16" t="s">
        <v>3</v>
      </c>
      <c r="B3" s="17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8"/>
    </row>
    <row r="4" spans="1:9">
      <c r="A4" s="19"/>
      <c r="B4" s="19"/>
      <c r="C4" s="19"/>
      <c r="D4" s="19"/>
      <c r="E4" s="19"/>
      <c r="F4" s="19"/>
    </row>
    <row r="5" spans="1:9" ht="26">
      <c r="A5" s="20"/>
      <c r="B5" s="21"/>
      <c r="C5" s="22"/>
      <c r="D5" s="22"/>
      <c r="E5" s="23" t="s">
        <v>9</v>
      </c>
      <c r="F5" s="24"/>
    </row>
    <row r="6" spans="1:9" ht="15" customHeight="1">
      <c r="A6" s="9" t="s">
        <v>10</v>
      </c>
      <c r="B6" s="25">
        <f>1</f>
        <v>1</v>
      </c>
      <c r="C6" s="26" t="s">
        <v>11</v>
      </c>
      <c r="D6" s="25">
        <v>5</v>
      </c>
      <c r="E6" s="27"/>
      <c r="F6" s="28">
        <f>IF(E6=443,5,0)</f>
        <v>0</v>
      </c>
    </row>
    <row r="7" spans="1:9" ht="15.5">
      <c r="A7" s="9"/>
      <c r="B7" s="25">
        <f t="shared" ref="B7:B16" si="0">B6+1</f>
        <v>2</v>
      </c>
      <c r="C7" s="26" t="s">
        <v>13</v>
      </c>
      <c r="D7" s="25">
        <v>5</v>
      </c>
      <c r="E7" s="27" t="s">
        <v>12</v>
      </c>
      <c r="F7" s="28">
        <f>IF(E7=22,5,0)</f>
        <v>0</v>
      </c>
    </row>
    <row r="8" spans="1:9" ht="15.5">
      <c r="A8" s="9"/>
      <c r="B8" s="25">
        <f t="shared" si="0"/>
        <v>3</v>
      </c>
      <c r="C8" s="26" t="s">
        <v>14</v>
      </c>
      <c r="D8" s="25">
        <v>5</v>
      </c>
      <c r="E8" s="27" t="s">
        <v>12</v>
      </c>
      <c r="F8" s="28">
        <f>IF(E8=25,5,0)</f>
        <v>0</v>
      </c>
    </row>
    <row r="9" spans="1:9" ht="15.5">
      <c r="A9" s="9"/>
      <c r="B9" s="25">
        <f t="shared" si="0"/>
        <v>4</v>
      </c>
      <c r="C9" s="26" t="s">
        <v>15</v>
      </c>
      <c r="D9" s="25">
        <v>5</v>
      </c>
      <c r="E9" s="27" t="s">
        <v>12</v>
      </c>
      <c r="F9" s="28">
        <f>IF(E9="dns",5,0)</f>
        <v>0</v>
      </c>
    </row>
    <row r="10" spans="1:9" ht="15.5">
      <c r="A10" s="9"/>
      <c r="B10" s="25">
        <f t="shared" si="0"/>
        <v>5</v>
      </c>
      <c r="C10" s="26" t="s">
        <v>16</v>
      </c>
      <c r="D10" s="25">
        <v>5</v>
      </c>
      <c r="E10" s="27"/>
      <c r="F10" s="28">
        <f>IF(E10="ntp",5,0)</f>
        <v>0</v>
      </c>
    </row>
    <row r="11" spans="1:9" ht="15.5">
      <c r="A11" s="9"/>
      <c r="B11" s="25">
        <f t="shared" si="0"/>
        <v>6</v>
      </c>
      <c r="C11" s="26" t="s">
        <v>17</v>
      </c>
      <c r="D11" s="25">
        <v>5</v>
      </c>
      <c r="E11" s="27"/>
      <c r="F11" s="28">
        <f>IF(E11=264,5,0)</f>
        <v>0</v>
      </c>
    </row>
    <row r="12" spans="1:9" ht="15.5">
      <c r="A12" s="9"/>
      <c r="B12" s="25">
        <f t="shared" si="0"/>
        <v>7</v>
      </c>
      <c r="C12" s="29" t="s">
        <v>18</v>
      </c>
      <c r="D12" s="25">
        <v>5</v>
      </c>
      <c r="E12" s="27"/>
      <c r="F12" s="28">
        <f>IF(E12=8005,5,0)</f>
        <v>0</v>
      </c>
      <c r="I12" t="s">
        <v>12</v>
      </c>
    </row>
    <row r="13" spans="1:9" ht="15.5">
      <c r="A13" s="9"/>
      <c r="B13" s="25">
        <f t="shared" si="0"/>
        <v>8</v>
      </c>
      <c r="C13" s="26" t="s">
        <v>19</v>
      </c>
      <c r="D13" s="25">
        <v>5</v>
      </c>
      <c r="E13" s="27"/>
      <c r="F13" s="28">
        <f>IF(E13=8333,5,0)</f>
        <v>0</v>
      </c>
    </row>
    <row r="14" spans="1:9" ht="15.5">
      <c r="A14" s="9"/>
      <c r="B14" s="25">
        <f t="shared" si="0"/>
        <v>9</v>
      </c>
      <c r="C14" s="26" t="s">
        <v>20</v>
      </c>
      <c r="D14" s="25">
        <v>10</v>
      </c>
      <c r="E14" s="27"/>
      <c r="F14" s="28">
        <f>IF(E14=131070,10,0)</f>
        <v>0</v>
      </c>
    </row>
    <row r="15" spans="1:9" ht="15.5">
      <c r="A15" s="9"/>
      <c r="B15" s="25">
        <f t="shared" si="0"/>
        <v>10</v>
      </c>
      <c r="C15" s="26" t="s">
        <v>21</v>
      </c>
      <c r="D15" s="25">
        <v>5</v>
      </c>
      <c r="E15" s="27" t="s">
        <v>12</v>
      </c>
      <c r="F15" s="28">
        <f>IF(E15=1023,5,0)</f>
        <v>0</v>
      </c>
    </row>
    <row r="16" spans="1:9" ht="15.5">
      <c r="A16" s="9"/>
      <c r="B16" s="30">
        <f t="shared" si="0"/>
        <v>11</v>
      </c>
      <c r="C16" s="31" t="s">
        <v>22</v>
      </c>
      <c r="D16" s="30">
        <v>15</v>
      </c>
      <c r="E16" s="32"/>
      <c r="F16" s="33">
        <f>IF(E16=3074,15,0)</f>
        <v>0</v>
      </c>
    </row>
    <row r="17" spans="1:6" ht="13">
      <c r="C17" s="34"/>
      <c r="E17" s="35"/>
    </row>
    <row r="18" spans="1:6" ht="15.75" customHeight="1">
      <c r="A18" s="8" t="s">
        <v>23</v>
      </c>
      <c r="B18" s="36"/>
      <c r="C18" s="37" t="s">
        <v>24</v>
      </c>
      <c r="D18" s="38"/>
      <c r="E18" s="39"/>
      <c r="F18" s="40"/>
    </row>
    <row r="19" spans="1:6" ht="15.75" customHeight="1">
      <c r="A19" s="8"/>
      <c r="B19" s="41"/>
      <c r="C19" s="42"/>
      <c r="D19" s="43"/>
      <c r="E19" s="44"/>
      <c r="F19" s="45"/>
    </row>
    <row r="20" spans="1:6" ht="15.5">
      <c r="A20" s="8"/>
      <c r="B20" s="46">
        <f>B16+1</f>
        <v>12</v>
      </c>
      <c r="C20" s="47" t="s">
        <v>25</v>
      </c>
      <c r="D20" s="46">
        <v>5</v>
      </c>
      <c r="E20" s="48"/>
      <c r="F20" s="49">
        <f>IF(E20=50,5,0)</f>
        <v>0</v>
      </c>
    </row>
    <row r="21" spans="1:6" ht="15.5">
      <c r="A21" s="8"/>
      <c r="B21" s="46">
        <f t="shared" ref="B21:B32" si="1">B20+1</f>
        <v>13</v>
      </c>
      <c r="C21" s="47" t="s">
        <v>26</v>
      </c>
      <c r="D21" s="46">
        <v>5</v>
      </c>
      <c r="E21" s="48"/>
      <c r="F21" s="49">
        <f>IF(E21=19,5,0)</f>
        <v>0</v>
      </c>
    </row>
    <row r="22" spans="1:6" ht="15.5">
      <c r="A22" s="8"/>
      <c r="B22" s="46">
        <f t="shared" si="1"/>
        <v>14</v>
      </c>
      <c r="C22" s="47" t="s">
        <v>27</v>
      </c>
      <c r="D22" s="46">
        <v>5</v>
      </c>
      <c r="E22" s="48" t="s">
        <v>12</v>
      </c>
      <c r="F22" s="49">
        <f>IF(E22="thesimpsons.com",5,0)</f>
        <v>0</v>
      </c>
    </row>
    <row r="23" spans="1:6" ht="15.5">
      <c r="A23" s="8"/>
      <c r="B23" s="46">
        <f t="shared" si="1"/>
        <v>15</v>
      </c>
      <c r="C23" s="47" t="s">
        <v>28</v>
      </c>
      <c r="D23" s="46">
        <v>5</v>
      </c>
      <c r="E23" s="48"/>
      <c r="F23" s="49">
        <f>IF(E23=301,5,0)</f>
        <v>0</v>
      </c>
    </row>
    <row r="24" spans="1:6" ht="15.5">
      <c r="A24" s="8"/>
      <c r="B24" s="46">
        <f t="shared" si="1"/>
        <v>16</v>
      </c>
      <c r="C24" s="47" t="s">
        <v>29</v>
      </c>
      <c r="D24" s="46">
        <v>8</v>
      </c>
      <c r="E24" s="48" t="s">
        <v>12</v>
      </c>
      <c r="F24" s="49">
        <f>IF(E24="fox.com",8,0)</f>
        <v>0</v>
      </c>
    </row>
    <row r="25" spans="1:6" ht="15.5">
      <c r="A25" s="8"/>
      <c r="B25" s="46">
        <f t="shared" si="1"/>
        <v>17</v>
      </c>
      <c r="C25" s="47" t="s">
        <v>30</v>
      </c>
      <c r="D25" s="46">
        <v>11</v>
      </c>
      <c r="E25" s="48"/>
      <c r="F25" s="49">
        <f>IF(E25=200,11,0)</f>
        <v>0</v>
      </c>
    </row>
    <row r="26" spans="1:6" ht="15.5">
      <c r="A26" s="8"/>
      <c r="B26" s="46">
        <f t="shared" si="1"/>
        <v>18</v>
      </c>
      <c r="C26" s="47" t="s">
        <v>31</v>
      </c>
      <c r="D26" s="46">
        <v>5</v>
      </c>
      <c r="E26" s="48"/>
      <c r="F26" s="49">
        <f>IF(E26=50568,5,0)</f>
        <v>0</v>
      </c>
    </row>
    <row r="27" spans="1:6" ht="31">
      <c r="A27" s="8"/>
      <c r="B27" s="46">
        <f t="shared" si="1"/>
        <v>19</v>
      </c>
      <c r="C27" s="47" t="s">
        <v>32</v>
      </c>
      <c r="D27" s="46">
        <v>10</v>
      </c>
      <c r="E27" s="48"/>
      <c r="F27" s="49">
        <f>IF(E27="ns01.foxinc.com",10,0)</f>
        <v>0</v>
      </c>
    </row>
    <row r="28" spans="1:6" ht="31">
      <c r="A28" s="8"/>
      <c r="B28" s="46">
        <f t="shared" si="1"/>
        <v>20</v>
      </c>
      <c r="C28" s="47" t="s">
        <v>33</v>
      </c>
      <c r="D28" s="46">
        <v>10</v>
      </c>
      <c r="E28" s="48"/>
      <c r="F28" s="49">
        <f>IF(E28=600,10,0)</f>
        <v>0</v>
      </c>
    </row>
    <row r="29" spans="1:6" ht="46.5">
      <c r="A29" s="8"/>
      <c r="B29" s="46">
        <f t="shared" si="1"/>
        <v>21</v>
      </c>
      <c r="C29" s="47" t="s">
        <v>34</v>
      </c>
      <c r="D29" s="46">
        <v>20</v>
      </c>
      <c r="E29" s="48"/>
      <c r="F29" s="49">
        <f>IF(E29=0.026018,20,0)</f>
        <v>0</v>
      </c>
    </row>
    <row r="30" spans="1:6" ht="15.5">
      <c r="A30" s="8"/>
      <c r="B30" s="46">
        <f t="shared" si="1"/>
        <v>22</v>
      </c>
      <c r="C30" s="47" t="s">
        <v>35</v>
      </c>
      <c r="D30" s="46">
        <v>25</v>
      </c>
      <c r="E30" s="48"/>
      <c r="F30" s="49">
        <f>IF(E30="856-238-2349",25,0)</f>
        <v>0</v>
      </c>
    </row>
    <row r="31" spans="1:6" ht="15.5">
      <c r="A31" s="8"/>
      <c r="B31" s="46">
        <f t="shared" si="1"/>
        <v>23</v>
      </c>
      <c r="C31" s="47" t="s">
        <v>36</v>
      </c>
      <c r="D31" s="46">
        <v>25</v>
      </c>
      <c r="E31" s="48"/>
      <c r="F31" s="49">
        <f>IF(E31="moes",25,0)</f>
        <v>0</v>
      </c>
    </row>
    <row r="32" spans="1:6" ht="15.5">
      <c r="A32" s="8"/>
      <c r="B32" s="50">
        <f t="shared" si="1"/>
        <v>24</v>
      </c>
      <c r="C32" s="51" t="s">
        <v>37</v>
      </c>
      <c r="D32" s="50">
        <v>25</v>
      </c>
      <c r="E32" s="52" t="s">
        <v>12</v>
      </c>
      <c r="F32" s="53">
        <f>IF(E32="intel",25,0)</f>
        <v>0</v>
      </c>
    </row>
    <row r="33" spans="1:6">
      <c r="C33" s="34"/>
      <c r="E33" s="34"/>
    </row>
    <row r="34" spans="1:6">
      <c r="C34" s="34"/>
      <c r="E34" s="34"/>
    </row>
    <row r="35" spans="1:6" ht="12.75" customHeight="1">
      <c r="A35" s="7" t="s">
        <v>38</v>
      </c>
      <c r="B35" s="54"/>
      <c r="C35" s="55"/>
      <c r="D35" s="56"/>
      <c r="E35" s="55"/>
      <c r="F35" s="57"/>
    </row>
    <row r="36" spans="1:6" ht="15.5">
      <c r="A36" s="7"/>
      <c r="B36" s="58">
        <f>B32+1</f>
        <v>25</v>
      </c>
      <c r="C36" s="59" t="s">
        <v>39</v>
      </c>
      <c r="D36" s="58">
        <v>1</v>
      </c>
      <c r="E36" s="60" t="s">
        <v>12</v>
      </c>
      <c r="F36" s="61">
        <f>IF(E36=2,1,0)</f>
        <v>0</v>
      </c>
    </row>
    <row r="37" spans="1:6" ht="31">
      <c r="A37" s="7"/>
      <c r="B37" s="58">
        <f t="shared" ref="B37:B45" si="2">B36+1</f>
        <v>26</v>
      </c>
      <c r="C37" s="59" t="s">
        <v>40</v>
      </c>
      <c r="D37" s="58">
        <v>5</v>
      </c>
      <c r="E37" s="60"/>
      <c r="F37" s="61">
        <f>IF(E37="secret",5,0)</f>
        <v>0</v>
      </c>
    </row>
    <row r="38" spans="1:6" ht="15.5">
      <c r="A38" s="7"/>
      <c r="B38" s="58">
        <f t="shared" si="2"/>
        <v>27</v>
      </c>
      <c r="C38" s="59" t="s">
        <v>41</v>
      </c>
      <c r="D38" s="58">
        <v>5</v>
      </c>
      <c r="E38" s="60"/>
      <c r="F38" s="61">
        <f>IF(E38="1b",5,0)</f>
        <v>0</v>
      </c>
    </row>
    <row r="39" spans="1:6" ht="15.5">
      <c r="A39" s="7"/>
      <c r="B39" s="58">
        <f t="shared" si="2"/>
        <v>28</v>
      </c>
      <c r="C39" s="59" t="s">
        <v>42</v>
      </c>
      <c r="D39" s="58">
        <v>10</v>
      </c>
      <c r="E39" s="60"/>
      <c r="F39" s="61">
        <f>IF(E39="hi",10,0)</f>
        <v>0</v>
      </c>
    </row>
    <row r="40" spans="1:6" ht="15.5">
      <c r="A40" s="7"/>
      <c r="B40" s="58">
        <f t="shared" si="2"/>
        <v>29</v>
      </c>
      <c r="C40" s="59" t="s">
        <v>43</v>
      </c>
      <c r="D40" s="58">
        <v>5</v>
      </c>
      <c r="E40" s="60"/>
      <c r="F40" s="61">
        <f>IF(E40="192.42.56.32",5,0)</f>
        <v>0</v>
      </c>
    </row>
    <row r="41" spans="1:6" ht="93">
      <c r="A41" s="7"/>
      <c r="B41" s="58">
        <f t="shared" si="2"/>
        <v>30</v>
      </c>
      <c r="C41" s="59" t="s">
        <v>44</v>
      </c>
      <c r="D41" s="58">
        <v>10</v>
      </c>
      <c r="E41" s="60"/>
      <c r="F41" s="61">
        <f>IF(E41="38.42.56.32",10,0)</f>
        <v>0</v>
      </c>
    </row>
    <row r="42" spans="1:6" ht="15.5">
      <c r="A42" s="7"/>
      <c r="B42" s="58">
        <f t="shared" si="2"/>
        <v>31</v>
      </c>
      <c r="C42" s="59" t="s">
        <v>45</v>
      </c>
      <c r="D42" s="58">
        <v>15</v>
      </c>
      <c r="E42" s="60"/>
      <c r="F42" s="61">
        <f>IF(E42=174,15,0)</f>
        <v>0</v>
      </c>
    </row>
    <row r="43" spans="1:6" ht="15.5">
      <c r="A43" s="7"/>
      <c r="B43" s="58">
        <f t="shared" si="2"/>
        <v>32</v>
      </c>
      <c r="C43" s="59" t="s">
        <v>46</v>
      </c>
      <c r="D43" s="58">
        <v>10</v>
      </c>
      <c r="E43" s="60"/>
      <c r="F43" s="61">
        <f>IF(E43=16384,10,0)</f>
        <v>0</v>
      </c>
    </row>
    <row r="44" spans="1:6" ht="15.5">
      <c r="A44" s="7"/>
      <c r="B44" s="58">
        <f t="shared" si="2"/>
        <v>33</v>
      </c>
      <c r="C44" s="59" t="s">
        <v>47</v>
      </c>
      <c r="D44" s="58">
        <v>2</v>
      </c>
      <c r="E44" s="60"/>
      <c r="F44" s="61">
        <f>IF(E44="mac",5,0)</f>
        <v>0</v>
      </c>
    </row>
    <row r="45" spans="1:6" ht="15.5">
      <c r="A45" s="7"/>
      <c r="B45" s="62">
        <f t="shared" si="2"/>
        <v>34</v>
      </c>
      <c r="C45" s="63" t="s">
        <v>48</v>
      </c>
      <c r="D45" s="62">
        <v>5</v>
      </c>
      <c r="E45" s="64"/>
      <c r="F45" s="65">
        <f>IF(E45="apple",5,0)</f>
        <v>0</v>
      </c>
    </row>
    <row r="46" spans="1:6">
      <c r="C46" s="34"/>
      <c r="E46" s="34"/>
    </row>
    <row r="47" spans="1:6" ht="12.75" customHeight="1">
      <c r="A47" s="6" t="s">
        <v>49</v>
      </c>
      <c r="B47" s="66"/>
      <c r="C47" s="67"/>
      <c r="D47" s="68"/>
      <c r="E47" s="67"/>
      <c r="F47" s="69"/>
    </row>
    <row r="48" spans="1:6" ht="15.5">
      <c r="A48" s="6"/>
      <c r="B48" s="70">
        <f>B45+1</f>
        <v>35</v>
      </c>
      <c r="C48" s="71" t="s">
        <v>50</v>
      </c>
      <c r="D48" s="70">
        <v>5</v>
      </c>
      <c r="E48" s="72"/>
      <c r="F48" s="73">
        <f>IF(E48="presentation",5,0)</f>
        <v>0</v>
      </c>
    </row>
    <row r="49" spans="1:6" ht="15.5">
      <c r="A49" s="6"/>
      <c r="B49" s="70">
        <f t="shared" ref="B49:B55" si="3">B48+1</f>
        <v>36</v>
      </c>
      <c r="C49" s="71" t="s">
        <v>51</v>
      </c>
      <c r="D49" s="70">
        <v>5</v>
      </c>
      <c r="E49" s="72"/>
      <c r="F49" s="73">
        <f>IF(E49="physical",5,0)</f>
        <v>0</v>
      </c>
    </row>
    <row r="50" spans="1:6" ht="15.5">
      <c r="A50" s="6"/>
      <c r="B50" s="70">
        <f t="shared" si="3"/>
        <v>37</v>
      </c>
      <c r="C50" s="71" t="s">
        <v>52</v>
      </c>
      <c r="D50" s="70">
        <v>5</v>
      </c>
      <c r="E50" s="72"/>
      <c r="F50" s="73">
        <f>IF(E50="session",5,0)</f>
        <v>0</v>
      </c>
    </row>
    <row r="51" spans="1:6" ht="15.5">
      <c r="A51" s="6"/>
      <c r="B51" s="70">
        <f t="shared" si="3"/>
        <v>38</v>
      </c>
      <c r="C51" s="71" t="s">
        <v>53</v>
      </c>
      <c r="D51" s="70">
        <v>5</v>
      </c>
      <c r="E51" s="72"/>
      <c r="F51" s="73">
        <f>IF(E51="packet",5,0)</f>
        <v>0</v>
      </c>
    </row>
    <row r="52" spans="1:6" ht="15.5">
      <c r="A52" s="6"/>
      <c r="B52" s="70">
        <f t="shared" si="3"/>
        <v>39</v>
      </c>
      <c r="C52" s="71" t="s">
        <v>54</v>
      </c>
      <c r="D52" s="70">
        <v>5</v>
      </c>
      <c r="E52" s="72"/>
      <c r="F52" s="73">
        <f>IF(E52="frame",5,0)</f>
        <v>0</v>
      </c>
    </row>
    <row r="53" spans="1:6" ht="15.5">
      <c r="A53" s="6"/>
      <c r="B53" s="70">
        <f t="shared" si="3"/>
        <v>40</v>
      </c>
      <c r="C53" s="71" t="s">
        <v>55</v>
      </c>
      <c r="D53" s="70">
        <v>5</v>
      </c>
      <c r="E53" s="72"/>
      <c r="F53" s="73">
        <f>IF(E53=4,5,0)</f>
        <v>0</v>
      </c>
    </row>
    <row r="54" spans="1:6" ht="15.5">
      <c r="A54" s="6"/>
      <c r="B54" s="70">
        <f t="shared" si="3"/>
        <v>41</v>
      </c>
      <c r="C54" s="71" t="s">
        <v>56</v>
      </c>
      <c r="D54" s="70">
        <v>5</v>
      </c>
      <c r="E54" s="72"/>
      <c r="F54" s="73">
        <f>IF(E54=3,5,0)</f>
        <v>0</v>
      </c>
    </row>
    <row r="55" spans="1:6" ht="15.5">
      <c r="A55" s="6"/>
      <c r="B55" s="74">
        <f t="shared" si="3"/>
        <v>42</v>
      </c>
      <c r="C55" s="75" t="s">
        <v>57</v>
      </c>
      <c r="D55" s="74">
        <v>10</v>
      </c>
      <c r="E55" s="76"/>
      <c r="F55" s="77">
        <f>IF(E55="sausage",10,0)</f>
        <v>0</v>
      </c>
    </row>
    <row r="56" spans="1:6">
      <c r="C56" s="34"/>
      <c r="E56" s="34"/>
    </row>
    <row r="57" spans="1:6">
      <c r="C57" s="34"/>
      <c r="E57" s="34"/>
    </row>
    <row r="58" spans="1:6" ht="12.75" customHeight="1">
      <c r="A58" s="5" t="s">
        <v>58</v>
      </c>
      <c r="B58" s="78"/>
      <c r="C58" s="79"/>
      <c r="D58" s="78"/>
      <c r="E58" s="79"/>
      <c r="F58" s="80"/>
    </row>
    <row r="59" spans="1:6" ht="15" customHeight="1">
      <c r="A59" s="5"/>
      <c r="B59" s="81">
        <f>B55+1</f>
        <v>43</v>
      </c>
      <c r="C59" s="82" t="s">
        <v>59</v>
      </c>
      <c r="D59" s="81">
        <v>5</v>
      </c>
      <c r="E59" s="83" t="s">
        <v>12</v>
      </c>
      <c r="F59" s="84">
        <f>IF(E59="icmp",5,0)</f>
        <v>0</v>
      </c>
    </row>
    <row r="60" spans="1:6" ht="15" customHeight="1">
      <c r="A60" s="5"/>
      <c r="B60" s="81">
        <f>B59+1</f>
        <v>44</v>
      </c>
      <c r="C60" s="82" t="s">
        <v>60</v>
      </c>
      <c r="D60" s="81">
        <v>5</v>
      </c>
      <c r="E60" s="83"/>
      <c r="F60" s="84">
        <f>IF(E60="muuss",5,0)</f>
        <v>0</v>
      </c>
    </row>
    <row r="61" spans="1:6" ht="30.65" customHeight="1">
      <c r="A61" s="5"/>
      <c r="B61" s="81">
        <f>B60+1</f>
        <v>45</v>
      </c>
      <c r="C61" s="82" t="s">
        <v>61</v>
      </c>
      <c r="D61" s="81">
        <v>5</v>
      </c>
      <c r="E61" s="83"/>
      <c r="F61" s="84">
        <f>IF(OR(E61="milli-seconds",E61="ms"),5,0)</f>
        <v>0</v>
      </c>
    </row>
    <row r="62" spans="1:6" ht="15" customHeight="1">
      <c r="A62" s="5"/>
      <c r="B62" s="81">
        <f>B61+1</f>
        <v>46</v>
      </c>
      <c r="C62" s="82" t="s">
        <v>62</v>
      </c>
      <c r="D62" s="81">
        <v>5</v>
      </c>
      <c r="E62" s="83"/>
      <c r="F62" s="84">
        <f>IF(E62="tracert",5,0)</f>
        <v>0</v>
      </c>
    </row>
    <row r="63" spans="1:6" ht="31">
      <c r="A63" s="5"/>
      <c r="B63" s="81">
        <f>B62+1</f>
        <v>47</v>
      </c>
      <c r="C63" s="82" t="s">
        <v>63</v>
      </c>
      <c r="D63" s="81">
        <v>5</v>
      </c>
      <c r="E63" s="83"/>
      <c r="F63" s="84">
        <f>IF(E63=30,5,0)</f>
        <v>0</v>
      </c>
    </row>
    <row r="64" spans="1:6" ht="31">
      <c r="A64" s="5"/>
      <c r="B64" s="85">
        <f>B63+1</f>
        <v>48</v>
      </c>
      <c r="C64" s="86" t="s">
        <v>64</v>
      </c>
      <c r="D64" s="85">
        <v>5</v>
      </c>
      <c r="E64" s="87"/>
      <c r="F64" s="88">
        <f>IF(E64="z",5,0)</f>
        <v>0</v>
      </c>
    </row>
    <row r="65" spans="1:6">
      <c r="C65" s="34"/>
      <c r="E65" s="34"/>
    </row>
    <row r="66" spans="1:6">
      <c r="C66" s="34"/>
      <c r="E66" s="34"/>
    </row>
    <row r="67" spans="1:6" ht="15.75" customHeight="1">
      <c r="A67" s="4" t="s">
        <v>65</v>
      </c>
      <c r="B67" s="89"/>
      <c r="C67" s="90" t="s">
        <v>66</v>
      </c>
      <c r="D67" s="91"/>
      <c r="E67" s="92"/>
      <c r="F67" s="93"/>
    </row>
    <row r="68" spans="1:6" ht="14">
      <c r="A68" s="4"/>
      <c r="B68" s="94"/>
      <c r="C68" s="95"/>
      <c r="D68" s="96"/>
      <c r="E68" s="97"/>
      <c r="F68" s="98"/>
    </row>
    <row r="69" spans="1:6" ht="31">
      <c r="A69" s="4"/>
      <c r="B69" s="99">
        <f>B64+1</f>
        <v>49</v>
      </c>
      <c r="C69" s="100" t="s">
        <v>67</v>
      </c>
      <c r="D69" s="99">
        <v>10</v>
      </c>
      <c r="E69" s="101"/>
      <c r="F69" s="102">
        <f>IF(OR(E69="induction",E69="Induction"),10,0)</f>
        <v>0</v>
      </c>
    </row>
    <row r="70" spans="1:6" ht="31">
      <c r="A70" s="4"/>
      <c r="B70" s="99">
        <f t="shared" ref="B70:B76" si="4">B69+1</f>
        <v>50</v>
      </c>
      <c r="C70" s="100" t="s">
        <v>68</v>
      </c>
      <c r="D70" s="99">
        <v>15</v>
      </c>
      <c r="E70" s="101"/>
      <c r="F70" s="102">
        <f>IF(E70=18,15,0)</f>
        <v>0</v>
      </c>
    </row>
    <row r="71" spans="1:6" ht="15.5">
      <c r="A71" s="4"/>
      <c r="B71" s="99">
        <f t="shared" si="4"/>
        <v>51</v>
      </c>
      <c r="C71" s="100" t="s">
        <v>69</v>
      </c>
      <c r="D71" s="99">
        <v>10</v>
      </c>
      <c r="E71" s="101"/>
      <c r="F71" s="102">
        <f>IF(E71="192.168.0.50",10,0)</f>
        <v>0</v>
      </c>
    </row>
    <row r="72" spans="1:6" ht="15.5">
      <c r="A72" s="4"/>
      <c r="B72" s="99">
        <f t="shared" si="4"/>
        <v>52</v>
      </c>
      <c r="C72" s="100" t="s">
        <v>70</v>
      </c>
      <c r="D72" s="99">
        <v>10</v>
      </c>
      <c r="E72" s="101"/>
      <c r="F72" s="102">
        <f>IF(E72="66.230.200.100",10,0)</f>
        <v>0</v>
      </c>
    </row>
    <row r="73" spans="1:6" ht="15.5">
      <c r="A73" s="4"/>
      <c r="B73" s="99">
        <f t="shared" si="4"/>
        <v>53</v>
      </c>
      <c r="C73" s="100" t="s">
        <v>71</v>
      </c>
      <c r="D73" s="99">
        <v>10</v>
      </c>
      <c r="E73" s="101"/>
      <c r="F73" s="102">
        <f>IF(E73="coherer",10,0)</f>
        <v>0</v>
      </c>
    </row>
    <row r="74" spans="1:6" ht="15.5">
      <c r="A74" s="4"/>
      <c r="B74" s="99">
        <f t="shared" si="4"/>
        <v>54</v>
      </c>
      <c r="C74" s="100" t="s">
        <v>72</v>
      </c>
      <c r="D74" s="99">
        <v>15</v>
      </c>
      <c r="E74" s="101"/>
      <c r="F74" s="102">
        <f>IF(E74=811,15,0)</f>
        <v>0</v>
      </c>
    </row>
    <row r="75" spans="1:6" ht="31">
      <c r="A75" s="4"/>
      <c r="B75" s="99">
        <f t="shared" si="4"/>
        <v>55</v>
      </c>
      <c r="C75" s="100" t="s">
        <v>73</v>
      </c>
      <c r="D75" s="99">
        <v>10</v>
      </c>
      <c r="E75" s="101" t="s">
        <v>12</v>
      </c>
      <c r="F75" s="102">
        <f>IF(E75=0,10,0)</f>
        <v>0</v>
      </c>
    </row>
    <row r="76" spans="1:6" ht="31">
      <c r="A76" s="4"/>
      <c r="B76" s="103">
        <f t="shared" si="4"/>
        <v>56</v>
      </c>
      <c r="C76" s="104" t="s">
        <v>74</v>
      </c>
      <c r="D76" s="103">
        <v>15</v>
      </c>
      <c r="E76" s="105"/>
      <c r="F76" s="106">
        <f>IF(E76="snl",15,0)</f>
        <v>0</v>
      </c>
    </row>
    <row r="77" spans="1:6">
      <c r="C77" s="34"/>
      <c r="E77" s="34"/>
    </row>
    <row r="78" spans="1:6">
      <c r="C78" s="34"/>
      <c r="E78" s="34"/>
    </row>
    <row r="79" spans="1:6" ht="15.75" customHeight="1">
      <c r="A79" s="3" t="s">
        <v>75</v>
      </c>
      <c r="B79" s="107" t="s">
        <v>12</v>
      </c>
      <c r="C79" s="108" t="s">
        <v>76</v>
      </c>
      <c r="D79" s="107"/>
      <c r="E79" s="109"/>
      <c r="F79" s="110"/>
    </row>
    <row r="80" spans="1:6" ht="15.5">
      <c r="A80" s="3"/>
      <c r="B80" s="111"/>
      <c r="C80" s="112"/>
      <c r="D80" s="111"/>
      <c r="E80" s="113"/>
      <c r="F80" s="114"/>
    </row>
    <row r="81" spans="1:6" ht="15.5">
      <c r="A81" s="3"/>
      <c r="B81" s="115">
        <v>57</v>
      </c>
      <c r="C81" s="116" t="s">
        <v>77</v>
      </c>
      <c r="D81" s="115">
        <v>5</v>
      </c>
      <c r="E81" s="117"/>
      <c r="F81" s="118">
        <f>IF(E81="arp",5,0)</f>
        <v>0</v>
      </c>
    </row>
    <row r="82" spans="1:6" ht="15.5">
      <c r="A82" s="3"/>
      <c r="B82" s="115">
        <v>58</v>
      </c>
      <c r="C82" s="116" t="s">
        <v>78</v>
      </c>
      <c r="D82" s="115">
        <v>5</v>
      </c>
      <c r="E82" s="117"/>
      <c r="F82" s="118">
        <f>IF(E82="00:22:90:35:64:8a",5,0)</f>
        <v>0</v>
      </c>
    </row>
    <row r="83" spans="1:6" ht="15.5">
      <c r="A83" s="3"/>
      <c r="B83" s="115">
        <v>59</v>
      </c>
      <c r="C83" s="116" t="s">
        <v>79</v>
      </c>
      <c r="D83" s="115">
        <v>5</v>
      </c>
      <c r="E83" s="117"/>
      <c r="F83" s="118">
        <f>IF(E83="00:50:56:8e:ee:89",5,0)</f>
        <v>0</v>
      </c>
    </row>
    <row r="84" spans="1:6" ht="15.5">
      <c r="A84" s="3"/>
      <c r="B84" s="119">
        <v>60</v>
      </c>
      <c r="C84" s="120" t="s">
        <v>80</v>
      </c>
      <c r="D84" s="119">
        <v>10</v>
      </c>
      <c r="E84" s="121" t="s">
        <v>12</v>
      </c>
      <c r="F84" s="122">
        <f>IF(E84=2015,10,0)</f>
        <v>0</v>
      </c>
    </row>
    <row r="85" spans="1:6">
      <c r="C85" s="34"/>
      <c r="E85" s="34"/>
    </row>
    <row r="86" spans="1:6">
      <c r="C86" s="34"/>
      <c r="E86" s="34"/>
    </row>
    <row r="87" spans="1:6" ht="12.75" customHeight="1">
      <c r="A87" s="2" t="s">
        <v>81</v>
      </c>
      <c r="B87" s="123"/>
      <c r="C87" s="1" t="s">
        <v>82</v>
      </c>
      <c r="D87" s="123"/>
      <c r="E87" s="124"/>
      <c r="F87" s="125"/>
    </row>
    <row r="88" spans="1:6">
      <c r="A88" s="2"/>
      <c r="B88" s="126"/>
      <c r="C88" s="1"/>
      <c r="D88" s="126"/>
      <c r="E88" s="127"/>
      <c r="F88" s="128"/>
    </row>
    <row r="89" spans="1:6" ht="31">
      <c r="A89" s="2"/>
      <c r="B89" s="129">
        <v>61</v>
      </c>
      <c r="C89" s="130" t="s">
        <v>83</v>
      </c>
      <c r="D89" s="129">
        <v>20</v>
      </c>
      <c r="E89" s="131"/>
      <c r="F89" s="132">
        <f>IF(E89=61776,20,0)</f>
        <v>0</v>
      </c>
    </row>
    <row r="90" spans="1:6" ht="15.5">
      <c r="A90" s="2"/>
      <c r="B90" s="129">
        <v>62</v>
      </c>
      <c r="C90" s="130" t="s">
        <v>84</v>
      </c>
      <c r="D90" s="129">
        <v>20</v>
      </c>
      <c r="E90" s="131"/>
      <c r="F90" s="132">
        <f>IF(E90=8190,20,0)</f>
        <v>0</v>
      </c>
    </row>
    <row r="91" spans="1:6" ht="31">
      <c r="A91" s="2"/>
      <c r="B91" s="129">
        <v>63</v>
      </c>
      <c r="C91" s="130" t="s">
        <v>85</v>
      </c>
      <c r="D91" s="129">
        <v>20</v>
      </c>
      <c r="E91" s="133"/>
      <c r="F91" s="132">
        <f>IF(E91="194.54.56.66",20,0)</f>
        <v>0</v>
      </c>
    </row>
    <row r="92" spans="1:6" ht="31">
      <c r="A92" s="2"/>
      <c r="B92" s="134">
        <v>64</v>
      </c>
      <c r="C92" s="135" t="s">
        <v>86</v>
      </c>
      <c r="D92" s="134">
        <v>45</v>
      </c>
      <c r="E92" s="136"/>
      <c r="F92" s="137">
        <f>IF(E92=2097152,45,0)</f>
        <v>0</v>
      </c>
    </row>
  </sheetData>
  <sheetProtection password="C4E7" sheet="1" objects="1" scenarios="1" selectLockedCells="1"/>
  <mergeCells count="9">
    <mergeCell ref="A67:A76"/>
    <mergeCell ref="A79:A84"/>
    <mergeCell ref="A87:A92"/>
    <mergeCell ref="C87:C88"/>
    <mergeCell ref="A6:A16"/>
    <mergeCell ref="A18:A32"/>
    <mergeCell ref="A35:A45"/>
    <mergeCell ref="A47:A55"/>
    <mergeCell ref="A58:A64"/>
  </mergeCells>
  <conditionalFormatting sqref="F6:F113">
    <cfRule type="cellIs" dxfId="0" priority="2" operator="greaterThan">
      <formula>0</formula>
    </cfRule>
  </conditionalFormatting>
  <hyperlinks>
    <hyperlink ref="C18" r:id="rId1" xr:uid="{00000000-0004-0000-0000-000000000000}"/>
    <hyperlink ref="C67" r:id="rId2" xr:uid="{00000000-0004-0000-0000-000001000000}"/>
    <hyperlink ref="C79" r:id="rId3" xr:uid="{00000000-0004-0000-0000-000002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Austin</cp:lastModifiedBy>
  <cp:revision>30</cp:revision>
  <dcterms:created xsi:type="dcterms:W3CDTF">2019-09-17T15:21:43Z</dcterms:created>
  <dcterms:modified xsi:type="dcterms:W3CDTF">2021-11-06T18:39:39Z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